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2.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codeName="ThisWorkbook"/>
  <mc:AlternateContent xmlns:mc="http://schemas.openxmlformats.org/markup-compatibility/2006">
    <mc:Choice Requires="x15">
      <x15ac:absPath xmlns:x15ac="http://schemas.microsoft.com/office/spreadsheetml/2010/11/ac" url="https://studentuml.sharepoint.com/sites/ORADrive-ProposalsInProcess/Shared Documents/Templates/"/>
    </mc:Choice>
  </mc:AlternateContent>
  <xr:revisionPtr revIDLastSave="0" documentId="8_{38D3B875-0EFB-4527-A813-0ACB5412AE79}" xr6:coauthVersionLast="47" xr6:coauthVersionMax="47" xr10:uidLastSave="{00000000-0000-0000-0000-000000000000}"/>
  <bookViews>
    <workbookView xWindow="28680" yWindow="-120" windowWidth="29040" windowHeight="15720" tabRatio="734" firstSheet="1" activeTab="1" xr2:uid="{00000000-000D-0000-FFFF-FFFF00000000}"/>
  </bookViews>
  <sheets>
    <sheet name="How To Use " sheetId="9" r:id="rId1"/>
    <sheet name="Year 1" sheetId="1" r:id="rId2"/>
    <sheet name="Year 2" sheetId="2" r:id="rId3"/>
    <sheet name="Year 3" sheetId="3" r:id="rId4"/>
    <sheet name="Year 4" sheetId="4" r:id="rId5"/>
    <sheet name="Year 5" sheetId="5" r:id="rId6"/>
    <sheet name="Year 6" sheetId="12" state="hidden" r:id="rId7"/>
    <sheet name="Year 7" sheetId="13" state="hidden" r:id="rId8"/>
    <sheet name="Year 8" sheetId="15" state="hidden" r:id="rId9"/>
    <sheet name="Year 9" sheetId="16" state="hidden" r:id="rId10"/>
    <sheet name="Year 10" sheetId="17" state="hidden" r:id="rId11"/>
    <sheet name="Cumulative" sheetId="6" r:id="rId12"/>
    <sheet name="NIH Modular" sheetId="11" r:id="rId13"/>
    <sheet name="FY26 Rates" sheetId="7" r:id="rId14"/>
    <sheet name="Effort" sheetId="19" state="hidden" r:id="rId15"/>
    <sheet name="Information on Student Costs" sheetId="8" r:id="rId16"/>
    <sheet name="CRF Internal Rate Sheet" sheetId="21" r:id="rId17"/>
    <sheet name="Budget Summary" sheetId="22" r:id="rId18"/>
    <sheet name="DATA" sheetId="10" state="hidden" r:id="rId19"/>
    <sheet name="IDC Calculations" sheetId="20" state="hidden" r:id="rId20"/>
  </sheets>
  <definedNames>
    <definedName name="_PI1" localSheetId="11">Cumulative!$D$4</definedName>
    <definedName name="_PI1" localSheetId="1">'Year 1'!$D$4</definedName>
    <definedName name="_PI1" localSheetId="10">'Year 10'!$D$4</definedName>
    <definedName name="_PI1" localSheetId="2">'Year 2'!$D$4</definedName>
    <definedName name="_PI1" localSheetId="3">'Year 3'!$D$4</definedName>
    <definedName name="_PI1" localSheetId="4">'Year 4'!$D$4</definedName>
    <definedName name="_PI1" localSheetId="5">'Year 5'!$D$4</definedName>
    <definedName name="_PI1" localSheetId="6">'Year 6'!$D$4</definedName>
    <definedName name="_PI1" localSheetId="7">'Year 7'!$D$4</definedName>
    <definedName name="_PI1" localSheetId="8">'Year 8'!$D$4</definedName>
    <definedName name="_PI1" localSheetId="9">'Year 9'!$D$4</definedName>
    <definedName name="_PI1">#REF!</definedName>
    <definedName name="_PI2" localSheetId="11">Cumulative!$D$8</definedName>
    <definedName name="_PI2" localSheetId="1">'Year 1'!$D$8</definedName>
    <definedName name="_PI2" localSheetId="10">'Year 10'!$D$8</definedName>
    <definedName name="_PI2" localSheetId="2">'Year 2'!$D$8</definedName>
    <definedName name="_PI2" localSheetId="3">'Year 3'!$D$8</definedName>
    <definedName name="_PI2" localSheetId="4">'Year 4'!$D$8</definedName>
    <definedName name="_PI2" localSheetId="5">'Year 5'!$D$8</definedName>
    <definedName name="_PI2" localSheetId="6">'Year 6'!$D$8</definedName>
    <definedName name="_PI2" localSheetId="7">'Year 7'!$D$8</definedName>
    <definedName name="_PI2" localSheetId="8">'Year 8'!$D$8</definedName>
    <definedName name="_PI2" localSheetId="9">'Year 9'!$D$8</definedName>
    <definedName name="_PI2">#REF!</definedName>
    <definedName name="_PI3" localSheetId="11">Cumulative!$D$9</definedName>
    <definedName name="_PI3" localSheetId="1">'Year 1'!$D$9</definedName>
    <definedName name="_PI3" localSheetId="10">'Year 10'!$D$9</definedName>
    <definedName name="_PI3" localSheetId="2">'Year 2'!$D$9</definedName>
    <definedName name="_PI3" localSheetId="3">'Year 3'!$D$9</definedName>
    <definedName name="_PI3" localSheetId="4">'Year 4'!$D$9</definedName>
    <definedName name="_PI3" localSheetId="5">'Year 5'!$D$9</definedName>
    <definedName name="_PI3" localSheetId="6">'Year 6'!$D$9</definedName>
    <definedName name="_PI3" localSheetId="7">'Year 7'!$D$9</definedName>
    <definedName name="_PI3" localSheetId="8">'Year 8'!$D$9</definedName>
    <definedName name="_PI3" localSheetId="9">'Year 9'!$D$9</definedName>
    <definedName name="_PI3">#REF!</definedName>
    <definedName name="_PI4" localSheetId="11">Cumulative!$D$10</definedName>
    <definedName name="_PI4" localSheetId="1">'Year 1'!$D$10</definedName>
    <definedName name="_PI4" localSheetId="10">'Year 10'!$D$10</definedName>
    <definedName name="_PI4" localSheetId="2">'Year 2'!$D$10</definedName>
    <definedName name="_PI4" localSheetId="3">'Year 3'!$D$10</definedName>
    <definedName name="_PI4" localSheetId="4">'Year 4'!$D$10</definedName>
    <definedName name="_PI4" localSheetId="5">'Year 5'!$D$10</definedName>
    <definedName name="_PI4" localSheetId="6">'Year 6'!$D$10</definedName>
    <definedName name="_PI4" localSheetId="7">'Year 7'!$D$10</definedName>
    <definedName name="_PI4" localSheetId="8">'Year 8'!$D$10</definedName>
    <definedName name="_PI4" localSheetId="9">'Year 9'!$D$10</definedName>
    <definedName name="_PI4">#REF!</definedName>
    <definedName name="_PI5" localSheetId="11">#REF!</definedName>
    <definedName name="_PI5" localSheetId="1">#REF!</definedName>
    <definedName name="_PI5" localSheetId="10">#REF!</definedName>
    <definedName name="_PI5" localSheetId="2">#REF!</definedName>
    <definedName name="_PI5" localSheetId="3">#REF!</definedName>
    <definedName name="_PI5" localSheetId="4">#REF!</definedName>
    <definedName name="_PI5" localSheetId="5">#REF!</definedName>
    <definedName name="_PI5" localSheetId="6">#REF!</definedName>
    <definedName name="_PI5" localSheetId="7">#REF!</definedName>
    <definedName name="_PI5" localSheetId="8">#REF!</definedName>
    <definedName name="_PI5" localSheetId="9">#REF!</definedName>
    <definedName name="_PI5">#REF!</definedName>
    <definedName name="A" localSheetId="11">#REF!</definedName>
    <definedName name="A" localSheetId="10">#REF!</definedName>
    <definedName name="A" localSheetId="2">#REF!</definedName>
    <definedName name="A" localSheetId="3">#REF!</definedName>
    <definedName name="A" localSheetId="4">#REF!</definedName>
    <definedName name="A" localSheetId="5">#REF!</definedName>
    <definedName name="A" localSheetId="6">#REF!</definedName>
    <definedName name="A" localSheetId="7">#REF!</definedName>
    <definedName name="A" localSheetId="8">#REF!</definedName>
    <definedName name="A" localSheetId="9">#REF!</definedName>
    <definedName name="A">#REF!</definedName>
    <definedName name="AINC" localSheetId="11">#REF!</definedName>
    <definedName name="AINC" localSheetId="10">#REF!</definedName>
    <definedName name="AINC" localSheetId="2">#REF!</definedName>
    <definedName name="AINC" localSheetId="3">#REF!</definedName>
    <definedName name="AINC" localSheetId="4">#REF!</definedName>
    <definedName name="AINC" localSheetId="5">#REF!</definedName>
    <definedName name="AINC" localSheetId="6">#REF!</definedName>
    <definedName name="AINC" localSheetId="7">#REF!</definedName>
    <definedName name="AINC" localSheetId="8">#REF!</definedName>
    <definedName name="AINC" localSheetId="9">#REF!</definedName>
    <definedName name="AINC">#REF!</definedName>
    <definedName name="B" localSheetId="11">#REF!</definedName>
    <definedName name="B" localSheetId="10">#REF!</definedName>
    <definedName name="B" localSheetId="2">#REF!</definedName>
    <definedName name="B" localSheetId="3">#REF!</definedName>
    <definedName name="B" localSheetId="4">#REF!</definedName>
    <definedName name="B" localSheetId="5">#REF!</definedName>
    <definedName name="B" localSheetId="6">#REF!</definedName>
    <definedName name="B" localSheetId="7">#REF!</definedName>
    <definedName name="B" localSheetId="8">#REF!</definedName>
    <definedName name="B" localSheetId="9">#REF!</definedName>
    <definedName name="B">#REF!</definedName>
    <definedName name="BINC" localSheetId="11">#REF!</definedName>
    <definedName name="BINC" localSheetId="10">#REF!</definedName>
    <definedName name="BINC" localSheetId="2">#REF!</definedName>
    <definedName name="BINC" localSheetId="3">#REF!</definedName>
    <definedName name="BINC" localSheetId="4">#REF!</definedName>
    <definedName name="BINC" localSheetId="5">#REF!</definedName>
    <definedName name="BINC" localSheetId="6">#REF!</definedName>
    <definedName name="BINC" localSheetId="7">#REF!</definedName>
    <definedName name="BINC" localSheetId="8">#REF!</definedName>
    <definedName name="BINC" localSheetId="9">#REF!</definedName>
    <definedName name="BINC">#REF!</definedName>
    <definedName name="BLANK" localSheetId="11">#REF!</definedName>
    <definedName name="BLANK" localSheetId="1">#REF!</definedName>
    <definedName name="BLANK" localSheetId="10">#REF!</definedName>
    <definedName name="BLANK" localSheetId="2">#REF!</definedName>
    <definedName name="BLANK" localSheetId="3">#REF!</definedName>
    <definedName name="BLANK" localSheetId="4">#REF!</definedName>
    <definedName name="BLANK" localSheetId="5">#REF!</definedName>
    <definedName name="BLANK" localSheetId="6">#REF!</definedName>
    <definedName name="BLANK" localSheetId="7">#REF!</definedName>
    <definedName name="BLANK" localSheetId="8">#REF!</definedName>
    <definedName name="BLANK" localSheetId="9">#REF!</definedName>
    <definedName name="BLANK">#REF!</definedName>
    <definedName name="CINC" localSheetId="11">#REF!</definedName>
    <definedName name="CINC" localSheetId="1">#REF!</definedName>
    <definedName name="CINC" localSheetId="10">#REF!</definedName>
    <definedName name="CINC" localSheetId="2">#REF!</definedName>
    <definedName name="CINC" localSheetId="3">#REF!</definedName>
    <definedName name="CINC" localSheetId="4">#REF!</definedName>
    <definedName name="CINC" localSheetId="5">#REF!</definedName>
    <definedName name="CINC" localSheetId="6">#REF!</definedName>
    <definedName name="CINC" localSheetId="7">#REF!</definedName>
    <definedName name="CINC" localSheetId="8">#REF!</definedName>
    <definedName name="CINC" localSheetId="9">#REF!</definedName>
    <definedName name="CINC">#REF!</definedName>
    <definedName name="DD" localSheetId="11">#REF!</definedName>
    <definedName name="DD" localSheetId="10">#REF!</definedName>
    <definedName name="DD" localSheetId="2">#REF!</definedName>
    <definedName name="DD" localSheetId="3">#REF!</definedName>
    <definedName name="DD" localSheetId="4">#REF!</definedName>
    <definedName name="DD" localSheetId="5">#REF!</definedName>
    <definedName name="DD" localSheetId="6">#REF!</definedName>
    <definedName name="DD" localSheetId="7">#REF!</definedName>
    <definedName name="DD" localSheetId="8">#REF!</definedName>
    <definedName name="DD" localSheetId="9">#REF!</definedName>
    <definedName name="DD">#REF!</definedName>
    <definedName name="DINC" localSheetId="11">#REF!</definedName>
    <definedName name="DINC" localSheetId="10">#REF!</definedName>
    <definedName name="DINC" localSheetId="2">#REF!</definedName>
    <definedName name="DINC" localSheetId="3">#REF!</definedName>
    <definedName name="DINC" localSheetId="4">#REF!</definedName>
    <definedName name="DINC" localSheetId="5">#REF!</definedName>
    <definedName name="DINC" localSheetId="6">#REF!</definedName>
    <definedName name="DINC" localSheetId="7">#REF!</definedName>
    <definedName name="DINC" localSheetId="8">#REF!</definedName>
    <definedName name="DINC" localSheetId="9">#REF!</definedName>
    <definedName name="DINC">#REF!</definedName>
    <definedName name="DUR" localSheetId="11">#REF!</definedName>
    <definedName name="DUR" localSheetId="10">#REF!</definedName>
    <definedName name="DUR" localSheetId="2">#REF!</definedName>
    <definedName name="DUR" localSheetId="3">#REF!</definedName>
    <definedName name="DUR" localSheetId="4">#REF!</definedName>
    <definedName name="DUR" localSheetId="5">#REF!</definedName>
    <definedName name="DUR" localSheetId="6">#REF!</definedName>
    <definedName name="DUR" localSheetId="7">#REF!</definedName>
    <definedName name="DUR" localSheetId="8">#REF!</definedName>
    <definedName name="DUR" localSheetId="9">#REF!</definedName>
    <definedName name="DUR">#REF!</definedName>
    <definedName name="EINC" localSheetId="11">#REF!</definedName>
    <definedName name="EINC" localSheetId="10">#REF!</definedName>
    <definedName name="EINC" localSheetId="2">#REF!</definedName>
    <definedName name="EINC" localSheetId="3">#REF!</definedName>
    <definedName name="EINC" localSheetId="4">#REF!</definedName>
    <definedName name="EINC" localSheetId="5">#REF!</definedName>
    <definedName name="EINC" localSheetId="6">#REF!</definedName>
    <definedName name="EINC" localSheetId="7">#REF!</definedName>
    <definedName name="EINC" localSheetId="8">#REF!</definedName>
    <definedName name="EINC" localSheetId="9">#REF!</definedName>
    <definedName name="EINC">#REF!</definedName>
    <definedName name="FF5U" localSheetId="11">#REF!</definedName>
    <definedName name="FF5U" localSheetId="10">#REF!</definedName>
    <definedName name="FF5U" localSheetId="2">#REF!</definedName>
    <definedName name="FF5U" localSheetId="3">#REF!</definedName>
    <definedName name="FF5U" localSheetId="4">#REF!</definedName>
    <definedName name="FF5U" localSheetId="5">#REF!</definedName>
    <definedName name="FF5U" localSheetId="6">#REF!</definedName>
    <definedName name="FF5U" localSheetId="7">#REF!</definedName>
    <definedName name="FF5U" localSheetId="8">#REF!</definedName>
    <definedName name="FF5U" localSheetId="9">#REF!</definedName>
    <definedName name="FF5U">#REF!</definedName>
    <definedName name="FF5V" localSheetId="11">#REF!</definedName>
    <definedName name="FF5V" localSheetId="10">#REF!</definedName>
    <definedName name="FF5V" localSheetId="2">#REF!</definedName>
    <definedName name="FF5V" localSheetId="3">#REF!</definedName>
    <definedName name="FF5V" localSheetId="4">#REF!</definedName>
    <definedName name="FF5V" localSheetId="5">#REF!</definedName>
    <definedName name="FF5V" localSheetId="6">#REF!</definedName>
    <definedName name="FF5V" localSheetId="7">#REF!</definedName>
    <definedName name="FF5V" localSheetId="8">#REF!</definedName>
    <definedName name="FF5V" localSheetId="9">#REF!</definedName>
    <definedName name="FF5V">#REF!</definedName>
    <definedName name="FF5W" localSheetId="11">#REF!</definedName>
    <definedName name="FF5W" localSheetId="10">#REF!</definedName>
    <definedName name="FF5W" localSheetId="2">#REF!</definedName>
    <definedName name="FF5W" localSheetId="3">#REF!</definedName>
    <definedName name="FF5W" localSheetId="4">#REF!</definedName>
    <definedName name="FF5W" localSheetId="5">#REF!</definedName>
    <definedName name="FF5W" localSheetId="6">#REF!</definedName>
    <definedName name="FF5W" localSheetId="7">#REF!</definedName>
    <definedName name="FF5W" localSheetId="8">#REF!</definedName>
    <definedName name="FF5W" localSheetId="9">#REF!</definedName>
    <definedName name="FF5W">#REF!</definedName>
    <definedName name="FF5X" localSheetId="11">#REF!</definedName>
    <definedName name="FF5X" localSheetId="10">#REF!</definedName>
    <definedName name="FF5X" localSheetId="2">#REF!</definedName>
    <definedName name="FF5X" localSheetId="3">#REF!</definedName>
    <definedName name="FF5X" localSheetId="4">#REF!</definedName>
    <definedName name="FF5X" localSheetId="5">#REF!</definedName>
    <definedName name="FF5X" localSheetId="6">#REF!</definedName>
    <definedName name="FF5X" localSheetId="7">#REF!</definedName>
    <definedName name="FF5X" localSheetId="8">#REF!</definedName>
    <definedName name="FF5X" localSheetId="9">#REF!</definedName>
    <definedName name="FF5X">#REF!</definedName>
    <definedName name="FF5Y" localSheetId="11">#REF!</definedName>
    <definedName name="FF5Y" localSheetId="10">#REF!</definedName>
    <definedName name="FF5Y" localSheetId="2">#REF!</definedName>
    <definedName name="FF5Y" localSheetId="3">#REF!</definedName>
    <definedName name="FF5Y" localSheetId="4">#REF!</definedName>
    <definedName name="FF5Y" localSheetId="5">#REF!</definedName>
    <definedName name="FF5Y" localSheetId="6">#REF!</definedName>
    <definedName name="FF5Y" localSheetId="7">#REF!</definedName>
    <definedName name="FF5Y" localSheetId="8">#REF!</definedName>
    <definedName name="FF5Y" localSheetId="9">#REF!</definedName>
    <definedName name="FF5Y">#REF!</definedName>
    <definedName name="FF5Z" localSheetId="11">#REF!</definedName>
    <definedName name="FF5Z" localSheetId="10">#REF!</definedName>
    <definedName name="FF5Z" localSheetId="2">#REF!</definedName>
    <definedName name="FF5Z" localSheetId="3">#REF!</definedName>
    <definedName name="FF5Z" localSheetId="4">#REF!</definedName>
    <definedName name="FF5Z" localSheetId="5">#REF!</definedName>
    <definedName name="FF5Z" localSheetId="6">#REF!</definedName>
    <definedName name="FF5Z" localSheetId="7">#REF!</definedName>
    <definedName name="FF5Z" localSheetId="8">#REF!</definedName>
    <definedName name="FF5Z" localSheetId="9">#REF!</definedName>
    <definedName name="FF5Z">#REF!</definedName>
    <definedName name="FF6U" localSheetId="11">#REF!</definedName>
    <definedName name="FF6U" localSheetId="10">#REF!</definedName>
    <definedName name="FF6U" localSheetId="2">#REF!</definedName>
    <definedName name="FF6U" localSheetId="3">#REF!</definedName>
    <definedName name="FF6U" localSheetId="4">#REF!</definedName>
    <definedName name="FF6U" localSheetId="5">#REF!</definedName>
    <definedName name="FF6U" localSheetId="6">#REF!</definedName>
    <definedName name="FF6U" localSheetId="7">#REF!</definedName>
    <definedName name="FF6U" localSheetId="8">#REF!</definedName>
    <definedName name="FF6U" localSheetId="9">#REF!</definedName>
    <definedName name="FF6U">#REF!</definedName>
    <definedName name="FF6V" localSheetId="11">#REF!</definedName>
    <definedName name="FF6V" localSheetId="10">#REF!</definedName>
    <definedName name="FF6V" localSheetId="2">#REF!</definedName>
    <definedName name="FF6V" localSheetId="3">#REF!</definedName>
    <definedName name="FF6V" localSheetId="4">#REF!</definedName>
    <definedName name="FF6V" localSheetId="5">#REF!</definedName>
    <definedName name="FF6V" localSheetId="6">#REF!</definedName>
    <definedName name="FF6V" localSheetId="7">#REF!</definedName>
    <definedName name="FF6V" localSheetId="8">#REF!</definedName>
    <definedName name="FF6V" localSheetId="9">#REF!</definedName>
    <definedName name="FF6V">#REF!</definedName>
    <definedName name="FF6W" localSheetId="11">#REF!</definedName>
    <definedName name="FF6W" localSheetId="10">#REF!</definedName>
    <definedName name="FF6W" localSheetId="2">#REF!</definedName>
    <definedName name="FF6W" localSheetId="3">#REF!</definedName>
    <definedName name="FF6W" localSheetId="4">#REF!</definedName>
    <definedName name="FF6W" localSheetId="5">#REF!</definedName>
    <definedName name="FF6W" localSheetId="6">#REF!</definedName>
    <definedName name="FF6W" localSheetId="7">#REF!</definedName>
    <definedName name="FF6W" localSheetId="8">#REF!</definedName>
    <definedName name="FF6W" localSheetId="9">#REF!</definedName>
    <definedName name="FF6W">#REF!</definedName>
    <definedName name="FF6X" localSheetId="11">#REF!</definedName>
    <definedName name="FF6X" localSheetId="10">#REF!</definedName>
    <definedName name="FF6X" localSheetId="2">#REF!</definedName>
    <definedName name="FF6X" localSheetId="3">#REF!</definedName>
    <definedName name="FF6X" localSheetId="4">#REF!</definedName>
    <definedName name="FF6X" localSheetId="5">#REF!</definedName>
    <definedName name="FF6X" localSheetId="6">#REF!</definedName>
    <definedName name="FF6X" localSheetId="7">#REF!</definedName>
    <definedName name="FF6X" localSheetId="8">#REF!</definedName>
    <definedName name="FF6X" localSheetId="9">#REF!</definedName>
    <definedName name="FF6X">#REF!</definedName>
    <definedName name="FF6Y" localSheetId="11">#REF!</definedName>
    <definedName name="FF6Y" localSheetId="10">#REF!</definedName>
    <definedName name="FF6Y" localSheetId="2">#REF!</definedName>
    <definedName name="FF6Y" localSheetId="3">#REF!</definedName>
    <definedName name="FF6Y" localSheetId="4">#REF!</definedName>
    <definedName name="FF6Y" localSheetId="5">#REF!</definedName>
    <definedName name="FF6Y" localSheetId="6">#REF!</definedName>
    <definedName name="FF6Y" localSheetId="7">#REF!</definedName>
    <definedName name="FF6Y" localSheetId="8">#REF!</definedName>
    <definedName name="FF6Y" localSheetId="9">#REF!</definedName>
    <definedName name="FF6Y">#REF!</definedName>
    <definedName name="FF6Z" localSheetId="11">#REF!</definedName>
    <definedName name="FF6Z" localSheetId="10">#REF!</definedName>
    <definedName name="FF6Z" localSheetId="2">#REF!</definedName>
    <definedName name="FF6Z" localSheetId="3">#REF!</definedName>
    <definedName name="FF6Z" localSheetId="4">#REF!</definedName>
    <definedName name="FF6Z" localSheetId="5">#REF!</definedName>
    <definedName name="FF6Z" localSheetId="6">#REF!</definedName>
    <definedName name="FF6Z" localSheetId="7">#REF!</definedName>
    <definedName name="FF6Z" localSheetId="8">#REF!</definedName>
    <definedName name="FF6Z" localSheetId="9">#REF!</definedName>
    <definedName name="FF6Z">#REF!</definedName>
    <definedName name="FF7U" localSheetId="11">#REF!</definedName>
    <definedName name="FF7U" localSheetId="10">#REF!</definedName>
    <definedName name="FF7U" localSheetId="2">#REF!</definedName>
    <definedName name="FF7U" localSheetId="3">#REF!</definedName>
    <definedName name="FF7U" localSheetId="4">#REF!</definedName>
    <definedName name="FF7U" localSheetId="5">#REF!</definedName>
    <definedName name="FF7U" localSheetId="6">#REF!</definedName>
    <definedName name="FF7U" localSheetId="7">#REF!</definedName>
    <definedName name="FF7U" localSheetId="8">#REF!</definedName>
    <definedName name="FF7U" localSheetId="9">#REF!</definedName>
    <definedName name="FF7U">#REF!</definedName>
    <definedName name="FF7V" localSheetId="11">#REF!</definedName>
    <definedName name="FF7V" localSheetId="10">#REF!</definedName>
    <definedName name="FF7V" localSheetId="2">#REF!</definedName>
    <definedName name="FF7V" localSheetId="3">#REF!</definedName>
    <definedName name="FF7V" localSheetId="4">#REF!</definedName>
    <definedName name="FF7V" localSheetId="5">#REF!</definedName>
    <definedName name="FF7V" localSheetId="6">#REF!</definedName>
    <definedName name="FF7V" localSheetId="7">#REF!</definedName>
    <definedName name="FF7V" localSheetId="8">#REF!</definedName>
    <definedName name="FF7V" localSheetId="9">#REF!</definedName>
    <definedName name="FF7V">#REF!</definedName>
    <definedName name="FF7W" localSheetId="11">#REF!</definedName>
    <definedName name="FF7W" localSheetId="10">#REF!</definedName>
    <definedName name="FF7W" localSheetId="2">#REF!</definedName>
    <definedName name="FF7W" localSheetId="3">#REF!</definedName>
    <definedName name="FF7W" localSheetId="4">#REF!</definedName>
    <definedName name="FF7W" localSheetId="5">#REF!</definedName>
    <definedName name="FF7W" localSheetId="6">#REF!</definedName>
    <definedName name="FF7W" localSheetId="7">#REF!</definedName>
    <definedName name="FF7W" localSheetId="8">#REF!</definedName>
    <definedName name="FF7W" localSheetId="9">#REF!</definedName>
    <definedName name="FF7W">#REF!</definedName>
    <definedName name="FF7X" localSheetId="11">#REF!</definedName>
    <definedName name="FF7X" localSheetId="10">#REF!</definedName>
    <definedName name="FF7X" localSheetId="2">#REF!</definedName>
    <definedName name="FF7X" localSheetId="3">#REF!</definedName>
    <definedName name="FF7X" localSheetId="4">#REF!</definedName>
    <definedName name="FF7X" localSheetId="5">#REF!</definedName>
    <definedName name="FF7X" localSheetId="6">#REF!</definedName>
    <definedName name="FF7X" localSheetId="7">#REF!</definedName>
    <definedName name="FF7X" localSheetId="8">#REF!</definedName>
    <definedName name="FF7X" localSheetId="9">#REF!</definedName>
    <definedName name="FF7X">#REF!</definedName>
    <definedName name="FF7Y" localSheetId="11">#REF!</definedName>
    <definedName name="FF7Y" localSheetId="10">#REF!</definedName>
    <definedName name="FF7Y" localSheetId="2">#REF!</definedName>
    <definedName name="FF7Y" localSheetId="3">#REF!</definedName>
    <definedName name="FF7Y" localSheetId="4">#REF!</definedName>
    <definedName name="FF7Y" localSheetId="5">#REF!</definedName>
    <definedName name="FF7Y" localSheetId="6">#REF!</definedName>
    <definedName name="FF7Y" localSheetId="7">#REF!</definedName>
    <definedName name="FF7Y" localSheetId="8">#REF!</definedName>
    <definedName name="FF7Y" localSheetId="9">#REF!</definedName>
    <definedName name="FF7Y">#REF!</definedName>
    <definedName name="FF7Z" localSheetId="11">#REF!</definedName>
    <definedName name="FF7Z" localSheetId="10">#REF!</definedName>
    <definedName name="FF7Z" localSheetId="2">#REF!</definedName>
    <definedName name="FF7Z" localSheetId="3">#REF!</definedName>
    <definedName name="FF7Z" localSheetId="4">#REF!</definedName>
    <definedName name="FF7Z" localSheetId="5">#REF!</definedName>
    <definedName name="FF7Z" localSheetId="6">#REF!</definedName>
    <definedName name="FF7Z" localSheetId="7">#REF!</definedName>
    <definedName name="FF7Z" localSheetId="8">#REF!</definedName>
    <definedName name="FF7Z" localSheetId="9">#REF!</definedName>
    <definedName name="FF7Z">#REF!</definedName>
    <definedName name="FF8U" localSheetId="11">#REF!</definedName>
    <definedName name="FF8U" localSheetId="10">#REF!</definedName>
    <definedName name="FF8U" localSheetId="2">#REF!</definedName>
    <definedName name="FF8U" localSheetId="3">#REF!</definedName>
    <definedName name="FF8U" localSheetId="4">#REF!</definedName>
    <definedName name="FF8U" localSheetId="5">#REF!</definedName>
    <definedName name="FF8U" localSheetId="6">#REF!</definedName>
    <definedName name="FF8U" localSheetId="7">#REF!</definedName>
    <definedName name="FF8U" localSheetId="8">#REF!</definedName>
    <definedName name="FF8U" localSheetId="9">#REF!</definedName>
    <definedName name="FF8U">#REF!</definedName>
    <definedName name="FF8V" localSheetId="11">#REF!</definedName>
    <definedName name="FF8V" localSheetId="10">#REF!</definedName>
    <definedName name="FF8V" localSheetId="2">#REF!</definedName>
    <definedName name="FF8V" localSheetId="3">#REF!</definedName>
    <definedName name="FF8V" localSheetId="4">#REF!</definedName>
    <definedName name="FF8V" localSheetId="5">#REF!</definedName>
    <definedName name="FF8V" localSheetId="6">#REF!</definedName>
    <definedName name="FF8V" localSheetId="7">#REF!</definedName>
    <definedName name="FF8V" localSheetId="8">#REF!</definedName>
    <definedName name="FF8V" localSheetId="9">#REF!</definedName>
    <definedName name="FF8V">#REF!</definedName>
    <definedName name="FF8W" localSheetId="11">#REF!</definedName>
    <definedName name="FF8W" localSheetId="10">#REF!</definedName>
    <definedName name="FF8W" localSheetId="2">#REF!</definedName>
    <definedName name="FF8W" localSheetId="3">#REF!</definedName>
    <definedName name="FF8W" localSheetId="4">#REF!</definedName>
    <definedName name="FF8W" localSheetId="5">#REF!</definedName>
    <definedName name="FF8W" localSheetId="6">#REF!</definedName>
    <definedName name="FF8W" localSheetId="7">#REF!</definedName>
    <definedName name="FF8W" localSheetId="8">#REF!</definedName>
    <definedName name="FF8W" localSheetId="9">#REF!</definedName>
    <definedName name="FF8W">#REF!</definedName>
    <definedName name="FF8X" localSheetId="11">#REF!</definedName>
    <definedName name="FF8X" localSheetId="10">#REF!</definedName>
    <definedName name="FF8X" localSheetId="2">#REF!</definedName>
    <definedName name="FF8X" localSheetId="3">#REF!</definedName>
    <definedName name="FF8X" localSheetId="4">#REF!</definedName>
    <definedName name="FF8X" localSheetId="5">#REF!</definedName>
    <definedName name="FF8X" localSheetId="6">#REF!</definedName>
    <definedName name="FF8X" localSheetId="7">#REF!</definedName>
    <definedName name="FF8X" localSheetId="8">#REF!</definedName>
    <definedName name="FF8X" localSheetId="9">#REF!</definedName>
    <definedName name="FF8X">#REF!</definedName>
    <definedName name="FF8Y" localSheetId="11">#REF!</definedName>
    <definedName name="FF8Y" localSheetId="10">#REF!</definedName>
    <definedName name="FF8Y" localSheetId="2">#REF!</definedName>
    <definedName name="FF8Y" localSheetId="3">#REF!</definedName>
    <definedName name="FF8Y" localSheetId="4">#REF!</definedName>
    <definedName name="FF8Y" localSheetId="5">#REF!</definedName>
    <definedName name="FF8Y" localSheetId="6">#REF!</definedName>
    <definedName name="FF8Y" localSheetId="7">#REF!</definedName>
    <definedName name="FF8Y" localSheetId="8">#REF!</definedName>
    <definedName name="FF8Y" localSheetId="9">#REF!</definedName>
    <definedName name="FF8Y">#REF!</definedName>
    <definedName name="FF8Z" localSheetId="11">#REF!</definedName>
    <definedName name="FF8Z" localSheetId="10">#REF!</definedName>
    <definedName name="FF8Z" localSheetId="2">#REF!</definedName>
    <definedName name="FF8Z" localSheetId="3">#REF!</definedName>
    <definedName name="FF8Z" localSheetId="4">#REF!</definedName>
    <definedName name="FF8Z" localSheetId="5">#REF!</definedName>
    <definedName name="FF8Z" localSheetId="6">#REF!</definedName>
    <definedName name="FF8Z" localSheetId="7">#REF!</definedName>
    <definedName name="FF8Z" localSheetId="8">#REF!</definedName>
    <definedName name="FF8Z" localSheetId="9">#REF!</definedName>
    <definedName name="FF8Z">#REF!</definedName>
    <definedName name="FFU" localSheetId="11">#REF!</definedName>
    <definedName name="FFU" localSheetId="10">#REF!</definedName>
    <definedName name="FFU" localSheetId="2">#REF!</definedName>
    <definedName name="FFU" localSheetId="3">#REF!</definedName>
    <definedName name="FFU" localSheetId="4">#REF!</definedName>
    <definedName name="FFU" localSheetId="5">#REF!</definedName>
    <definedName name="FFU" localSheetId="6">#REF!</definedName>
    <definedName name="FFU" localSheetId="7">#REF!</definedName>
    <definedName name="FFU" localSheetId="8">#REF!</definedName>
    <definedName name="FFU" localSheetId="9">#REF!</definedName>
    <definedName name="FFU">#REF!</definedName>
    <definedName name="FFV" localSheetId="11">#REF!</definedName>
    <definedName name="FFV" localSheetId="10">#REF!</definedName>
    <definedName name="FFV" localSheetId="2">#REF!</definedName>
    <definedName name="FFV" localSheetId="3">#REF!</definedName>
    <definedName name="FFV" localSheetId="4">#REF!</definedName>
    <definedName name="FFV" localSheetId="5">#REF!</definedName>
    <definedName name="FFV" localSheetId="6">#REF!</definedName>
    <definedName name="FFV" localSheetId="7">#REF!</definedName>
    <definedName name="FFV" localSheetId="8">#REF!</definedName>
    <definedName name="FFV" localSheetId="9">#REF!</definedName>
    <definedName name="FFV">#REF!</definedName>
    <definedName name="FFW" localSheetId="11">#REF!</definedName>
    <definedName name="FFW" localSheetId="10">#REF!</definedName>
    <definedName name="FFW" localSheetId="2">#REF!</definedName>
    <definedName name="FFW" localSheetId="3">#REF!</definedName>
    <definedName name="FFW" localSheetId="4">#REF!</definedName>
    <definedName name="FFW" localSheetId="5">#REF!</definedName>
    <definedName name="FFW" localSheetId="6">#REF!</definedName>
    <definedName name="FFW" localSheetId="7">#REF!</definedName>
    <definedName name="FFW" localSheetId="8">#REF!</definedName>
    <definedName name="FFW" localSheetId="9">#REF!</definedName>
    <definedName name="FFW">#REF!</definedName>
    <definedName name="FFX" localSheetId="11">#REF!</definedName>
    <definedName name="FFX" localSheetId="10">#REF!</definedName>
    <definedName name="FFX" localSheetId="2">#REF!</definedName>
    <definedName name="FFX" localSheetId="3">#REF!</definedName>
    <definedName name="FFX" localSheetId="4">#REF!</definedName>
    <definedName name="FFX" localSheetId="5">#REF!</definedName>
    <definedName name="FFX" localSheetId="6">#REF!</definedName>
    <definedName name="FFX" localSheetId="7">#REF!</definedName>
    <definedName name="FFX" localSheetId="8">#REF!</definedName>
    <definedName name="FFX" localSheetId="9">#REF!</definedName>
    <definedName name="FFX">#REF!</definedName>
    <definedName name="FFY" localSheetId="11">#REF!</definedName>
    <definedName name="FFY" localSheetId="10">#REF!</definedName>
    <definedName name="FFY" localSheetId="2">#REF!</definedName>
    <definedName name="FFY" localSheetId="3">#REF!</definedName>
    <definedName name="FFY" localSheetId="4">#REF!</definedName>
    <definedName name="FFY" localSheetId="5">#REF!</definedName>
    <definedName name="FFY" localSheetId="6">#REF!</definedName>
    <definedName name="FFY" localSheetId="7">#REF!</definedName>
    <definedName name="FFY" localSheetId="8">#REF!</definedName>
    <definedName name="FFY" localSheetId="9">#REF!</definedName>
    <definedName name="FFY">#REF!</definedName>
    <definedName name="FFZ" localSheetId="11">#REF!</definedName>
    <definedName name="FFZ" localSheetId="10">#REF!</definedName>
    <definedName name="FFZ" localSheetId="2">#REF!</definedName>
    <definedName name="FFZ" localSheetId="3">#REF!</definedName>
    <definedName name="FFZ" localSheetId="4">#REF!</definedName>
    <definedName name="FFZ" localSheetId="5">#REF!</definedName>
    <definedName name="FFZ" localSheetId="6">#REF!</definedName>
    <definedName name="FFZ" localSheetId="7">#REF!</definedName>
    <definedName name="FFZ" localSheetId="8">#REF!</definedName>
    <definedName name="FFZ" localSheetId="9">#REF!</definedName>
    <definedName name="FFZ">#REF!</definedName>
    <definedName name="FINC" localSheetId="11">#REF!</definedName>
    <definedName name="FINC" localSheetId="10">#REF!</definedName>
    <definedName name="FINC" localSheetId="2">#REF!</definedName>
    <definedName name="FINC" localSheetId="3">#REF!</definedName>
    <definedName name="FINC" localSheetId="4">#REF!</definedName>
    <definedName name="FINC" localSheetId="5">#REF!</definedName>
    <definedName name="FINC" localSheetId="6">#REF!</definedName>
    <definedName name="FINC" localSheetId="7">#REF!</definedName>
    <definedName name="FINC" localSheetId="8">#REF!</definedName>
    <definedName name="FINC" localSheetId="9">#REF!</definedName>
    <definedName name="FINC">#REF!</definedName>
    <definedName name="GSU" localSheetId="11">#REF!</definedName>
    <definedName name="GSU" localSheetId="10">#REF!</definedName>
    <definedName name="GSU" localSheetId="2">#REF!</definedName>
    <definedName name="GSU" localSheetId="3">#REF!</definedName>
    <definedName name="GSU" localSheetId="4">#REF!</definedName>
    <definedName name="GSU" localSheetId="5">#REF!</definedName>
    <definedName name="GSU" localSheetId="6">#REF!</definedName>
    <definedName name="GSU" localSheetId="7">#REF!</definedName>
    <definedName name="GSU" localSheetId="8">#REF!</definedName>
    <definedName name="GSU" localSheetId="9">#REF!</definedName>
    <definedName name="GSU">#REF!</definedName>
    <definedName name="GSV" localSheetId="11">#REF!</definedName>
    <definedName name="GSV" localSheetId="10">#REF!</definedName>
    <definedName name="GSV" localSheetId="2">#REF!</definedName>
    <definedName name="GSV" localSheetId="3">#REF!</definedName>
    <definedName name="GSV" localSheetId="4">#REF!</definedName>
    <definedName name="GSV" localSheetId="5">#REF!</definedName>
    <definedName name="GSV" localSheetId="6">#REF!</definedName>
    <definedName name="GSV" localSheetId="7">#REF!</definedName>
    <definedName name="GSV" localSheetId="8">#REF!</definedName>
    <definedName name="GSV" localSheetId="9">#REF!</definedName>
    <definedName name="GSV">#REF!</definedName>
    <definedName name="GSW" localSheetId="11">#REF!</definedName>
    <definedName name="GSW" localSheetId="10">#REF!</definedName>
    <definedName name="GSW" localSheetId="2">#REF!</definedName>
    <definedName name="GSW" localSheetId="3">#REF!</definedName>
    <definedName name="GSW" localSheetId="4">#REF!</definedName>
    <definedName name="GSW" localSheetId="5">#REF!</definedName>
    <definedName name="GSW" localSheetId="6">#REF!</definedName>
    <definedName name="GSW" localSheetId="7">#REF!</definedName>
    <definedName name="GSW" localSheetId="8">#REF!</definedName>
    <definedName name="GSW" localSheetId="9">#REF!</definedName>
    <definedName name="GSW">#REF!</definedName>
    <definedName name="GSX" localSheetId="11">#REF!</definedName>
    <definedName name="GSX" localSheetId="10">#REF!</definedName>
    <definedName name="GSX" localSheetId="2">#REF!</definedName>
    <definedName name="GSX" localSheetId="3">#REF!</definedName>
    <definedName name="GSX" localSheetId="4">#REF!</definedName>
    <definedName name="GSX" localSheetId="5">#REF!</definedName>
    <definedName name="GSX" localSheetId="6">#REF!</definedName>
    <definedName name="GSX" localSheetId="7">#REF!</definedName>
    <definedName name="GSX" localSheetId="8">#REF!</definedName>
    <definedName name="GSX" localSheetId="9">#REF!</definedName>
    <definedName name="GSX">#REF!</definedName>
    <definedName name="GSY" localSheetId="11">#REF!</definedName>
    <definedName name="GSY" localSheetId="10">#REF!</definedName>
    <definedName name="GSY" localSheetId="2">#REF!</definedName>
    <definedName name="GSY" localSheetId="3">#REF!</definedName>
    <definedName name="GSY" localSheetId="4">#REF!</definedName>
    <definedName name="GSY" localSheetId="5">#REF!</definedName>
    <definedName name="GSY" localSheetId="6">#REF!</definedName>
    <definedName name="GSY" localSheetId="7">#REF!</definedName>
    <definedName name="GSY" localSheetId="8">#REF!</definedName>
    <definedName name="GSY" localSheetId="9">#REF!</definedName>
    <definedName name="GSY">#REF!</definedName>
    <definedName name="GSZ" localSheetId="11">#REF!</definedName>
    <definedName name="GSZ" localSheetId="10">#REF!</definedName>
    <definedName name="GSZ" localSheetId="2">#REF!</definedName>
    <definedName name="GSZ" localSheetId="3">#REF!</definedName>
    <definedName name="GSZ" localSheetId="4">#REF!</definedName>
    <definedName name="GSZ" localSheetId="5">#REF!</definedName>
    <definedName name="GSZ" localSheetId="6">#REF!</definedName>
    <definedName name="GSZ" localSheetId="7">#REF!</definedName>
    <definedName name="GSZ" localSheetId="8">#REF!</definedName>
    <definedName name="GSZ" localSheetId="9">#REF!</definedName>
    <definedName name="GSZ">#REF!</definedName>
    <definedName name="ICU" localSheetId="11">#REF!</definedName>
    <definedName name="ICU" localSheetId="10">#REF!</definedName>
    <definedName name="ICU" localSheetId="2">#REF!</definedName>
    <definedName name="ICU" localSheetId="3">#REF!</definedName>
    <definedName name="ICU" localSheetId="4">#REF!</definedName>
    <definedName name="ICU" localSheetId="5">#REF!</definedName>
    <definedName name="ICU" localSheetId="6">#REF!</definedName>
    <definedName name="ICU" localSheetId="7">#REF!</definedName>
    <definedName name="ICU" localSheetId="8">#REF!</definedName>
    <definedName name="ICU" localSheetId="9">#REF!</definedName>
    <definedName name="ICU">#REF!</definedName>
    <definedName name="ICV" localSheetId="11">#REF!</definedName>
    <definedName name="ICV" localSheetId="10">#REF!</definedName>
    <definedName name="ICV" localSheetId="2">#REF!</definedName>
    <definedName name="ICV" localSheetId="3">#REF!</definedName>
    <definedName name="ICV" localSheetId="4">#REF!</definedName>
    <definedName name="ICV" localSheetId="5">#REF!</definedName>
    <definedName name="ICV" localSheetId="6">#REF!</definedName>
    <definedName name="ICV" localSheetId="7">#REF!</definedName>
    <definedName name="ICV" localSheetId="8">#REF!</definedName>
    <definedName name="ICV" localSheetId="9">#REF!</definedName>
    <definedName name="ICV">#REF!</definedName>
    <definedName name="ICW" localSheetId="11">#REF!</definedName>
    <definedName name="ICW" localSheetId="10">#REF!</definedName>
    <definedName name="ICW" localSheetId="2">#REF!</definedName>
    <definedName name="ICW" localSheetId="3">#REF!</definedName>
    <definedName name="ICW" localSheetId="4">#REF!</definedName>
    <definedName name="ICW" localSheetId="5">#REF!</definedName>
    <definedName name="ICW" localSheetId="6">#REF!</definedName>
    <definedName name="ICW" localSheetId="7">#REF!</definedName>
    <definedName name="ICW" localSheetId="8">#REF!</definedName>
    <definedName name="ICW" localSheetId="9">#REF!</definedName>
    <definedName name="ICW">#REF!</definedName>
    <definedName name="ICX" localSheetId="11">#REF!</definedName>
    <definedName name="ICX" localSheetId="10">#REF!</definedName>
    <definedName name="ICX" localSheetId="2">#REF!</definedName>
    <definedName name="ICX" localSheetId="3">#REF!</definedName>
    <definedName name="ICX" localSheetId="4">#REF!</definedName>
    <definedName name="ICX" localSheetId="5">#REF!</definedName>
    <definedName name="ICX" localSheetId="6">#REF!</definedName>
    <definedName name="ICX" localSheetId="7">#REF!</definedName>
    <definedName name="ICX" localSheetId="8">#REF!</definedName>
    <definedName name="ICX" localSheetId="9">#REF!</definedName>
    <definedName name="ICX">#REF!</definedName>
    <definedName name="ICY" localSheetId="11">#REF!</definedName>
    <definedName name="ICY" localSheetId="10">#REF!</definedName>
    <definedName name="ICY" localSheetId="2">#REF!</definedName>
    <definedName name="ICY" localSheetId="3">#REF!</definedName>
    <definedName name="ICY" localSheetId="4">#REF!</definedName>
    <definedName name="ICY" localSheetId="5">#REF!</definedName>
    <definedName name="ICY" localSheetId="6">#REF!</definedName>
    <definedName name="ICY" localSheetId="7">#REF!</definedName>
    <definedName name="ICY" localSheetId="8">#REF!</definedName>
    <definedName name="ICY" localSheetId="9">#REF!</definedName>
    <definedName name="ICY">#REF!</definedName>
    <definedName name="ICZ" localSheetId="11">#REF!</definedName>
    <definedName name="ICZ" localSheetId="10">#REF!</definedName>
    <definedName name="ICZ" localSheetId="2">#REF!</definedName>
    <definedName name="ICZ" localSheetId="3">#REF!</definedName>
    <definedName name="ICZ" localSheetId="4">#REF!</definedName>
    <definedName name="ICZ" localSheetId="5">#REF!</definedName>
    <definedName name="ICZ" localSheetId="6">#REF!</definedName>
    <definedName name="ICZ" localSheetId="7">#REF!</definedName>
    <definedName name="ICZ" localSheetId="8">#REF!</definedName>
    <definedName name="ICZ" localSheetId="9">#REF!</definedName>
    <definedName name="ICZ">#REF!</definedName>
    <definedName name="INSREP" localSheetId="11">#REF!</definedName>
    <definedName name="INSREP" localSheetId="1">#REF!</definedName>
    <definedName name="INSREP" localSheetId="10">#REF!</definedName>
    <definedName name="INSREP" localSheetId="2">#REF!</definedName>
    <definedName name="INSREP" localSheetId="3">#REF!</definedName>
    <definedName name="INSREP" localSheetId="4">#REF!</definedName>
    <definedName name="INSREP" localSheetId="5">#REF!</definedName>
    <definedName name="INSREP" localSheetId="6">#REF!</definedName>
    <definedName name="INSREP" localSheetId="7">#REF!</definedName>
    <definedName name="INSREP" localSheetId="8">#REF!</definedName>
    <definedName name="INSREP" localSheetId="9">#REF!</definedName>
    <definedName name="INSREP">#REF!</definedName>
    <definedName name="M" localSheetId="11">#REF!</definedName>
    <definedName name="M" localSheetId="10">#REF!</definedName>
    <definedName name="M" localSheetId="2">#REF!</definedName>
    <definedName name="M" localSheetId="3">#REF!</definedName>
    <definedName name="M" localSheetId="4">#REF!</definedName>
    <definedName name="M" localSheetId="5">#REF!</definedName>
    <definedName name="M" localSheetId="6">#REF!</definedName>
    <definedName name="M" localSheetId="7">#REF!</definedName>
    <definedName name="M" localSheetId="8">#REF!</definedName>
    <definedName name="M" localSheetId="9">#REF!</definedName>
    <definedName name="M">#REF!</definedName>
    <definedName name="MM" localSheetId="11">#REF!</definedName>
    <definedName name="MM" localSheetId="10">#REF!</definedName>
    <definedName name="MM" localSheetId="2">#REF!</definedName>
    <definedName name="MM" localSheetId="3">#REF!</definedName>
    <definedName name="MM" localSheetId="4">#REF!</definedName>
    <definedName name="MM" localSheetId="5">#REF!</definedName>
    <definedName name="MM" localSheetId="6">#REF!</definedName>
    <definedName name="MM" localSheetId="7">#REF!</definedName>
    <definedName name="MM" localSheetId="8">#REF!</definedName>
    <definedName name="MM" localSheetId="9">#REF!</definedName>
    <definedName name="MM">#REF!</definedName>
    <definedName name="ORG" localSheetId="11">Cumulative!$D$2</definedName>
    <definedName name="ORG" localSheetId="1">'Year 1'!$D$2</definedName>
    <definedName name="ORG" localSheetId="10">'Year 10'!$D$2</definedName>
    <definedName name="ORG" localSheetId="2">'Year 2'!$D$2</definedName>
    <definedName name="ORG" localSheetId="3">'Year 3'!$D$2</definedName>
    <definedName name="ORG" localSheetId="4">'Year 4'!$D$2</definedName>
    <definedName name="ORG" localSheetId="5">'Year 5'!$D$2</definedName>
    <definedName name="ORG" localSheetId="6">'Year 6'!$D$2</definedName>
    <definedName name="ORG" localSheetId="7">'Year 7'!$D$2</definedName>
    <definedName name="ORG" localSheetId="8">'Year 8'!$D$2</definedName>
    <definedName name="ORG" localSheetId="9">'Year 9'!$D$2</definedName>
    <definedName name="ORG">#REF!</definedName>
    <definedName name="OT10U" localSheetId="11">#REF!</definedName>
    <definedName name="OT10U" localSheetId="10">#REF!</definedName>
    <definedName name="OT10U" localSheetId="2">#REF!</definedName>
    <definedName name="OT10U" localSheetId="3">#REF!</definedName>
    <definedName name="OT10U" localSheetId="4">#REF!</definedName>
    <definedName name="OT10U" localSheetId="5">#REF!</definedName>
    <definedName name="OT10U" localSheetId="6">#REF!</definedName>
    <definedName name="OT10U" localSheetId="7">#REF!</definedName>
    <definedName name="OT10U" localSheetId="8">#REF!</definedName>
    <definedName name="OT10U" localSheetId="9">#REF!</definedName>
    <definedName name="OT10U">#REF!</definedName>
    <definedName name="OT10V" localSheetId="11">#REF!</definedName>
    <definedName name="OT10V" localSheetId="10">#REF!</definedName>
    <definedName name="OT10V" localSheetId="2">#REF!</definedName>
    <definedName name="OT10V" localSheetId="3">#REF!</definedName>
    <definedName name="OT10V" localSheetId="4">#REF!</definedName>
    <definedName name="OT10V" localSheetId="5">#REF!</definedName>
    <definedName name="OT10V" localSheetId="6">#REF!</definedName>
    <definedName name="OT10V" localSheetId="7">#REF!</definedName>
    <definedName name="OT10V" localSheetId="8">#REF!</definedName>
    <definedName name="OT10V" localSheetId="9">#REF!</definedName>
    <definedName name="OT10V">#REF!</definedName>
    <definedName name="OT10W" localSheetId="11">#REF!</definedName>
    <definedName name="OT10W" localSheetId="10">#REF!</definedName>
    <definedName name="OT10W" localSheetId="2">#REF!</definedName>
    <definedName name="OT10W" localSheetId="3">#REF!</definedName>
    <definedName name="OT10W" localSheetId="4">#REF!</definedName>
    <definedName name="OT10W" localSheetId="5">#REF!</definedName>
    <definedName name="OT10W" localSheetId="6">#REF!</definedName>
    <definedName name="OT10W" localSheetId="7">#REF!</definedName>
    <definedName name="OT10W" localSheetId="8">#REF!</definedName>
    <definedName name="OT10W" localSheetId="9">#REF!</definedName>
    <definedName name="OT10W">#REF!</definedName>
    <definedName name="OT10X" localSheetId="11">#REF!</definedName>
    <definedName name="OT10X" localSheetId="10">#REF!</definedName>
    <definedName name="OT10X" localSheetId="2">#REF!</definedName>
    <definedName name="OT10X" localSheetId="3">#REF!</definedName>
    <definedName name="OT10X" localSheetId="4">#REF!</definedName>
    <definedName name="OT10X" localSheetId="5">#REF!</definedName>
    <definedName name="OT10X" localSheetId="6">#REF!</definedName>
    <definedName name="OT10X" localSheetId="7">#REF!</definedName>
    <definedName name="OT10X" localSheetId="8">#REF!</definedName>
    <definedName name="OT10X" localSheetId="9">#REF!</definedName>
    <definedName name="OT10X">#REF!</definedName>
    <definedName name="OT10Y" localSheetId="11">#REF!</definedName>
    <definedName name="OT10Y" localSheetId="10">#REF!</definedName>
    <definedName name="OT10Y" localSheetId="2">#REF!</definedName>
    <definedName name="OT10Y" localSheetId="3">#REF!</definedName>
    <definedName name="OT10Y" localSheetId="4">#REF!</definedName>
    <definedName name="OT10Y" localSheetId="5">#REF!</definedName>
    <definedName name="OT10Y" localSheetId="6">#REF!</definedName>
    <definedName name="OT10Y" localSheetId="7">#REF!</definedName>
    <definedName name="OT10Y" localSheetId="8">#REF!</definedName>
    <definedName name="OT10Y" localSheetId="9">#REF!</definedName>
    <definedName name="OT10Y">#REF!</definedName>
    <definedName name="OT10Z" localSheetId="11">#REF!</definedName>
    <definedName name="OT10Z" localSheetId="10">#REF!</definedName>
    <definedName name="OT10Z" localSheetId="2">#REF!</definedName>
    <definedName name="OT10Z" localSheetId="3">#REF!</definedName>
    <definedName name="OT10Z" localSheetId="4">#REF!</definedName>
    <definedName name="OT10Z" localSheetId="5">#REF!</definedName>
    <definedName name="OT10Z" localSheetId="6">#REF!</definedName>
    <definedName name="OT10Z" localSheetId="7">#REF!</definedName>
    <definedName name="OT10Z" localSheetId="8">#REF!</definedName>
    <definedName name="OT10Z" localSheetId="9">#REF!</definedName>
    <definedName name="OT10Z">#REF!</definedName>
    <definedName name="OT5U" localSheetId="11">#REF!</definedName>
    <definedName name="OT5U" localSheetId="10">#REF!</definedName>
    <definedName name="OT5U" localSheetId="2">#REF!</definedName>
    <definedName name="OT5U" localSheetId="3">#REF!</definedName>
    <definedName name="OT5U" localSheetId="4">#REF!</definedName>
    <definedName name="OT5U" localSheetId="5">#REF!</definedName>
    <definedName name="OT5U" localSheetId="6">#REF!</definedName>
    <definedName name="OT5U" localSheetId="7">#REF!</definedName>
    <definedName name="OT5U" localSheetId="8">#REF!</definedName>
    <definedName name="OT5U" localSheetId="9">#REF!</definedName>
    <definedName name="OT5U">#REF!</definedName>
    <definedName name="OT5V" localSheetId="11">#REF!</definedName>
    <definedName name="OT5V" localSheetId="10">#REF!</definedName>
    <definedName name="OT5V" localSheetId="2">#REF!</definedName>
    <definedName name="OT5V" localSheetId="3">#REF!</definedName>
    <definedName name="OT5V" localSheetId="4">#REF!</definedName>
    <definedName name="OT5V" localSheetId="5">#REF!</definedName>
    <definedName name="OT5V" localSheetId="6">#REF!</definedName>
    <definedName name="OT5V" localSheetId="7">#REF!</definedName>
    <definedName name="OT5V" localSheetId="8">#REF!</definedName>
    <definedName name="OT5V" localSheetId="9">#REF!</definedName>
    <definedName name="OT5V">#REF!</definedName>
    <definedName name="OT5W" localSheetId="11">#REF!</definedName>
    <definedName name="OT5W" localSheetId="10">#REF!</definedName>
    <definedName name="OT5W" localSheetId="2">#REF!</definedName>
    <definedName name="OT5W" localSheetId="3">#REF!</definedName>
    <definedName name="OT5W" localSheetId="4">#REF!</definedName>
    <definedName name="OT5W" localSheetId="5">#REF!</definedName>
    <definedName name="OT5W" localSheetId="6">#REF!</definedName>
    <definedName name="OT5W" localSheetId="7">#REF!</definedName>
    <definedName name="OT5W" localSheetId="8">#REF!</definedName>
    <definedName name="OT5W" localSheetId="9">#REF!</definedName>
    <definedName name="OT5W">#REF!</definedName>
    <definedName name="OT5X" localSheetId="11">#REF!</definedName>
    <definedName name="OT5X" localSheetId="10">#REF!</definedName>
    <definedName name="OT5X" localSheetId="2">#REF!</definedName>
    <definedName name="OT5X" localSheetId="3">#REF!</definedName>
    <definedName name="OT5X" localSheetId="4">#REF!</definedName>
    <definedName name="OT5X" localSheetId="5">#REF!</definedName>
    <definedName name="OT5X" localSheetId="6">#REF!</definedName>
    <definedName name="OT5X" localSheetId="7">#REF!</definedName>
    <definedName name="OT5X" localSheetId="8">#REF!</definedName>
    <definedName name="OT5X" localSheetId="9">#REF!</definedName>
    <definedName name="OT5X">#REF!</definedName>
    <definedName name="OT5Y" localSheetId="11">#REF!</definedName>
    <definedName name="OT5Y" localSheetId="10">#REF!</definedName>
    <definedName name="OT5Y" localSheetId="2">#REF!</definedName>
    <definedName name="OT5Y" localSheetId="3">#REF!</definedName>
    <definedName name="OT5Y" localSheetId="4">#REF!</definedName>
    <definedName name="OT5Y" localSheetId="5">#REF!</definedName>
    <definedName name="OT5Y" localSheetId="6">#REF!</definedName>
    <definedName name="OT5Y" localSheetId="7">#REF!</definedName>
    <definedName name="OT5Y" localSheetId="8">#REF!</definedName>
    <definedName name="OT5Y" localSheetId="9">#REF!</definedName>
    <definedName name="OT5Y">#REF!</definedName>
    <definedName name="OT5Z" localSheetId="11">#REF!</definedName>
    <definedName name="OT5Z" localSheetId="10">#REF!</definedName>
    <definedName name="OT5Z" localSheetId="2">#REF!</definedName>
    <definedName name="OT5Z" localSheetId="3">#REF!</definedName>
    <definedName name="OT5Z" localSheetId="4">#REF!</definedName>
    <definedName name="OT5Z" localSheetId="5">#REF!</definedName>
    <definedName name="OT5Z" localSheetId="6">#REF!</definedName>
    <definedName name="OT5Z" localSheetId="7">#REF!</definedName>
    <definedName name="OT5Z" localSheetId="8">#REF!</definedName>
    <definedName name="OT5Z" localSheetId="9">#REF!</definedName>
    <definedName name="OT5Z">#REF!</definedName>
    <definedName name="OT6U" localSheetId="11">#REF!</definedName>
    <definedName name="OT6U" localSheetId="10">#REF!</definedName>
    <definedName name="OT6U" localSheetId="2">#REF!</definedName>
    <definedName name="OT6U" localSheetId="3">#REF!</definedName>
    <definedName name="OT6U" localSheetId="4">#REF!</definedName>
    <definedName name="OT6U" localSheetId="5">#REF!</definedName>
    <definedName name="OT6U" localSheetId="6">#REF!</definedName>
    <definedName name="OT6U" localSheetId="7">#REF!</definedName>
    <definedName name="OT6U" localSheetId="8">#REF!</definedName>
    <definedName name="OT6U" localSheetId="9">#REF!</definedName>
    <definedName name="OT6U">#REF!</definedName>
    <definedName name="OT6V" localSheetId="11">#REF!</definedName>
    <definedName name="OT6V" localSheetId="10">#REF!</definedName>
    <definedName name="OT6V" localSheetId="2">#REF!</definedName>
    <definedName name="OT6V" localSheetId="3">#REF!</definedName>
    <definedName name="OT6V" localSheetId="4">#REF!</definedName>
    <definedName name="OT6V" localSheetId="5">#REF!</definedName>
    <definedName name="OT6V" localSheetId="6">#REF!</definedName>
    <definedName name="OT6V" localSheetId="7">#REF!</definedName>
    <definedName name="OT6V" localSheetId="8">#REF!</definedName>
    <definedName name="OT6V" localSheetId="9">#REF!</definedName>
    <definedName name="OT6V">#REF!</definedName>
    <definedName name="OT6W" localSheetId="11">#REF!</definedName>
    <definedName name="OT6W" localSheetId="10">#REF!</definedName>
    <definedName name="OT6W" localSheetId="2">#REF!</definedName>
    <definedName name="OT6W" localSheetId="3">#REF!</definedName>
    <definedName name="OT6W" localSheetId="4">#REF!</definedName>
    <definedName name="OT6W" localSheetId="5">#REF!</definedName>
    <definedName name="OT6W" localSheetId="6">#REF!</definedName>
    <definedName name="OT6W" localSheetId="7">#REF!</definedName>
    <definedName name="OT6W" localSheetId="8">#REF!</definedName>
    <definedName name="OT6W" localSheetId="9">#REF!</definedName>
    <definedName name="OT6W">#REF!</definedName>
    <definedName name="OT6X" localSheetId="11">#REF!</definedName>
    <definedName name="OT6X" localSheetId="10">#REF!</definedName>
    <definedName name="OT6X" localSheetId="2">#REF!</definedName>
    <definedName name="OT6X" localSheetId="3">#REF!</definedName>
    <definedName name="OT6X" localSheetId="4">#REF!</definedName>
    <definedName name="OT6X" localSheetId="5">#REF!</definedName>
    <definedName name="OT6X" localSheetId="6">#REF!</definedName>
    <definedName name="OT6X" localSheetId="7">#REF!</definedName>
    <definedName name="OT6X" localSheetId="8">#REF!</definedName>
    <definedName name="OT6X" localSheetId="9">#REF!</definedName>
    <definedName name="OT6X">#REF!</definedName>
    <definedName name="OT6Y" localSheetId="11">#REF!</definedName>
    <definedName name="OT6Y" localSheetId="10">#REF!</definedName>
    <definedName name="OT6Y" localSheetId="2">#REF!</definedName>
    <definedName name="OT6Y" localSheetId="3">#REF!</definedName>
    <definedName name="OT6Y" localSheetId="4">#REF!</definedName>
    <definedName name="OT6Y" localSheetId="5">#REF!</definedName>
    <definedName name="OT6Y" localSheetId="6">#REF!</definedName>
    <definedName name="OT6Y" localSheetId="7">#REF!</definedName>
    <definedName name="OT6Y" localSheetId="8">#REF!</definedName>
    <definedName name="OT6Y" localSheetId="9">#REF!</definedName>
    <definedName name="OT6Y">#REF!</definedName>
    <definedName name="OT6Z" localSheetId="11">#REF!</definedName>
    <definedName name="OT6Z" localSheetId="10">#REF!</definedName>
    <definedName name="OT6Z" localSheetId="2">#REF!</definedName>
    <definedName name="OT6Z" localSheetId="3">#REF!</definedName>
    <definedName name="OT6Z" localSheetId="4">#REF!</definedName>
    <definedName name="OT6Z" localSheetId="5">#REF!</definedName>
    <definedName name="OT6Z" localSheetId="6">#REF!</definedName>
    <definedName name="OT6Z" localSheetId="7">#REF!</definedName>
    <definedName name="OT6Z" localSheetId="8">#REF!</definedName>
    <definedName name="OT6Z" localSheetId="9">#REF!</definedName>
    <definedName name="OT6Z">#REF!</definedName>
    <definedName name="OT7U" localSheetId="11">#REF!</definedName>
    <definedName name="OT7U" localSheetId="10">#REF!</definedName>
    <definedName name="OT7U" localSheetId="2">#REF!</definedName>
    <definedName name="OT7U" localSheetId="3">#REF!</definedName>
    <definedName name="OT7U" localSheetId="4">#REF!</definedName>
    <definedName name="OT7U" localSheetId="5">#REF!</definedName>
    <definedName name="OT7U" localSheetId="6">#REF!</definedName>
    <definedName name="OT7U" localSheetId="7">#REF!</definedName>
    <definedName name="OT7U" localSheetId="8">#REF!</definedName>
    <definedName name="OT7U" localSheetId="9">#REF!</definedName>
    <definedName name="OT7U">#REF!</definedName>
    <definedName name="OT7V" localSheetId="11">#REF!</definedName>
    <definedName name="OT7V" localSheetId="10">#REF!</definedName>
    <definedName name="OT7V" localSheetId="2">#REF!</definedName>
    <definedName name="OT7V" localSheetId="3">#REF!</definedName>
    <definedName name="OT7V" localSheetId="4">#REF!</definedName>
    <definedName name="OT7V" localSheetId="5">#REF!</definedName>
    <definedName name="OT7V" localSheetId="6">#REF!</definedName>
    <definedName name="OT7V" localSheetId="7">#REF!</definedName>
    <definedName name="OT7V" localSheetId="8">#REF!</definedName>
    <definedName name="OT7V" localSheetId="9">#REF!</definedName>
    <definedName name="OT7V">#REF!</definedName>
    <definedName name="OT7W" localSheetId="11">#REF!</definedName>
    <definedName name="OT7W" localSheetId="10">#REF!</definedName>
    <definedName name="OT7W" localSheetId="2">#REF!</definedName>
    <definedName name="OT7W" localSheetId="3">#REF!</definedName>
    <definedName name="OT7W" localSheetId="4">#REF!</definedName>
    <definedName name="OT7W" localSheetId="5">#REF!</definedName>
    <definedName name="OT7W" localSheetId="6">#REF!</definedName>
    <definedName name="OT7W" localSheetId="7">#REF!</definedName>
    <definedName name="OT7W" localSheetId="8">#REF!</definedName>
    <definedName name="OT7W" localSheetId="9">#REF!</definedName>
    <definedName name="OT7W">#REF!</definedName>
    <definedName name="OT7X" localSheetId="11">#REF!</definedName>
    <definedName name="OT7X" localSheetId="10">#REF!</definedName>
    <definedName name="OT7X" localSheetId="2">#REF!</definedName>
    <definedName name="OT7X" localSheetId="3">#REF!</definedName>
    <definedName name="OT7X" localSheetId="4">#REF!</definedName>
    <definedName name="OT7X" localSheetId="5">#REF!</definedName>
    <definedName name="OT7X" localSheetId="6">#REF!</definedName>
    <definedName name="OT7X" localSheetId="7">#REF!</definedName>
    <definedName name="OT7X" localSheetId="8">#REF!</definedName>
    <definedName name="OT7X" localSheetId="9">#REF!</definedName>
    <definedName name="OT7X">#REF!</definedName>
    <definedName name="OT7Y" localSheetId="11">#REF!</definedName>
    <definedName name="OT7Y" localSheetId="10">#REF!</definedName>
    <definedName name="OT7Y" localSheetId="2">#REF!</definedName>
    <definedName name="OT7Y" localSheetId="3">#REF!</definedName>
    <definedName name="OT7Y" localSheetId="4">#REF!</definedName>
    <definedName name="OT7Y" localSheetId="5">#REF!</definedName>
    <definedName name="OT7Y" localSheetId="6">#REF!</definedName>
    <definedName name="OT7Y" localSheetId="7">#REF!</definedName>
    <definedName name="OT7Y" localSheetId="8">#REF!</definedName>
    <definedName name="OT7Y" localSheetId="9">#REF!</definedName>
    <definedName name="OT7Y">#REF!</definedName>
    <definedName name="OT7Z" localSheetId="11">#REF!</definedName>
    <definedName name="OT7Z" localSheetId="10">#REF!</definedName>
    <definedName name="OT7Z" localSheetId="2">#REF!</definedName>
    <definedName name="OT7Z" localSheetId="3">#REF!</definedName>
    <definedName name="OT7Z" localSheetId="4">#REF!</definedName>
    <definedName name="OT7Z" localSheetId="5">#REF!</definedName>
    <definedName name="OT7Z" localSheetId="6">#REF!</definedName>
    <definedName name="OT7Z" localSheetId="7">#REF!</definedName>
    <definedName name="OT7Z" localSheetId="8">#REF!</definedName>
    <definedName name="OT7Z" localSheetId="9">#REF!</definedName>
    <definedName name="OT7Z">#REF!</definedName>
    <definedName name="OT8U" localSheetId="11">#REF!</definedName>
    <definedName name="OT8U" localSheetId="10">#REF!</definedName>
    <definedName name="OT8U" localSheetId="2">#REF!</definedName>
    <definedName name="OT8U" localSheetId="3">#REF!</definedName>
    <definedName name="OT8U" localSheetId="4">#REF!</definedName>
    <definedName name="OT8U" localSheetId="5">#REF!</definedName>
    <definedName name="OT8U" localSheetId="6">#REF!</definedName>
    <definedName name="OT8U" localSheetId="7">#REF!</definedName>
    <definedName name="OT8U" localSheetId="8">#REF!</definedName>
    <definedName name="OT8U" localSheetId="9">#REF!</definedName>
    <definedName name="OT8U">#REF!</definedName>
    <definedName name="OT8V" localSheetId="11">#REF!</definedName>
    <definedName name="OT8V" localSheetId="10">#REF!</definedName>
    <definedName name="OT8V" localSheetId="2">#REF!</definedName>
    <definedName name="OT8V" localSheetId="3">#REF!</definedName>
    <definedName name="OT8V" localSheetId="4">#REF!</definedName>
    <definedName name="OT8V" localSheetId="5">#REF!</definedName>
    <definedName name="OT8V" localSheetId="6">#REF!</definedName>
    <definedName name="OT8V" localSheetId="7">#REF!</definedName>
    <definedName name="OT8V" localSheetId="8">#REF!</definedName>
    <definedName name="OT8V" localSheetId="9">#REF!</definedName>
    <definedName name="OT8V">#REF!</definedName>
    <definedName name="OT8W" localSheetId="11">#REF!</definedName>
    <definedName name="OT8W" localSheetId="10">#REF!</definedName>
    <definedName name="OT8W" localSheetId="2">#REF!</definedName>
    <definedName name="OT8W" localSheetId="3">#REF!</definedName>
    <definedName name="OT8W" localSheetId="4">#REF!</definedName>
    <definedName name="OT8W" localSheetId="5">#REF!</definedName>
    <definedName name="OT8W" localSheetId="6">#REF!</definedName>
    <definedName name="OT8W" localSheetId="7">#REF!</definedName>
    <definedName name="OT8W" localSheetId="8">#REF!</definedName>
    <definedName name="OT8W" localSheetId="9">#REF!</definedName>
    <definedName name="OT8W">#REF!</definedName>
    <definedName name="OT8X" localSheetId="11">#REF!</definedName>
    <definedName name="OT8X" localSheetId="10">#REF!</definedName>
    <definedName name="OT8X" localSheetId="2">#REF!</definedName>
    <definedName name="OT8X" localSheetId="3">#REF!</definedName>
    <definedName name="OT8X" localSheetId="4">#REF!</definedName>
    <definedName name="OT8X" localSheetId="5">#REF!</definedName>
    <definedName name="OT8X" localSheetId="6">#REF!</definedName>
    <definedName name="OT8X" localSheetId="7">#REF!</definedName>
    <definedName name="OT8X" localSheetId="8">#REF!</definedName>
    <definedName name="OT8X" localSheetId="9">#REF!</definedName>
    <definedName name="OT8X">#REF!</definedName>
    <definedName name="OT8Y" localSheetId="11">#REF!</definedName>
    <definedName name="OT8Y" localSheetId="10">#REF!</definedName>
    <definedName name="OT8Y" localSheetId="2">#REF!</definedName>
    <definedName name="OT8Y" localSheetId="3">#REF!</definedName>
    <definedName name="OT8Y" localSheetId="4">#REF!</definedName>
    <definedName name="OT8Y" localSheetId="5">#REF!</definedName>
    <definedName name="OT8Y" localSheetId="6">#REF!</definedName>
    <definedName name="OT8Y" localSheetId="7">#REF!</definedName>
    <definedName name="OT8Y" localSheetId="8">#REF!</definedName>
    <definedName name="OT8Y" localSheetId="9">#REF!</definedName>
    <definedName name="OT8Y">#REF!</definedName>
    <definedName name="OT8Z" localSheetId="11">#REF!</definedName>
    <definedName name="OT8Z" localSheetId="10">#REF!</definedName>
    <definedName name="OT8Z" localSheetId="2">#REF!</definedName>
    <definedName name="OT8Z" localSheetId="3">#REF!</definedName>
    <definedName name="OT8Z" localSheetId="4">#REF!</definedName>
    <definedName name="OT8Z" localSheetId="5">#REF!</definedName>
    <definedName name="OT8Z" localSheetId="6">#REF!</definedName>
    <definedName name="OT8Z" localSheetId="7">#REF!</definedName>
    <definedName name="OT8Z" localSheetId="8">#REF!</definedName>
    <definedName name="OT8Z" localSheetId="9">#REF!</definedName>
    <definedName name="OT8Z">#REF!</definedName>
    <definedName name="OT9U" localSheetId="11">#REF!</definedName>
    <definedName name="OT9U" localSheetId="10">#REF!</definedName>
    <definedName name="OT9U" localSheetId="2">#REF!</definedName>
    <definedName name="OT9U" localSheetId="3">#REF!</definedName>
    <definedName name="OT9U" localSheetId="4">#REF!</definedName>
    <definedName name="OT9U" localSheetId="5">#REF!</definedName>
    <definedName name="OT9U" localSheetId="6">#REF!</definedName>
    <definedName name="OT9U" localSheetId="7">#REF!</definedName>
    <definedName name="OT9U" localSheetId="8">#REF!</definedName>
    <definedName name="OT9U" localSheetId="9">#REF!</definedName>
    <definedName name="OT9U">#REF!</definedName>
    <definedName name="OT9V" localSheetId="11">#REF!</definedName>
    <definedName name="OT9V" localSheetId="10">#REF!</definedName>
    <definedName name="OT9V" localSheetId="2">#REF!</definedName>
    <definedName name="OT9V" localSheetId="3">#REF!</definedName>
    <definedName name="OT9V" localSheetId="4">#REF!</definedName>
    <definedName name="OT9V" localSheetId="5">#REF!</definedName>
    <definedName name="OT9V" localSheetId="6">#REF!</definedName>
    <definedName name="OT9V" localSheetId="7">#REF!</definedName>
    <definedName name="OT9V" localSheetId="8">#REF!</definedName>
    <definedName name="OT9V" localSheetId="9">#REF!</definedName>
    <definedName name="OT9V">#REF!</definedName>
    <definedName name="OT9W" localSheetId="11">#REF!</definedName>
    <definedName name="OT9W" localSheetId="10">#REF!</definedName>
    <definedName name="OT9W" localSheetId="2">#REF!</definedName>
    <definedName name="OT9W" localSheetId="3">#REF!</definedName>
    <definedName name="OT9W" localSheetId="4">#REF!</definedName>
    <definedName name="OT9W" localSheetId="5">#REF!</definedName>
    <definedName name="OT9W" localSheetId="6">#REF!</definedName>
    <definedName name="OT9W" localSheetId="7">#REF!</definedName>
    <definedName name="OT9W" localSheetId="8">#REF!</definedName>
    <definedName name="OT9W" localSheetId="9">#REF!</definedName>
    <definedName name="OT9W">#REF!</definedName>
    <definedName name="OT9X" localSheetId="11">#REF!</definedName>
    <definedName name="OT9X" localSheetId="10">#REF!</definedName>
    <definedName name="OT9X" localSheetId="2">#REF!</definedName>
    <definedName name="OT9X" localSheetId="3">#REF!</definedName>
    <definedName name="OT9X" localSheetId="4">#REF!</definedName>
    <definedName name="OT9X" localSheetId="5">#REF!</definedName>
    <definedName name="OT9X" localSheetId="6">#REF!</definedName>
    <definedName name="OT9X" localSheetId="7">#REF!</definedName>
    <definedName name="OT9X" localSheetId="8">#REF!</definedName>
    <definedName name="OT9X" localSheetId="9">#REF!</definedName>
    <definedName name="OT9X">#REF!</definedName>
    <definedName name="OT9Y" localSheetId="11">#REF!</definedName>
    <definedName name="OT9Y" localSheetId="10">#REF!</definedName>
    <definedName name="OT9Y" localSheetId="2">#REF!</definedName>
    <definedName name="OT9Y" localSheetId="3">#REF!</definedName>
    <definedName name="OT9Y" localSheetId="4">#REF!</definedName>
    <definedName name="OT9Y" localSheetId="5">#REF!</definedName>
    <definedName name="OT9Y" localSheetId="6">#REF!</definedName>
    <definedName name="OT9Y" localSheetId="7">#REF!</definedName>
    <definedName name="OT9Y" localSheetId="8">#REF!</definedName>
    <definedName name="OT9Y" localSheetId="9">#REF!</definedName>
    <definedName name="OT9Y">#REF!</definedName>
    <definedName name="OT9Z" localSheetId="11">#REF!</definedName>
    <definedName name="OT9Z" localSheetId="10">#REF!</definedName>
    <definedName name="OT9Z" localSheetId="2">#REF!</definedName>
    <definedName name="OT9Z" localSheetId="3">#REF!</definedName>
    <definedName name="OT9Z" localSheetId="4">#REF!</definedName>
    <definedName name="OT9Z" localSheetId="5">#REF!</definedName>
    <definedName name="OT9Z" localSheetId="6">#REF!</definedName>
    <definedName name="OT9Z" localSheetId="7">#REF!</definedName>
    <definedName name="OT9Z" localSheetId="8">#REF!</definedName>
    <definedName name="OT9Z" localSheetId="9">#REF!</definedName>
    <definedName name="OT9Z">#REF!</definedName>
    <definedName name="_xlnm.Print_Area" localSheetId="11">Cumulative!$A$1:$AP$81</definedName>
    <definedName name="_xlnm.Print_Area" localSheetId="12">'NIH Modular'!$A$1:$L$31</definedName>
    <definedName name="_xlnm.Print_Area" localSheetId="1">'Year 1'!$A$1:$AP$81</definedName>
    <definedName name="_xlnm.Print_Area" localSheetId="2">'Year 2'!$A$1:$AP$81</definedName>
    <definedName name="_xlnm.Print_Area" localSheetId="3">'Year 3'!$A$1:$AP$81</definedName>
    <definedName name="_xlnm.Print_Area" localSheetId="4">'Year 4'!$A$1:$AP$81</definedName>
    <definedName name="_xlnm.Print_Area" localSheetId="5">'Year 5'!$A$1:$AP$81</definedName>
    <definedName name="Role" localSheetId="11">#REF!</definedName>
    <definedName name="Role" localSheetId="1">#REF!</definedName>
    <definedName name="Role" localSheetId="10">#REF!</definedName>
    <definedName name="Role" localSheetId="2">#REF!</definedName>
    <definedName name="Role" localSheetId="3">#REF!</definedName>
    <definedName name="Role" localSheetId="4">#REF!</definedName>
    <definedName name="Role" localSheetId="5">#REF!</definedName>
    <definedName name="Role" localSheetId="6">#REF!</definedName>
    <definedName name="Role" localSheetId="7">#REF!</definedName>
    <definedName name="Role" localSheetId="8">#REF!</definedName>
    <definedName name="Role" localSheetId="9">#REF!</definedName>
    <definedName name="Role">#REF!</definedName>
    <definedName name="STU" localSheetId="11">#REF!</definedName>
    <definedName name="STU" localSheetId="10">#REF!</definedName>
    <definedName name="STU" localSheetId="2">#REF!</definedName>
    <definedName name="STU" localSheetId="3">#REF!</definedName>
    <definedName name="STU" localSheetId="4">#REF!</definedName>
    <definedName name="STU" localSheetId="5">#REF!</definedName>
    <definedName name="STU" localSheetId="6">#REF!</definedName>
    <definedName name="STU" localSheetId="7">#REF!</definedName>
    <definedName name="STU" localSheetId="8">#REF!</definedName>
    <definedName name="STU" localSheetId="9">#REF!</definedName>
    <definedName name="STU">#REF!</definedName>
    <definedName name="STV" localSheetId="11">#REF!</definedName>
    <definedName name="STV" localSheetId="10">#REF!</definedName>
    <definedName name="STV" localSheetId="2">#REF!</definedName>
    <definedName name="STV" localSheetId="3">#REF!</definedName>
    <definedName name="STV" localSheetId="4">#REF!</definedName>
    <definedName name="STV" localSheetId="5">#REF!</definedName>
    <definedName name="STV" localSheetId="6">#REF!</definedName>
    <definedName name="STV" localSheetId="7">#REF!</definedName>
    <definedName name="STV" localSheetId="8">#REF!</definedName>
    <definedName name="STV" localSheetId="9">#REF!</definedName>
    <definedName name="STV">#REF!</definedName>
    <definedName name="STW" localSheetId="11">#REF!</definedName>
    <definedName name="STW" localSheetId="10">#REF!</definedName>
    <definedName name="STW" localSheetId="2">#REF!</definedName>
    <definedName name="STW" localSheetId="3">#REF!</definedName>
    <definedName name="STW" localSheetId="4">#REF!</definedName>
    <definedName name="STW" localSheetId="5">#REF!</definedName>
    <definedName name="STW" localSheetId="6">#REF!</definedName>
    <definedName name="STW" localSheetId="7">#REF!</definedName>
    <definedName name="STW" localSheetId="8">#REF!</definedName>
    <definedName name="STW" localSheetId="9">#REF!</definedName>
    <definedName name="STW">#REF!</definedName>
    <definedName name="STX" localSheetId="11">#REF!</definedName>
    <definedName name="STX" localSheetId="10">#REF!</definedName>
    <definedName name="STX" localSheetId="2">#REF!</definedName>
    <definedName name="STX" localSheetId="3">#REF!</definedName>
    <definedName name="STX" localSheetId="4">#REF!</definedName>
    <definedName name="STX" localSheetId="5">#REF!</definedName>
    <definedName name="STX" localSheetId="6">#REF!</definedName>
    <definedName name="STX" localSheetId="7">#REF!</definedName>
    <definedName name="STX" localSheetId="8">#REF!</definedName>
    <definedName name="STX" localSheetId="9">#REF!</definedName>
    <definedName name="STX">#REF!</definedName>
    <definedName name="STY" localSheetId="11">#REF!</definedName>
    <definedName name="STY" localSheetId="10">#REF!</definedName>
    <definedName name="STY" localSheetId="2">#REF!</definedName>
    <definedName name="STY" localSheetId="3">#REF!</definedName>
    <definedName name="STY" localSheetId="4">#REF!</definedName>
    <definedName name="STY" localSheetId="5">#REF!</definedName>
    <definedName name="STY" localSheetId="6">#REF!</definedName>
    <definedName name="STY" localSheetId="7">#REF!</definedName>
    <definedName name="STY" localSheetId="8">#REF!</definedName>
    <definedName name="STY" localSheetId="9">#REF!</definedName>
    <definedName name="STY">#REF!</definedName>
    <definedName name="STZ" localSheetId="11">#REF!</definedName>
    <definedName name="STZ" localSheetId="10">#REF!</definedName>
    <definedName name="STZ" localSheetId="2">#REF!</definedName>
    <definedName name="STZ" localSheetId="3">#REF!</definedName>
    <definedName name="STZ" localSheetId="4">#REF!</definedName>
    <definedName name="STZ" localSheetId="5">#REF!</definedName>
    <definedName name="STZ" localSheetId="6">#REF!</definedName>
    <definedName name="STZ" localSheetId="7">#REF!</definedName>
    <definedName name="STZ" localSheetId="8">#REF!</definedName>
    <definedName name="STZ" localSheetId="9">#REF!</definedName>
    <definedName name="STZ">#REF!</definedName>
    <definedName name="U" localSheetId="11">#REF!</definedName>
    <definedName name="U" localSheetId="10">#REF!</definedName>
    <definedName name="U" localSheetId="2">#REF!</definedName>
    <definedName name="U" localSheetId="3">#REF!</definedName>
    <definedName name="U" localSheetId="4">#REF!</definedName>
    <definedName name="U" localSheetId="5">#REF!</definedName>
    <definedName name="U" localSheetId="6">#REF!</definedName>
    <definedName name="U" localSheetId="7">#REF!</definedName>
    <definedName name="U" localSheetId="8">#REF!</definedName>
    <definedName name="U" localSheetId="9">#REF!</definedName>
    <definedName name="U">#REF!</definedName>
    <definedName name="UGU" localSheetId="11">#REF!</definedName>
    <definedName name="UGU" localSheetId="10">#REF!</definedName>
    <definedName name="UGU" localSheetId="2">#REF!</definedName>
    <definedName name="UGU" localSheetId="3">#REF!</definedName>
    <definedName name="UGU" localSheetId="4">#REF!</definedName>
    <definedName name="UGU" localSheetId="5">#REF!</definedName>
    <definedName name="UGU" localSheetId="6">#REF!</definedName>
    <definedName name="UGU" localSheetId="7">#REF!</definedName>
    <definedName name="UGU" localSheetId="8">#REF!</definedName>
    <definedName name="UGU" localSheetId="9">#REF!</definedName>
    <definedName name="UGU">#REF!</definedName>
    <definedName name="UGV" localSheetId="11">#REF!</definedName>
    <definedName name="UGV" localSheetId="10">#REF!</definedName>
    <definedName name="UGV" localSheetId="2">#REF!</definedName>
    <definedName name="UGV" localSheetId="3">#REF!</definedName>
    <definedName name="UGV" localSheetId="4">#REF!</definedName>
    <definedName name="UGV" localSheetId="5">#REF!</definedName>
    <definedName name="UGV" localSheetId="6">#REF!</definedName>
    <definedName name="UGV" localSheetId="7">#REF!</definedName>
    <definedName name="UGV" localSheetId="8">#REF!</definedName>
    <definedName name="UGV" localSheetId="9">#REF!</definedName>
    <definedName name="UGV">#REF!</definedName>
    <definedName name="UGW" localSheetId="11">#REF!</definedName>
    <definedName name="UGW" localSheetId="10">#REF!</definedName>
    <definedName name="UGW" localSheetId="2">#REF!</definedName>
    <definedName name="UGW" localSheetId="3">#REF!</definedName>
    <definedName name="UGW" localSheetId="4">#REF!</definedName>
    <definedName name="UGW" localSheetId="5">#REF!</definedName>
    <definedName name="UGW" localSheetId="6">#REF!</definedName>
    <definedName name="UGW" localSheetId="7">#REF!</definedName>
    <definedName name="UGW" localSheetId="8">#REF!</definedName>
    <definedName name="UGW" localSheetId="9">#REF!</definedName>
    <definedName name="UGW">#REF!</definedName>
    <definedName name="UGX" localSheetId="11">#REF!</definedName>
    <definedName name="UGX" localSheetId="10">#REF!</definedName>
    <definedName name="UGX" localSheetId="2">#REF!</definedName>
    <definedName name="UGX" localSheetId="3">#REF!</definedName>
    <definedName name="UGX" localSheetId="4">#REF!</definedName>
    <definedName name="UGX" localSheetId="5">#REF!</definedName>
    <definedName name="UGX" localSheetId="6">#REF!</definedName>
    <definedName name="UGX" localSheetId="7">#REF!</definedName>
    <definedName name="UGX" localSheetId="8">#REF!</definedName>
    <definedName name="UGX" localSheetId="9">#REF!</definedName>
    <definedName name="UGX">#REF!</definedName>
    <definedName name="UGY" localSheetId="11">#REF!</definedName>
    <definedName name="UGY" localSheetId="10">#REF!</definedName>
    <definedName name="UGY" localSheetId="2">#REF!</definedName>
    <definedName name="UGY" localSheetId="3">#REF!</definedName>
    <definedName name="UGY" localSheetId="4">#REF!</definedName>
    <definedName name="UGY" localSheetId="5">#REF!</definedName>
    <definedName name="UGY" localSheetId="6">#REF!</definedName>
    <definedName name="UGY" localSheetId="7">#REF!</definedName>
    <definedName name="UGY" localSheetId="8">#REF!</definedName>
    <definedName name="UGY" localSheetId="9">#REF!</definedName>
    <definedName name="UGY">#REF!</definedName>
    <definedName name="UGZ" localSheetId="11">#REF!</definedName>
    <definedName name="UGZ" localSheetId="10">#REF!</definedName>
    <definedName name="UGZ" localSheetId="2">#REF!</definedName>
    <definedName name="UGZ" localSheetId="3">#REF!</definedName>
    <definedName name="UGZ" localSheetId="4">#REF!</definedName>
    <definedName name="UGZ" localSheetId="5">#REF!</definedName>
    <definedName name="UGZ" localSheetId="6">#REF!</definedName>
    <definedName name="UGZ" localSheetId="7">#REF!</definedName>
    <definedName name="UGZ" localSheetId="8">#REF!</definedName>
    <definedName name="UGZ" localSheetId="9">#REF!</definedName>
    <definedName name="UGZ">#REF!</definedName>
    <definedName name="V" localSheetId="11">#REF!</definedName>
    <definedName name="V" localSheetId="10">#REF!</definedName>
    <definedName name="V" localSheetId="2">#REF!</definedName>
    <definedName name="V" localSheetId="3">#REF!</definedName>
    <definedName name="V" localSheetId="4">#REF!</definedName>
    <definedName name="V" localSheetId="5">#REF!</definedName>
    <definedName name="V" localSheetId="6">#REF!</definedName>
    <definedName name="V" localSheetId="7">#REF!</definedName>
    <definedName name="V" localSheetId="8">#REF!</definedName>
    <definedName name="V" localSheetId="9">#REF!</definedName>
    <definedName name="V">#REF!</definedName>
    <definedName name="W" localSheetId="11">#REF!</definedName>
    <definedName name="W" localSheetId="10">#REF!</definedName>
    <definedName name="W" localSheetId="2">#REF!</definedName>
    <definedName name="W" localSheetId="3">#REF!</definedName>
    <definedName name="W" localSheetId="4">#REF!</definedName>
    <definedName name="W" localSheetId="5">#REF!</definedName>
    <definedName name="W" localSheetId="6">#REF!</definedName>
    <definedName name="W" localSheetId="7">#REF!</definedName>
    <definedName name="W" localSheetId="8">#REF!</definedName>
    <definedName name="W" localSheetId="9">#REF!</definedName>
    <definedName name="W">#REF!</definedName>
    <definedName name="X" localSheetId="11">#REF!</definedName>
    <definedName name="X" localSheetId="10">#REF!</definedName>
    <definedName name="X" localSheetId="2">#REF!</definedName>
    <definedName name="X" localSheetId="3">#REF!</definedName>
    <definedName name="X" localSheetId="4">#REF!</definedName>
    <definedName name="X" localSheetId="5">#REF!</definedName>
    <definedName name="X" localSheetId="6">#REF!</definedName>
    <definedName name="X" localSheetId="7">#REF!</definedName>
    <definedName name="X" localSheetId="8">#REF!</definedName>
    <definedName name="X" localSheetId="9">#REF!</definedName>
    <definedName name="X">#REF!</definedName>
    <definedName name="Y" localSheetId="11">#REF!</definedName>
    <definedName name="Y" localSheetId="10">#REF!</definedName>
    <definedName name="Y" localSheetId="2">#REF!</definedName>
    <definedName name="Y" localSheetId="3">#REF!</definedName>
    <definedName name="Y" localSheetId="4">#REF!</definedName>
    <definedName name="Y" localSheetId="5">#REF!</definedName>
    <definedName name="Y" localSheetId="6">#REF!</definedName>
    <definedName name="Y" localSheetId="7">#REF!</definedName>
    <definedName name="Y" localSheetId="8">#REF!</definedName>
    <definedName name="Y" localSheetId="9">#REF!</definedName>
    <definedName name="Y">#REF!</definedName>
    <definedName name="YYYY" localSheetId="11">#REF!</definedName>
    <definedName name="YYYY" localSheetId="10">#REF!</definedName>
    <definedName name="YYYY" localSheetId="2">#REF!</definedName>
    <definedName name="YYYY" localSheetId="3">#REF!</definedName>
    <definedName name="YYYY" localSheetId="4">#REF!</definedName>
    <definedName name="YYYY" localSheetId="5">#REF!</definedName>
    <definedName name="YYYY" localSheetId="6">#REF!</definedName>
    <definedName name="YYYY" localSheetId="7">#REF!</definedName>
    <definedName name="YYYY" localSheetId="8">#REF!</definedName>
    <definedName name="YYYY" localSheetId="9">#REF!</definedName>
    <definedName name="YYYY">#REF!</definedName>
    <definedName name="Z" localSheetId="11">#REF!</definedName>
    <definedName name="Z" localSheetId="10">#REF!</definedName>
    <definedName name="Z" localSheetId="2">#REF!</definedName>
    <definedName name="Z" localSheetId="3">#REF!</definedName>
    <definedName name="Z" localSheetId="4">#REF!</definedName>
    <definedName name="Z" localSheetId="5">#REF!</definedName>
    <definedName name="Z" localSheetId="6">#REF!</definedName>
    <definedName name="Z" localSheetId="7">#REF!</definedName>
    <definedName name="Z" localSheetId="8">#REF!</definedName>
    <definedName name="Z" localSheetId="9">#REF!</definedName>
    <definedName name="Z">#REF!</definedName>
  </definedNames>
  <calcPr calcId="191028"/>
  <pivotCaches>
    <pivotCache cacheId="0" r:id="rId2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48" i="4" l="1"/>
  <c r="AG30" i="5"/>
  <c r="AG29" i="5"/>
  <c r="AG28" i="5"/>
  <c r="AG27" i="5"/>
  <c r="AG26" i="5"/>
  <c r="AG25" i="5"/>
  <c r="AG24" i="5"/>
  <c r="AG23" i="5"/>
  <c r="AG22" i="5"/>
  <c r="AG30" i="4"/>
  <c r="AG29" i="4"/>
  <c r="AG28" i="4"/>
  <c r="AG27" i="4"/>
  <c r="AG26" i="4"/>
  <c r="AG25" i="4"/>
  <c r="AG24" i="4"/>
  <c r="AG23" i="4"/>
  <c r="AG22" i="4"/>
  <c r="AG30" i="3"/>
  <c r="AG29" i="3"/>
  <c r="AG28" i="3"/>
  <c r="AG27" i="3"/>
  <c r="AG26" i="3"/>
  <c r="AG25" i="3"/>
  <c r="AG24" i="3"/>
  <c r="AG23" i="3"/>
  <c r="AG22" i="3"/>
  <c r="AG30" i="2"/>
  <c r="AG29" i="2"/>
  <c r="AG28" i="2"/>
  <c r="AG27" i="2"/>
  <c r="AG26" i="2"/>
  <c r="AG25" i="2"/>
  <c r="AG24" i="2"/>
  <c r="AG23" i="2"/>
  <c r="AG22" i="2"/>
  <c r="AG31" i="1"/>
  <c r="AG23" i="1"/>
  <c r="AG24" i="1"/>
  <c r="AG25" i="1"/>
  <c r="AG26" i="1"/>
  <c r="AG27" i="1"/>
  <c r="AG28" i="1"/>
  <c r="AG29" i="1"/>
  <c r="AG30" i="1"/>
  <c r="AG22" i="1"/>
  <c r="AG18" i="1"/>
  <c r="G26" i="22"/>
  <c r="F26" i="22"/>
  <c r="E26" i="22"/>
  <c r="D26" i="22"/>
  <c r="C26" i="22"/>
  <c r="G25" i="22"/>
  <c r="F25" i="22"/>
  <c r="E25" i="22"/>
  <c r="D25" i="22"/>
  <c r="C25" i="22"/>
  <c r="G24" i="22"/>
  <c r="F24" i="22"/>
  <c r="E24" i="22"/>
  <c r="D24" i="22"/>
  <c r="C24" i="22"/>
  <c r="G23" i="22"/>
  <c r="F23" i="22"/>
  <c r="E23" i="22"/>
  <c r="D23" i="22"/>
  <c r="C23" i="22"/>
  <c r="G20" i="22"/>
  <c r="F20" i="22"/>
  <c r="E20" i="22"/>
  <c r="D20" i="22"/>
  <c r="C20" i="22"/>
  <c r="G11" i="22"/>
  <c r="F11" i="22"/>
  <c r="G10" i="22"/>
  <c r="F10" i="22"/>
  <c r="E10" i="22"/>
  <c r="D10" i="22"/>
  <c r="C10" i="22"/>
  <c r="G9" i="22"/>
  <c r="F9" i="22"/>
  <c r="G8" i="22"/>
  <c r="F8" i="22"/>
  <c r="E8" i="22"/>
  <c r="D8" i="22"/>
  <c r="C8" i="22"/>
  <c r="AM38" i="6"/>
  <c r="H26" i="22" l="1"/>
  <c r="H25" i="22"/>
  <c r="H24" i="22"/>
  <c r="H23" i="22"/>
  <c r="H20" i="22"/>
  <c r="H10" i="22"/>
  <c r="H8" i="22"/>
  <c r="A5" i="10"/>
  <c r="A4" i="10"/>
  <c r="A3" i="10"/>
  <c r="D17" i="6"/>
  <c r="AA17" i="2"/>
  <c r="AI70" i="3" l="1"/>
  <c r="AI69" i="3"/>
  <c r="AI68" i="3"/>
  <c r="AI67" i="3"/>
  <c r="AI67" i="2"/>
  <c r="J9" i="7"/>
  <c r="J8" i="7"/>
  <c r="J7" i="7"/>
  <c r="J6" i="7"/>
  <c r="J5" i="7"/>
  <c r="H76" i="12" l="1"/>
  <c r="AA7" i="2"/>
  <c r="AK7" i="2" s="1"/>
  <c r="AA19" i="2"/>
  <c r="AA19" i="3" s="1"/>
  <c r="AA19" i="4" s="1"/>
  <c r="AA20" i="2"/>
  <c r="AA34" i="2"/>
  <c r="H77" i="12"/>
  <c r="AD77" i="12"/>
  <c r="AG77" i="12" s="1"/>
  <c r="AA21" i="2"/>
  <c r="AA21" i="3" s="1"/>
  <c r="AA21" i="4" s="1"/>
  <c r="AA18" i="2"/>
  <c r="AA18" i="3" s="1"/>
  <c r="AK18" i="1"/>
  <c r="AK21" i="1"/>
  <c r="AE21" i="1"/>
  <c r="AK20" i="1"/>
  <c r="AK19" i="1"/>
  <c r="D3" i="20"/>
  <c r="C3" i="20"/>
  <c r="G3" i="20" s="1"/>
  <c r="C4" i="20"/>
  <c r="E4" i="20" s="1"/>
  <c r="D4" i="20"/>
  <c r="C5" i="20"/>
  <c r="D5" i="20"/>
  <c r="C6" i="20"/>
  <c r="F6" i="20" s="1"/>
  <c r="D6" i="20"/>
  <c r="C7" i="20"/>
  <c r="F7" i="20" s="1"/>
  <c r="D7" i="20"/>
  <c r="C8" i="20"/>
  <c r="G8" i="20" s="1"/>
  <c r="D8" i="20"/>
  <c r="C9" i="20"/>
  <c r="E9" i="20" s="1"/>
  <c r="D9" i="20"/>
  <c r="C10" i="20"/>
  <c r="E10" i="20" s="1"/>
  <c r="D10" i="20"/>
  <c r="C11" i="20"/>
  <c r="E11" i="20" s="1"/>
  <c r="D11" i="20"/>
  <c r="C12" i="20"/>
  <c r="G12" i="20" s="1"/>
  <c r="D12" i="20"/>
  <c r="O3" i="20"/>
  <c r="AM77" i="5"/>
  <c r="AB77" i="5"/>
  <c r="AM77" i="4"/>
  <c r="AB77" i="4"/>
  <c r="AM77" i="3"/>
  <c r="AM77" i="2"/>
  <c r="AM77" i="1"/>
  <c r="O12" i="20"/>
  <c r="O10" i="20"/>
  <c r="O8" i="20"/>
  <c r="O6" i="20"/>
  <c r="O4" i="20"/>
  <c r="X76" i="5"/>
  <c r="X76" i="4"/>
  <c r="O9" i="20" s="1"/>
  <c r="X76" i="3"/>
  <c r="O7" i="20" s="1"/>
  <c r="X76" i="2"/>
  <c r="O5" i="20" s="1"/>
  <c r="R6" i="10"/>
  <c r="R5" i="10"/>
  <c r="R4" i="10"/>
  <c r="R3" i="10"/>
  <c r="R2" i="10"/>
  <c r="Q6" i="10"/>
  <c r="Q5" i="10"/>
  <c r="Q4" i="10"/>
  <c r="Q3" i="10"/>
  <c r="Q2" i="10"/>
  <c r="AE77" i="5"/>
  <c r="AG77" i="5" s="1"/>
  <c r="H77" i="5"/>
  <c r="H76" i="5"/>
  <c r="AE77" i="4"/>
  <c r="AG77" i="4" s="1"/>
  <c r="H77" i="4"/>
  <c r="H76" i="4"/>
  <c r="AE77" i="3"/>
  <c r="AG77" i="3" s="1"/>
  <c r="H77" i="3"/>
  <c r="H76" i="3"/>
  <c r="AE77" i="2"/>
  <c r="AG77" i="2" s="1"/>
  <c r="AE77" i="1"/>
  <c r="AG77" i="1" s="1"/>
  <c r="AI67" i="5"/>
  <c r="AI68" i="5"/>
  <c r="AI69" i="5"/>
  <c r="AI70" i="5"/>
  <c r="AH67" i="5"/>
  <c r="AH68" i="5"/>
  <c r="AH69" i="5"/>
  <c r="AH70" i="5"/>
  <c r="AT18" i="12"/>
  <c r="AT17" i="12"/>
  <c r="AT11" i="12"/>
  <c r="AT20" i="12"/>
  <c r="AT19" i="12"/>
  <c r="AT16" i="12"/>
  <c r="AT15" i="12"/>
  <c r="AT14" i="12"/>
  <c r="AT13" i="12"/>
  <c r="AT12" i="12"/>
  <c r="AT14" i="5"/>
  <c r="AT15" i="5"/>
  <c r="AT16" i="5"/>
  <c r="AT20" i="5"/>
  <c r="AT13" i="5"/>
  <c r="AT12" i="5"/>
  <c r="AT11" i="5"/>
  <c r="AT19" i="5"/>
  <c r="AI66" i="5"/>
  <c r="AH67" i="4"/>
  <c r="AH68" i="4"/>
  <c r="AH69" i="4"/>
  <c r="AH70" i="4"/>
  <c r="AH66" i="4"/>
  <c r="AH66" i="5"/>
  <c r="AT20" i="4"/>
  <c r="AT19" i="4"/>
  <c r="AT16" i="4"/>
  <c r="AT14" i="4"/>
  <c r="AT12" i="4"/>
  <c r="AT11" i="4"/>
  <c r="AT15" i="4"/>
  <c r="AT13" i="4"/>
  <c r="AI67" i="4"/>
  <c r="AI68" i="4"/>
  <c r="AI69" i="4"/>
  <c r="AI70" i="4"/>
  <c r="AI66" i="4"/>
  <c r="AH66" i="3"/>
  <c r="AB53" i="19" s="1"/>
  <c r="AI66" i="3"/>
  <c r="AT18" i="3" s="1"/>
  <c r="AT16" i="3"/>
  <c r="AT15" i="3"/>
  <c r="AT14" i="3"/>
  <c r="AT13" i="3"/>
  <c r="AT12" i="3"/>
  <c r="AT11" i="3"/>
  <c r="AT20" i="3"/>
  <c r="AT19" i="3"/>
  <c r="AI68" i="2"/>
  <c r="AI69" i="2"/>
  <c r="AI70" i="2"/>
  <c r="AI66" i="2"/>
  <c r="AT20" i="2"/>
  <c r="AT19" i="2"/>
  <c r="AT16" i="2"/>
  <c r="AT15" i="2"/>
  <c r="AT14" i="2"/>
  <c r="AT13" i="2"/>
  <c r="AT12" i="2"/>
  <c r="AT11" i="2"/>
  <c r="AI67" i="1"/>
  <c r="AI68" i="1"/>
  <c r="AI69" i="1"/>
  <c r="AI70" i="1"/>
  <c r="AI66" i="1"/>
  <c r="AT20" i="1"/>
  <c r="AT19" i="1"/>
  <c r="AT12" i="1"/>
  <c r="AT16" i="1"/>
  <c r="AT15" i="1"/>
  <c r="AT14" i="1"/>
  <c r="AT13" i="1"/>
  <c r="AT11" i="1"/>
  <c r="B33" i="8"/>
  <c r="D67" i="8"/>
  <c r="B65" i="8"/>
  <c r="B66" i="8"/>
  <c r="D62" i="8"/>
  <c r="B60" i="8"/>
  <c r="B61" i="8"/>
  <c r="B63" i="8" s="1"/>
  <c r="D57" i="8"/>
  <c r="B55" i="8"/>
  <c r="B56" i="8" s="1"/>
  <c r="F52" i="8"/>
  <c r="H52" i="8" s="1"/>
  <c r="D52" i="8"/>
  <c r="E52" i="8"/>
  <c r="C52" i="8"/>
  <c r="F51" i="8"/>
  <c r="D51" i="8"/>
  <c r="E51" i="8" s="1"/>
  <c r="C51" i="8"/>
  <c r="F50" i="8"/>
  <c r="D50" i="8"/>
  <c r="E50" i="8"/>
  <c r="C50" i="8"/>
  <c r="D44" i="8"/>
  <c r="B42" i="8"/>
  <c r="B43" i="8" s="1"/>
  <c r="D43" i="8" s="1"/>
  <c r="D39" i="8"/>
  <c r="B37" i="8"/>
  <c r="B38" i="8" s="1"/>
  <c r="D34" i="8"/>
  <c r="B32" i="8"/>
  <c r="F29" i="8"/>
  <c r="D29" i="8"/>
  <c r="E29" i="8" s="1"/>
  <c r="C29" i="8"/>
  <c r="F28" i="8"/>
  <c r="D28" i="8"/>
  <c r="E28" i="8"/>
  <c r="C28" i="8"/>
  <c r="F27" i="8"/>
  <c r="D27" i="8"/>
  <c r="E27" i="8" s="1"/>
  <c r="C27" i="8"/>
  <c r="AG71" i="6"/>
  <c r="AT19" i="6" s="1"/>
  <c r="L18" i="11"/>
  <c r="L17" i="11"/>
  <c r="L15" i="11"/>
  <c r="L14" i="11"/>
  <c r="L12" i="11"/>
  <c r="L11" i="11"/>
  <c r="L9" i="11"/>
  <c r="L8" i="11"/>
  <c r="L6" i="11"/>
  <c r="L5" i="11"/>
  <c r="D34" i="6"/>
  <c r="D33" i="6"/>
  <c r="D32" i="6"/>
  <c r="D31" i="6"/>
  <c r="D30" i="6"/>
  <c r="D29" i="6"/>
  <c r="D28" i="6"/>
  <c r="D27" i="6"/>
  <c r="D26" i="6"/>
  <c r="D25" i="6"/>
  <c r="D24" i="6"/>
  <c r="D23" i="6"/>
  <c r="D22" i="6"/>
  <c r="D21" i="6"/>
  <c r="D20" i="6"/>
  <c r="AO34" i="6"/>
  <c r="AO33" i="6"/>
  <c r="AO32" i="6"/>
  <c r="AO31" i="6"/>
  <c r="AO30" i="6"/>
  <c r="AO29" i="6"/>
  <c r="AO28" i="6"/>
  <c r="AO27" i="6"/>
  <c r="AO26" i="6"/>
  <c r="AO25" i="6"/>
  <c r="AO24" i="6"/>
  <c r="AO23" i="6"/>
  <c r="AH34" i="6"/>
  <c r="AH33" i="6"/>
  <c r="AH32" i="6"/>
  <c r="AH31" i="6"/>
  <c r="AH30" i="6"/>
  <c r="AH29" i="6"/>
  <c r="AH28" i="6"/>
  <c r="AH27" i="6"/>
  <c r="AH26" i="6"/>
  <c r="AH25" i="6"/>
  <c r="AH24" i="6"/>
  <c r="AH23" i="6"/>
  <c r="AH22" i="6"/>
  <c r="AB27" i="6"/>
  <c r="AB26" i="6"/>
  <c r="AB25" i="6"/>
  <c r="AB24" i="6"/>
  <c r="AB28" i="6"/>
  <c r="AB23" i="6"/>
  <c r="AB22" i="6"/>
  <c r="AL28" i="6"/>
  <c r="AL27" i="6"/>
  <c r="AL26" i="6"/>
  <c r="AL25" i="6"/>
  <c r="AL24" i="6"/>
  <c r="AB30" i="6"/>
  <c r="AL30" i="6"/>
  <c r="AL23" i="6"/>
  <c r="AA28" i="2"/>
  <c r="AK28" i="2" s="1"/>
  <c r="AA27" i="2"/>
  <c r="AA26" i="2"/>
  <c r="AE26" i="2" s="1"/>
  <c r="AA25" i="2"/>
  <c r="AK25" i="2" s="1"/>
  <c r="AM25" i="2" s="1"/>
  <c r="AA24" i="2"/>
  <c r="AE24" i="2" s="1"/>
  <c r="AA23" i="2"/>
  <c r="AK23" i="2" s="1"/>
  <c r="AA22" i="2"/>
  <c r="AE22" i="2" s="1"/>
  <c r="F28" i="2"/>
  <c r="F23" i="3" s="1"/>
  <c r="F27" i="2"/>
  <c r="F26" i="3" s="1"/>
  <c r="F26" i="2"/>
  <c r="F25" i="2"/>
  <c r="F24" i="2"/>
  <c r="F23" i="2"/>
  <c r="C35" i="1"/>
  <c r="AK24" i="1"/>
  <c r="AM24" i="1" s="1"/>
  <c r="AE24" i="1"/>
  <c r="AK23" i="1"/>
  <c r="AE23" i="1"/>
  <c r="AK22" i="1"/>
  <c r="AE22" i="1"/>
  <c r="AK27" i="1"/>
  <c r="AE27" i="1"/>
  <c r="AK26" i="1"/>
  <c r="AE26" i="1"/>
  <c r="AK25" i="1"/>
  <c r="AE25" i="1"/>
  <c r="AM71" i="6"/>
  <c r="AM67" i="6"/>
  <c r="AM55" i="6"/>
  <c r="AB38" i="19"/>
  <c r="AA38" i="19"/>
  <c r="AD38" i="19" s="1"/>
  <c r="AC38" i="19" s="1"/>
  <c r="W38" i="19"/>
  <c r="Y38" i="19" s="1"/>
  <c r="AB37" i="19"/>
  <c r="AA37" i="19"/>
  <c r="W37" i="19"/>
  <c r="Y37" i="19" s="1"/>
  <c r="AB36" i="19"/>
  <c r="AA36" i="19"/>
  <c r="AD36" i="19" s="1"/>
  <c r="AE36" i="19" s="1"/>
  <c r="W36" i="19"/>
  <c r="AB35" i="19"/>
  <c r="AA35" i="19"/>
  <c r="W35" i="19"/>
  <c r="Y35" i="19" s="1"/>
  <c r="AB34" i="19"/>
  <c r="AA34" i="19"/>
  <c r="AD34" i="19" s="1"/>
  <c r="AE34" i="19" s="1"/>
  <c r="W34" i="19"/>
  <c r="AB33" i="19"/>
  <c r="AA33" i="19"/>
  <c r="AD33" i="19" s="1"/>
  <c r="W33" i="19"/>
  <c r="Y33" i="19" s="1"/>
  <c r="AA32" i="19"/>
  <c r="AD32" i="19" s="1"/>
  <c r="W32" i="19"/>
  <c r="Y32" i="19" s="1"/>
  <c r="AA31" i="19"/>
  <c r="AD31" i="19" s="1"/>
  <c r="W31" i="19"/>
  <c r="AA30" i="19"/>
  <c r="W30" i="19"/>
  <c r="Y30" i="19" s="1"/>
  <c r="X30" i="19" s="1"/>
  <c r="AA29" i="19"/>
  <c r="AD29" i="19" s="1"/>
  <c r="W29" i="19"/>
  <c r="Y29" i="19" s="1"/>
  <c r="Z29" i="19" s="1"/>
  <c r="AA28" i="19"/>
  <c r="W28" i="19"/>
  <c r="Y28" i="19" s="1"/>
  <c r="AA27" i="19"/>
  <c r="W27" i="19"/>
  <c r="Y27" i="19" s="1"/>
  <c r="AA26" i="19"/>
  <c r="AD26" i="19" s="1"/>
  <c r="W26" i="19"/>
  <c r="Y26" i="19" s="1"/>
  <c r="AA25" i="19"/>
  <c r="AD25" i="19" s="1"/>
  <c r="W25" i="19"/>
  <c r="AA24" i="19"/>
  <c r="W24" i="19"/>
  <c r="Y24" i="19" s="1"/>
  <c r="AB55" i="19"/>
  <c r="W55" i="19"/>
  <c r="Y55" i="19" s="1"/>
  <c r="AB54" i="19"/>
  <c r="W54" i="19"/>
  <c r="Y54" i="19" s="1"/>
  <c r="X54" i="19" s="1"/>
  <c r="W53" i="19"/>
  <c r="Y53" i="19" s="1"/>
  <c r="AB52" i="19"/>
  <c r="AA52" i="19"/>
  <c r="AD52" i="19" s="1"/>
  <c r="AC52" i="19" s="1"/>
  <c r="W52" i="19"/>
  <c r="Y52" i="19" s="1"/>
  <c r="AB51" i="19"/>
  <c r="AA51" i="19"/>
  <c r="W51" i="19"/>
  <c r="Y51" i="19" s="1"/>
  <c r="Z51" i="19" s="1"/>
  <c r="AB50" i="19"/>
  <c r="AA50" i="19"/>
  <c r="AD50" i="19" s="1"/>
  <c r="W50" i="19"/>
  <c r="Y50" i="19" s="1"/>
  <c r="AA49" i="19"/>
  <c r="AD49" i="19" s="1"/>
  <c r="W49" i="19"/>
  <c r="Y49" i="19" s="1"/>
  <c r="Z49" i="19" s="1"/>
  <c r="AA48" i="19"/>
  <c r="AD48" i="19" s="1"/>
  <c r="W48" i="19"/>
  <c r="Y48" i="19" s="1"/>
  <c r="AA47" i="19"/>
  <c r="W47" i="19"/>
  <c r="AA46" i="19"/>
  <c r="AD46" i="19" s="1"/>
  <c r="W46" i="19"/>
  <c r="Y46" i="19" s="1"/>
  <c r="AA45" i="19"/>
  <c r="AD45" i="19" s="1"/>
  <c r="AE45" i="19" s="1"/>
  <c r="W45" i="19"/>
  <c r="AA44" i="19"/>
  <c r="AD44" i="19" s="1"/>
  <c r="W44" i="19"/>
  <c r="Y44" i="19" s="1"/>
  <c r="Z44" i="19" s="1"/>
  <c r="AA43" i="19"/>
  <c r="AD43" i="19" s="1"/>
  <c r="W43" i="19"/>
  <c r="Y43" i="19" s="1"/>
  <c r="AA42" i="19"/>
  <c r="AD42" i="19" s="1"/>
  <c r="AC42" i="19" s="1"/>
  <c r="W42" i="19"/>
  <c r="Y42" i="19" s="1"/>
  <c r="Z42" i="19" s="1"/>
  <c r="AB71" i="19"/>
  <c r="AA71" i="19"/>
  <c r="AD71" i="19" s="1"/>
  <c r="AC71" i="19" s="1"/>
  <c r="W71" i="19"/>
  <c r="Y71" i="19"/>
  <c r="Z71" i="19" s="1"/>
  <c r="AB70" i="19"/>
  <c r="AA70" i="19"/>
  <c r="W70" i="19"/>
  <c r="Y70" i="19" s="1"/>
  <c r="AB69" i="19"/>
  <c r="AA69" i="19"/>
  <c r="AD69" i="19" s="1"/>
  <c r="AC69" i="19" s="1"/>
  <c r="W69" i="19"/>
  <c r="Y69" i="19" s="1"/>
  <c r="AB68" i="19"/>
  <c r="AA68" i="19"/>
  <c r="W68" i="19"/>
  <c r="Y68" i="19" s="1"/>
  <c r="AB67" i="19"/>
  <c r="AA67" i="19"/>
  <c r="AD67" i="19" s="1"/>
  <c r="AC67" i="19" s="1"/>
  <c r="W67" i="19"/>
  <c r="Y67" i="19" s="1"/>
  <c r="AA66" i="19"/>
  <c r="W66" i="19"/>
  <c r="Y66" i="19" s="1"/>
  <c r="AA65" i="19"/>
  <c r="AD65" i="19" s="1"/>
  <c r="AE65" i="19" s="1"/>
  <c r="W65" i="19"/>
  <c r="AA64" i="19"/>
  <c r="AD64" i="19" s="1"/>
  <c r="W64" i="19"/>
  <c r="Y64" i="19" s="1"/>
  <c r="AA63" i="19"/>
  <c r="AD63" i="19" s="1"/>
  <c r="AC63" i="19" s="1"/>
  <c r="W63" i="19"/>
  <c r="Y63" i="19" s="1"/>
  <c r="X63" i="19" s="1"/>
  <c r="AA62" i="19"/>
  <c r="AD62" i="19" s="1"/>
  <c r="AC62" i="19" s="1"/>
  <c r="W62" i="19"/>
  <c r="Y62" i="19" s="1"/>
  <c r="Z62" i="19" s="1"/>
  <c r="AA61" i="19"/>
  <c r="AD61" i="19" s="1"/>
  <c r="W61" i="19"/>
  <c r="Y61" i="19" s="1"/>
  <c r="AA60" i="19"/>
  <c r="AD60" i="19" s="1"/>
  <c r="AC60" i="19" s="1"/>
  <c r="W60" i="19"/>
  <c r="Y60" i="19" s="1"/>
  <c r="X60" i="19" s="1"/>
  <c r="AA59" i="19"/>
  <c r="W59" i="19"/>
  <c r="AA58" i="19"/>
  <c r="AD58" i="19" s="1"/>
  <c r="W58" i="19"/>
  <c r="Y58" i="19" s="1"/>
  <c r="Z58" i="19" s="1"/>
  <c r="AB87" i="19"/>
  <c r="AA87" i="19"/>
  <c r="AD87" i="19" s="1"/>
  <c r="W87" i="19"/>
  <c r="Y87" i="19" s="1"/>
  <c r="AB86" i="19"/>
  <c r="AA86" i="19"/>
  <c r="AD86" i="19" s="1"/>
  <c r="W86" i="19"/>
  <c r="Y86" i="19" s="1"/>
  <c r="AB85" i="19"/>
  <c r="AA85" i="19"/>
  <c r="AD85" i="19" s="1"/>
  <c r="W85" i="19"/>
  <c r="Y85" i="19" s="1"/>
  <c r="X85" i="19" s="1"/>
  <c r="AB84" i="19"/>
  <c r="AA84" i="19"/>
  <c r="W84" i="19"/>
  <c r="Y84" i="19" s="1"/>
  <c r="Z84" i="19" s="1"/>
  <c r="AB83" i="19"/>
  <c r="AA83" i="19"/>
  <c r="W83" i="19"/>
  <c r="Y83" i="19" s="1"/>
  <c r="AB82" i="19"/>
  <c r="AA82" i="19"/>
  <c r="W82" i="19"/>
  <c r="Y82" i="19"/>
  <c r="X82" i="19" s="1"/>
  <c r="AA81" i="19"/>
  <c r="W81" i="19"/>
  <c r="Y81" i="19" s="1"/>
  <c r="Z81" i="19" s="1"/>
  <c r="AA80" i="19"/>
  <c r="AD80" i="19" s="1"/>
  <c r="AE80" i="19" s="1"/>
  <c r="W80" i="19"/>
  <c r="Y80" i="19" s="1"/>
  <c r="AA79" i="19"/>
  <c r="V79" i="19" s="1"/>
  <c r="W79" i="19"/>
  <c r="Y79" i="19" s="1"/>
  <c r="AA78" i="19"/>
  <c r="AD78" i="19" s="1"/>
  <c r="AE78" i="19" s="1"/>
  <c r="W78" i="19"/>
  <c r="V78" i="19" s="1"/>
  <c r="AA77" i="19"/>
  <c r="AD77" i="19" s="1"/>
  <c r="AE77" i="19" s="1"/>
  <c r="W77" i="19"/>
  <c r="V77" i="19" s="1"/>
  <c r="AA76" i="19"/>
  <c r="AD76" i="19" s="1"/>
  <c r="AE76" i="19" s="1"/>
  <c r="W76" i="19"/>
  <c r="Y76" i="19" s="1"/>
  <c r="Z76" i="19" s="1"/>
  <c r="AA75" i="19"/>
  <c r="AD75" i="19" s="1"/>
  <c r="AC75" i="19" s="1"/>
  <c r="W75" i="19"/>
  <c r="Y75" i="19" s="1"/>
  <c r="Z75" i="19" s="1"/>
  <c r="AA74" i="19"/>
  <c r="AD74" i="19" s="1"/>
  <c r="W74" i="19"/>
  <c r="AB103" i="19"/>
  <c r="AA103" i="19"/>
  <c r="W103" i="19"/>
  <c r="V103" i="19" s="1"/>
  <c r="AB102" i="19"/>
  <c r="AA102" i="19"/>
  <c r="W102" i="19"/>
  <c r="AB101" i="19"/>
  <c r="AA101" i="19"/>
  <c r="AD101" i="19" s="1"/>
  <c r="W101" i="19"/>
  <c r="Y101" i="19" s="1"/>
  <c r="X101" i="19"/>
  <c r="AB100" i="19"/>
  <c r="AA100" i="19"/>
  <c r="W100" i="19"/>
  <c r="AB99" i="19"/>
  <c r="AA99" i="19"/>
  <c r="W99" i="19"/>
  <c r="Y99" i="19" s="1"/>
  <c r="AB98" i="19"/>
  <c r="AA98" i="19"/>
  <c r="W98" i="19"/>
  <c r="AA97" i="19"/>
  <c r="W97" i="19"/>
  <c r="AA96" i="19"/>
  <c r="AD96" i="19"/>
  <c r="AE96" i="19"/>
  <c r="W96" i="19"/>
  <c r="Y96" i="19"/>
  <c r="X96" i="19"/>
  <c r="AA95" i="19"/>
  <c r="AD95" i="19"/>
  <c r="AC95" i="19" s="1"/>
  <c r="W95" i="19"/>
  <c r="Y95" i="19" s="1"/>
  <c r="X95" i="19" s="1"/>
  <c r="AA94" i="19"/>
  <c r="AD94" i="19"/>
  <c r="AE94" i="19" s="1"/>
  <c r="W94" i="19"/>
  <c r="Y94" i="19" s="1"/>
  <c r="Z94" i="19"/>
  <c r="AA93" i="19"/>
  <c r="AD93" i="19" s="1"/>
  <c r="AC93" i="19"/>
  <c r="W93" i="19"/>
  <c r="Y93" i="19" s="1"/>
  <c r="Z93" i="19" s="1"/>
  <c r="AA92" i="19"/>
  <c r="AD92" i="19"/>
  <c r="AE92" i="19" s="1"/>
  <c r="W92" i="19"/>
  <c r="Y92" i="19" s="1"/>
  <c r="Z92" i="19" s="1"/>
  <c r="AA91" i="19"/>
  <c r="W91" i="19"/>
  <c r="Y91" i="19" s="1"/>
  <c r="Z91" i="19"/>
  <c r="AA90" i="19"/>
  <c r="AD90" i="19" s="1"/>
  <c r="AC90" i="19"/>
  <c r="W90" i="19"/>
  <c r="AB119" i="19"/>
  <c r="AA119" i="19"/>
  <c r="W119" i="19"/>
  <c r="Y119" i="19" s="1"/>
  <c r="Z119" i="19"/>
  <c r="AB118" i="19"/>
  <c r="AA118" i="19"/>
  <c r="W118" i="19"/>
  <c r="Y118" i="19" s="1"/>
  <c r="X118" i="19" s="1"/>
  <c r="AB117" i="19"/>
  <c r="AA117" i="19"/>
  <c r="W117" i="19"/>
  <c r="Y117" i="19"/>
  <c r="X117" i="19" s="1"/>
  <c r="AB116" i="19"/>
  <c r="AA116" i="19"/>
  <c r="W116" i="19"/>
  <c r="Y116" i="19" s="1"/>
  <c r="X116" i="19" s="1"/>
  <c r="AB115" i="19"/>
  <c r="AA115" i="19"/>
  <c r="AD115" i="19" s="1"/>
  <c r="W115" i="19"/>
  <c r="Y115" i="19" s="1"/>
  <c r="Z115" i="19"/>
  <c r="AB114" i="19"/>
  <c r="AA114" i="19"/>
  <c r="AD114" i="19"/>
  <c r="AC114" i="19" s="1"/>
  <c r="W114" i="19"/>
  <c r="Y114" i="19" s="1"/>
  <c r="Z114" i="19"/>
  <c r="AA113" i="19"/>
  <c r="AD113" i="19"/>
  <c r="AE113" i="19"/>
  <c r="W113" i="19"/>
  <c r="Y113" i="19"/>
  <c r="Z113" i="19"/>
  <c r="AA112" i="19"/>
  <c r="AD112" i="19"/>
  <c r="AC112" i="19" s="1"/>
  <c r="W112" i="19"/>
  <c r="AA111" i="19"/>
  <c r="AD111" i="19" s="1"/>
  <c r="AE111" i="19"/>
  <c r="W111" i="19"/>
  <c r="Y111" i="19" s="1"/>
  <c r="X111" i="19"/>
  <c r="AA110" i="19"/>
  <c r="AD110" i="19"/>
  <c r="AE110" i="19"/>
  <c r="W110" i="19"/>
  <c r="Y110" i="19"/>
  <c r="Z110" i="19"/>
  <c r="AA109" i="19"/>
  <c r="AD109" i="19"/>
  <c r="AE109" i="19" s="1"/>
  <c r="W109" i="19"/>
  <c r="Y109" i="19" s="1"/>
  <c r="Z109" i="19" s="1"/>
  <c r="AA108" i="19"/>
  <c r="AD108" i="19" s="1"/>
  <c r="W108" i="19"/>
  <c r="Y108" i="19" s="1"/>
  <c r="Z108" i="19"/>
  <c r="AA107" i="19"/>
  <c r="AD107" i="19" s="1"/>
  <c r="AC107" i="19"/>
  <c r="W107" i="19"/>
  <c r="Y107" i="19" s="1"/>
  <c r="X107" i="19" s="1"/>
  <c r="AA106" i="19"/>
  <c r="AD106" i="19"/>
  <c r="AC106" i="19"/>
  <c r="W106" i="19"/>
  <c r="AB135" i="19"/>
  <c r="AA135" i="19"/>
  <c r="W135" i="19"/>
  <c r="AB134" i="19"/>
  <c r="AA134" i="19"/>
  <c r="W134" i="19"/>
  <c r="AB133" i="19"/>
  <c r="AA133" i="19"/>
  <c r="AD133" i="19"/>
  <c r="W133" i="19"/>
  <c r="Y133" i="19" s="1"/>
  <c r="X133" i="19"/>
  <c r="AB132" i="19"/>
  <c r="AA132" i="19"/>
  <c r="V132" i="19" s="1"/>
  <c r="W132" i="19"/>
  <c r="AB131" i="19"/>
  <c r="AA131" i="19"/>
  <c r="W131" i="19"/>
  <c r="Y131" i="19" s="1"/>
  <c r="Z131" i="19"/>
  <c r="AB130" i="19"/>
  <c r="AA130" i="19"/>
  <c r="W130" i="19"/>
  <c r="AA129" i="19"/>
  <c r="AD129" i="19"/>
  <c r="AC129" i="19"/>
  <c r="W129" i="19"/>
  <c r="Y129" i="19"/>
  <c r="Z129" i="19" s="1"/>
  <c r="AA128" i="19"/>
  <c r="AD128" i="19" s="1"/>
  <c r="W128" i="19"/>
  <c r="Y128" i="19" s="1"/>
  <c r="AA127" i="19"/>
  <c r="AD127" i="19" s="1"/>
  <c r="AE127" i="19"/>
  <c r="W127" i="19"/>
  <c r="AA126" i="19"/>
  <c r="AD126" i="19"/>
  <c r="AE126" i="19" s="1"/>
  <c r="W126" i="19"/>
  <c r="Y126" i="19" s="1"/>
  <c r="AA125" i="19"/>
  <c r="AD125" i="19" s="1"/>
  <c r="AE125" i="19" s="1"/>
  <c r="W125" i="19"/>
  <c r="Y125" i="19" s="1"/>
  <c r="Z125" i="19"/>
  <c r="AA124" i="19"/>
  <c r="AD124" i="19" s="1"/>
  <c r="AE124" i="19"/>
  <c r="W124" i="19"/>
  <c r="Y124" i="19"/>
  <c r="Z124" i="19"/>
  <c r="AA123" i="19"/>
  <c r="AD123" i="19"/>
  <c r="AC123" i="19"/>
  <c r="W123" i="19"/>
  <c r="AA122" i="19"/>
  <c r="AD122" i="19" s="1"/>
  <c r="AC122" i="19"/>
  <c r="W122" i="19"/>
  <c r="Y122" i="19" s="1"/>
  <c r="Z122" i="19"/>
  <c r="AB151" i="19"/>
  <c r="AA151" i="19"/>
  <c r="W151" i="19"/>
  <c r="Y151" i="19" s="1"/>
  <c r="Z151" i="19" s="1"/>
  <c r="AB150" i="19"/>
  <c r="AA150" i="19"/>
  <c r="AD150" i="19"/>
  <c r="W150" i="19"/>
  <c r="Y150" i="19"/>
  <c r="AB149" i="19"/>
  <c r="AA149" i="19"/>
  <c r="W149" i="19"/>
  <c r="Y149" i="19" s="1"/>
  <c r="AB148" i="19"/>
  <c r="AA148" i="19"/>
  <c r="W148" i="19"/>
  <c r="Y148" i="19"/>
  <c r="Z148" i="19" s="1"/>
  <c r="AB147" i="19"/>
  <c r="AA147" i="19"/>
  <c r="AD147" i="19" s="1"/>
  <c r="W147" i="19"/>
  <c r="Y147" i="19" s="1"/>
  <c r="X147" i="19" s="1"/>
  <c r="AB146" i="19"/>
  <c r="AA146" i="19"/>
  <c r="W146" i="19"/>
  <c r="AA145" i="19"/>
  <c r="AD145" i="19" s="1"/>
  <c r="AE145" i="19" s="1"/>
  <c r="W145" i="19"/>
  <c r="Y145" i="19" s="1"/>
  <c r="Z145" i="19"/>
  <c r="AA144" i="19"/>
  <c r="AD144" i="19"/>
  <c r="AC144" i="19"/>
  <c r="W144" i="19"/>
  <c r="Y144" i="19"/>
  <c r="AA143" i="19"/>
  <c r="AD143" i="19"/>
  <c r="AE143" i="19" s="1"/>
  <c r="W143" i="19"/>
  <c r="Y143" i="19"/>
  <c r="X143" i="19" s="1"/>
  <c r="AA142" i="19"/>
  <c r="AD142" i="19" s="1"/>
  <c r="W142" i="19"/>
  <c r="Y142" i="19" s="1"/>
  <c r="Z142" i="19"/>
  <c r="AA141" i="19"/>
  <c r="AD141" i="19"/>
  <c r="AC141" i="19"/>
  <c r="W141" i="19"/>
  <c r="Y141" i="19"/>
  <c r="X141" i="19"/>
  <c r="AA140" i="19"/>
  <c r="AD140" i="19"/>
  <c r="AE140" i="19" s="1"/>
  <c r="W140" i="19"/>
  <c r="Y140" i="19"/>
  <c r="Z140" i="19" s="1"/>
  <c r="AA139" i="19"/>
  <c r="W139" i="19"/>
  <c r="Y139" i="19" s="1"/>
  <c r="Z139" i="19"/>
  <c r="AA138" i="19"/>
  <c r="W138" i="19"/>
  <c r="Y138" i="19"/>
  <c r="X138" i="19" s="1"/>
  <c r="AB167" i="19"/>
  <c r="AA167" i="19"/>
  <c r="AD167" i="19" s="1"/>
  <c r="W167" i="19"/>
  <c r="Y167" i="19" s="1"/>
  <c r="Z167" i="19" s="1"/>
  <c r="AB166" i="19"/>
  <c r="AA166" i="19"/>
  <c r="W166" i="19"/>
  <c r="AB165" i="19"/>
  <c r="AA165" i="19"/>
  <c r="W165" i="19"/>
  <c r="Y165" i="19" s="1"/>
  <c r="X165" i="19"/>
  <c r="AB164" i="19"/>
  <c r="AA164" i="19"/>
  <c r="W164" i="19"/>
  <c r="Y164" i="19" s="1"/>
  <c r="X164" i="19" s="1"/>
  <c r="AB163" i="19"/>
  <c r="AA163" i="19"/>
  <c r="W163" i="19"/>
  <c r="Y163" i="19"/>
  <c r="Z163" i="19" s="1"/>
  <c r="AB162" i="19"/>
  <c r="AA162" i="19"/>
  <c r="W162" i="19"/>
  <c r="Y162" i="19"/>
  <c r="X162" i="19" s="1"/>
  <c r="AA161" i="19"/>
  <c r="AD161" i="19" s="1"/>
  <c r="W161" i="19"/>
  <c r="AA160" i="19"/>
  <c r="AD160" i="19" s="1"/>
  <c r="AE160" i="19" s="1"/>
  <c r="W160" i="19"/>
  <c r="Y160" i="19"/>
  <c r="X160" i="19" s="1"/>
  <c r="AA159" i="19"/>
  <c r="AD159" i="19" s="1"/>
  <c r="AE159" i="19" s="1"/>
  <c r="W159" i="19"/>
  <c r="AA158" i="19"/>
  <c r="AD158" i="19" s="1"/>
  <c r="AC158" i="19"/>
  <c r="W158" i="19"/>
  <c r="AA157" i="19"/>
  <c r="AD157" i="19"/>
  <c r="AE157" i="19" s="1"/>
  <c r="W157" i="19"/>
  <c r="AA156" i="19"/>
  <c r="AD156" i="19" s="1"/>
  <c r="AE156" i="19" s="1"/>
  <c r="W156" i="19"/>
  <c r="Y156" i="19" s="1"/>
  <c r="Z156" i="19"/>
  <c r="AA155" i="19"/>
  <c r="AD155" i="19" s="1"/>
  <c r="W155" i="19"/>
  <c r="AA154" i="19"/>
  <c r="AD154" i="19"/>
  <c r="AC154" i="19"/>
  <c r="W154" i="19"/>
  <c r="A167" i="19" a="1"/>
  <c r="A167" i="19" s="1"/>
  <c r="A166" i="19" a="1"/>
  <c r="A166" i="19" s="1"/>
  <c r="A165" i="19" a="1"/>
  <c r="A165" i="19" s="1"/>
  <c r="A164" i="19" a="1"/>
  <c r="A164" i="19" s="1"/>
  <c r="A163" i="19" a="1"/>
  <c r="A163" i="19" s="1"/>
  <c r="A162" i="19" a="1"/>
  <c r="A162" i="19" s="1"/>
  <c r="A161" i="19" a="1"/>
  <c r="A161" i="19" s="1"/>
  <c r="A160" i="19" a="1"/>
  <c r="A160" i="19" s="1"/>
  <c r="A159" i="19" a="1"/>
  <c r="A159" i="19" s="1"/>
  <c r="A158" i="19" a="1"/>
  <c r="A158" i="19" s="1"/>
  <c r="A157" i="19" a="1"/>
  <c r="A157" i="19" s="1"/>
  <c r="A156" i="19" a="1"/>
  <c r="A156" i="19" s="1"/>
  <c r="A155" i="19" a="1"/>
  <c r="A155" i="19" s="1"/>
  <c r="A154" i="19" a="1"/>
  <c r="A154" i="19" s="1"/>
  <c r="A151" i="19" a="1"/>
  <c r="A151" i="19" s="1"/>
  <c r="A150" i="19" a="1"/>
  <c r="A150" i="19" s="1"/>
  <c r="A149" i="19" a="1"/>
  <c r="A149" i="19" s="1"/>
  <c r="A148" i="19" a="1"/>
  <c r="A148" i="19" s="1"/>
  <c r="A147" i="19" a="1"/>
  <c r="A147" i="19" s="1"/>
  <c r="A146" i="19" a="1"/>
  <c r="A146" i="19" s="1"/>
  <c r="A145" i="19" a="1"/>
  <c r="A145" i="19" s="1"/>
  <c r="A144" i="19" a="1"/>
  <c r="A144" i="19" s="1"/>
  <c r="A143" i="19" a="1"/>
  <c r="A143" i="19" s="1"/>
  <c r="A142" i="19" a="1"/>
  <c r="A142" i="19" s="1"/>
  <c r="A141" i="19" a="1"/>
  <c r="A141" i="19" s="1"/>
  <c r="A140" i="19" a="1"/>
  <c r="A140" i="19" s="1"/>
  <c r="A139" i="19" a="1"/>
  <c r="A139" i="19" s="1"/>
  <c r="A138" i="19" a="1"/>
  <c r="A138" i="19" s="1"/>
  <c r="A135" i="19" a="1"/>
  <c r="A135" i="19" s="1"/>
  <c r="Y134" i="19"/>
  <c r="X134" i="19"/>
  <c r="A134" i="19" a="1"/>
  <c r="A134" i="19"/>
  <c r="A133" i="19" a="1"/>
  <c r="A133" i="19" s="1"/>
  <c r="A132" i="19" a="1"/>
  <c r="A132" i="19" s="1"/>
  <c r="A131" i="19" a="1"/>
  <c r="A131" i="19" s="1"/>
  <c r="A130" i="19" a="1"/>
  <c r="A130" i="19" s="1"/>
  <c r="A129" i="19" a="1"/>
  <c r="A129" i="19" s="1"/>
  <c r="A128" i="19" a="1"/>
  <c r="A128" i="19" s="1"/>
  <c r="A127" i="19" a="1"/>
  <c r="A127" i="19" s="1"/>
  <c r="A126" i="19" a="1"/>
  <c r="A126" i="19" s="1"/>
  <c r="A125" i="19" a="1"/>
  <c r="A125" i="19" s="1"/>
  <c r="A124" i="19" a="1"/>
  <c r="A124" i="19" s="1"/>
  <c r="A123" i="19" a="1"/>
  <c r="A123" i="19" s="1"/>
  <c r="A122" i="19" a="1"/>
  <c r="A122" i="19" s="1"/>
  <c r="A119" i="19" a="1"/>
  <c r="A119" i="19" s="1"/>
  <c r="A118" i="19" a="1"/>
  <c r="A118" i="19" s="1"/>
  <c r="A117" i="19" a="1"/>
  <c r="A117" i="19" s="1"/>
  <c r="A116" i="19" a="1"/>
  <c r="A116" i="19" s="1"/>
  <c r="A115" i="19" a="1"/>
  <c r="A115" i="19" s="1"/>
  <c r="A114" i="19" a="1"/>
  <c r="A114" i="19" s="1"/>
  <c r="A113" i="19" a="1"/>
  <c r="A113" i="19" s="1"/>
  <c r="A112" i="19" a="1"/>
  <c r="A112" i="19" s="1"/>
  <c r="A111" i="19" a="1"/>
  <c r="A111" i="19" s="1"/>
  <c r="A110" i="19" a="1"/>
  <c r="A110" i="19" s="1"/>
  <c r="A109" i="19" a="1"/>
  <c r="A109" i="19" s="1"/>
  <c r="A108" i="19" a="1"/>
  <c r="A108" i="19" s="1"/>
  <c r="A107" i="19" a="1"/>
  <c r="A107" i="19" s="1"/>
  <c r="Y106" i="19"/>
  <c r="Z106" i="19" s="1"/>
  <c r="A106" i="19" a="1"/>
  <c r="A106" i="19" s="1"/>
  <c r="A103" i="19" a="1"/>
  <c r="A103" i="19" s="1"/>
  <c r="A102" i="19" a="1"/>
  <c r="A102" i="19" s="1"/>
  <c r="A101" i="19" a="1"/>
  <c r="A101" i="19" s="1"/>
  <c r="A100" i="19" a="1"/>
  <c r="A100" i="19" s="1"/>
  <c r="A99" i="19" a="1"/>
  <c r="A99" i="19" s="1"/>
  <c r="A98" i="19" a="1"/>
  <c r="A98" i="19" s="1"/>
  <c r="Y97" i="19"/>
  <c r="Z97" i="19"/>
  <c r="A97" i="19" a="1"/>
  <c r="A97" i="19" s="1"/>
  <c r="A96" i="19" a="1"/>
  <c r="A96" i="19" s="1"/>
  <c r="A95" i="19" a="1"/>
  <c r="A95" i="19" s="1"/>
  <c r="A94" i="19" a="1"/>
  <c r="A94" i="19" s="1"/>
  <c r="A93" i="19" a="1"/>
  <c r="A93" i="19" s="1"/>
  <c r="A92" i="19" a="1"/>
  <c r="A92" i="19" s="1"/>
  <c r="A91" i="19" a="1"/>
  <c r="A91" i="19" s="1"/>
  <c r="A90" i="19" a="1"/>
  <c r="A90" i="19" s="1"/>
  <c r="A87" i="19" a="1"/>
  <c r="A87" i="19" s="1"/>
  <c r="A86" i="19" a="1"/>
  <c r="A86" i="19" s="1"/>
  <c r="A85" i="19" a="1"/>
  <c r="A85" i="19" s="1"/>
  <c r="A84" i="19" a="1"/>
  <c r="A84" i="19" s="1"/>
  <c r="A83" i="19" a="1"/>
  <c r="A83" i="19" s="1"/>
  <c r="A82" i="19" a="1"/>
  <c r="A82" i="19" s="1"/>
  <c r="A81" i="19" a="1"/>
  <c r="A81" i="19" s="1"/>
  <c r="A80" i="19" a="1"/>
  <c r="A80" i="19" s="1"/>
  <c r="A79" i="19" a="1"/>
  <c r="A79" i="19" s="1"/>
  <c r="A78" i="19" a="1"/>
  <c r="A78" i="19" s="1"/>
  <c r="A77" i="19" a="1"/>
  <c r="A77" i="19" s="1"/>
  <c r="A76" i="19" a="1"/>
  <c r="A76" i="19" s="1"/>
  <c r="A75" i="19" a="1"/>
  <c r="A75" i="19" s="1"/>
  <c r="A74" i="19" a="1"/>
  <c r="A74" i="19" s="1"/>
  <c r="A71" i="19" a="1"/>
  <c r="A71" i="19" s="1"/>
  <c r="A70" i="19" a="1"/>
  <c r="A70" i="19" s="1"/>
  <c r="A69" i="19" a="1"/>
  <c r="A69" i="19" s="1"/>
  <c r="A68" i="19" a="1"/>
  <c r="A68" i="19" s="1"/>
  <c r="A67" i="19" a="1"/>
  <c r="A67" i="19" s="1"/>
  <c r="A66" i="19" a="1"/>
  <c r="A66" i="19" s="1"/>
  <c r="A65" i="19" a="1"/>
  <c r="A65" i="19" s="1"/>
  <c r="A64" i="19" a="1"/>
  <c r="A64" i="19" s="1"/>
  <c r="A63" i="19" a="1"/>
  <c r="A63" i="19" s="1"/>
  <c r="A62" i="19" a="1"/>
  <c r="A62" i="19" s="1"/>
  <c r="A61" i="19" a="1"/>
  <c r="A61" i="19" s="1"/>
  <c r="A60" i="19" a="1"/>
  <c r="A60" i="19" s="1"/>
  <c r="A59" i="19" a="1"/>
  <c r="A59" i="19" s="1"/>
  <c r="A58" i="19" a="1"/>
  <c r="A58" i="19" s="1"/>
  <c r="A55" i="19" a="1"/>
  <c r="A55" i="19" s="1"/>
  <c r="A54" i="19" a="1"/>
  <c r="A54" i="19" s="1"/>
  <c r="A53" i="19" a="1"/>
  <c r="A53" i="19" s="1"/>
  <c r="A52" i="19" a="1"/>
  <c r="A52" i="19" s="1"/>
  <c r="A51" i="19" a="1"/>
  <c r="A51" i="19" s="1"/>
  <c r="A50" i="19" a="1"/>
  <c r="A50" i="19" s="1"/>
  <c r="A49" i="19" a="1"/>
  <c r="A49" i="19" s="1"/>
  <c r="A48" i="19" a="1"/>
  <c r="A48" i="19" s="1"/>
  <c r="A47" i="19" a="1"/>
  <c r="A47" i="19" s="1"/>
  <c r="A46" i="19" a="1"/>
  <c r="A46" i="19" s="1"/>
  <c r="A45" i="19" a="1"/>
  <c r="A45" i="19" s="1"/>
  <c r="A44" i="19" a="1"/>
  <c r="A44" i="19" s="1"/>
  <c r="A43" i="19" a="1"/>
  <c r="A43" i="19" s="1"/>
  <c r="A42" i="19" a="1"/>
  <c r="A42" i="19" s="1"/>
  <c r="A39" i="19" a="1"/>
  <c r="A39" i="19" s="1"/>
  <c r="A38" i="19" a="1"/>
  <c r="A38" i="19" s="1"/>
  <c r="A37" i="19" a="1"/>
  <c r="A37" i="19" s="1"/>
  <c r="A36" i="19" a="1"/>
  <c r="A36" i="19" s="1"/>
  <c r="A35" i="19" a="1"/>
  <c r="A35" i="19" s="1"/>
  <c r="A34" i="19" a="1"/>
  <c r="A34" i="19" s="1"/>
  <c r="A33" i="19" a="1"/>
  <c r="A33" i="19" s="1"/>
  <c r="A32" i="19" a="1"/>
  <c r="A32" i="19" s="1"/>
  <c r="A31" i="19" a="1"/>
  <c r="A31" i="19" s="1"/>
  <c r="A30" i="19" a="1"/>
  <c r="A30" i="19" s="1"/>
  <c r="A29" i="19" a="1"/>
  <c r="A29" i="19" s="1"/>
  <c r="A28" i="19" a="1"/>
  <c r="A28" i="19" s="1"/>
  <c r="A27" i="19" a="1"/>
  <c r="A27" i="19" s="1"/>
  <c r="A26" i="19" a="1"/>
  <c r="A26" i="19" s="1"/>
  <c r="A25" i="19" a="1"/>
  <c r="A25" i="19" s="1"/>
  <c r="A24" i="19" a="1"/>
  <c r="A24" i="19" s="1"/>
  <c r="AA17" i="19"/>
  <c r="AD17" i="19" s="1"/>
  <c r="AC17" i="19" s="1"/>
  <c r="W17" i="19"/>
  <c r="Y17" i="19" s="1"/>
  <c r="A17" i="19" a="1"/>
  <c r="A17" i="19" s="1"/>
  <c r="AA16" i="19"/>
  <c r="AD16" i="19" s="1"/>
  <c r="W16" i="19"/>
  <c r="A16" i="19" a="1"/>
  <c r="A16" i="19" s="1"/>
  <c r="AB15" i="19"/>
  <c r="AA15" i="19"/>
  <c r="AD15" i="19" s="1"/>
  <c r="W15" i="19"/>
  <c r="Y15" i="19" s="1"/>
  <c r="X15" i="19" s="1"/>
  <c r="A15" i="19" a="1"/>
  <c r="A15" i="19" s="1"/>
  <c r="AB14" i="19"/>
  <c r="AA14" i="19"/>
  <c r="AD14" i="19" s="1"/>
  <c r="AE14" i="19" s="1"/>
  <c r="W14" i="19"/>
  <c r="Y14" i="19" s="1"/>
  <c r="X14" i="19" s="1"/>
  <c r="A14" i="19" a="1"/>
  <c r="A14" i="19" s="1"/>
  <c r="AB13" i="19"/>
  <c r="AA13" i="19"/>
  <c r="AD13" i="19" s="1"/>
  <c r="AC13" i="19" s="1"/>
  <c r="W13" i="19"/>
  <c r="Y13" i="19" s="1"/>
  <c r="Z13" i="19" s="1"/>
  <c r="A13" i="19" a="1"/>
  <c r="A13" i="19" s="1"/>
  <c r="AA12" i="19"/>
  <c r="AD12" i="19" s="1"/>
  <c r="W12" i="19"/>
  <c r="Y12" i="19" s="1"/>
  <c r="Z12" i="19" s="1"/>
  <c r="A12" i="19" a="1"/>
  <c r="A12" i="19" s="1"/>
  <c r="AA11" i="19"/>
  <c r="V11" i="19" s="1"/>
  <c r="W11" i="19"/>
  <c r="A11" i="19" a="1"/>
  <c r="A11" i="19" s="1"/>
  <c r="AA10" i="19"/>
  <c r="AD10" i="19" s="1"/>
  <c r="AE10" i="19" s="1"/>
  <c r="W10" i="19"/>
  <c r="A10" i="19" a="1"/>
  <c r="A10" i="19" s="1"/>
  <c r="AA9" i="19"/>
  <c r="AD9" i="19" s="1"/>
  <c r="AE9" i="19" s="1"/>
  <c r="W9" i="19"/>
  <c r="A9" i="19" a="1"/>
  <c r="A9" i="19" s="1"/>
  <c r="AA8" i="19"/>
  <c r="AD8" i="19" s="1"/>
  <c r="AE8" i="19" s="1"/>
  <c r="W8" i="19"/>
  <c r="A8" i="19" a="1"/>
  <c r="A8" i="19" s="1"/>
  <c r="AA7" i="19"/>
  <c r="AD7" i="19" s="1"/>
  <c r="W7" i="19"/>
  <c r="Y7" i="19" s="1"/>
  <c r="Z7" i="19" s="1"/>
  <c r="A7" i="19" a="1"/>
  <c r="A7" i="19" s="1"/>
  <c r="AA6" i="19"/>
  <c r="AD6" i="19" s="1"/>
  <c r="W6" i="19"/>
  <c r="Y6" i="19" s="1"/>
  <c r="Z6" i="19" s="1"/>
  <c r="A6" i="19" a="1"/>
  <c r="A6" i="19" s="1"/>
  <c r="AA5" i="19"/>
  <c r="W5" i="19"/>
  <c r="Y5" i="19" s="1"/>
  <c r="A5" i="19" a="1"/>
  <c r="A5" i="19" s="1"/>
  <c r="AA4" i="19"/>
  <c r="AD4" i="19" s="1"/>
  <c r="W4" i="19"/>
  <c r="Y4" i="19" s="1"/>
  <c r="X4" i="19" s="1"/>
  <c r="A4" i="19" a="1"/>
  <c r="A4" i="19" s="1"/>
  <c r="Y154" i="19"/>
  <c r="Z154" i="19" s="1"/>
  <c r="AC142" i="19"/>
  <c r="AD138" i="19"/>
  <c r="AC138" i="19" s="1"/>
  <c r="V116" i="19"/>
  <c r="Y102" i="19"/>
  <c r="X102" i="19" s="1"/>
  <c r="Y100" i="19"/>
  <c r="AD99" i="19"/>
  <c r="AA39" i="19"/>
  <c r="Y39" i="19"/>
  <c r="Z39" i="19" s="1"/>
  <c r="AG9" i="19"/>
  <c r="AG4" i="19"/>
  <c r="A21" i="19" a="1"/>
  <c r="A21" i="19" s="1"/>
  <c r="A20" i="19" a="1"/>
  <c r="A20" i="19" s="1"/>
  <c r="A19" i="19" a="1"/>
  <c r="A19" i="19" s="1"/>
  <c r="A18" i="19" a="1"/>
  <c r="A18" i="19" s="1"/>
  <c r="K29" i="11"/>
  <c r="J29" i="11"/>
  <c r="I29" i="11"/>
  <c r="J28" i="11"/>
  <c r="I28" i="11"/>
  <c r="K25" i="11"/>
  <c r="J25" i="11"/>
  <c r="I25" i="11"/>
  <c r="K3" i="11"/>
  <c r="K24" i="11"/>
  <c r="K26" i="11"/>
  <c r="J3" i="11"/>
  <c r="J24" i="11"/>
  <c r="J26" i="11" s="1"/>
  <c r="I3" i="11"/>
  <c r="I24" i="11" s="1"/>
  <c r="I26" i="11" s="1"/>
  <c r="I31" i="11" s="1"/>
  <c r="AK77" i="6"/>
  <c r="AO22" i="6"/>
  <c r="AO21" i="6"/>
  <c r="AO20" i="6"/>
  <c r="AO19" i="6"/>
  <c r="AO18" i="6"/>
  <c r="AO17" i="6"/>
  <c r="AM70" i="6"/>
  <c r="AM69" i="6"/>
  <c r="AM68" i="6"/>
  <c r="AM66" i="6"/>
  <c r="AM65" i="6"/>
  <c r="AM64" i="6"/>
  <c r="AM63" i="6"/>
  <c r="AM62" i="6"/>
  <c r="AM58" i="6"/>
  <c r="AM57" i="6"/>
  <c r="AM56" i="6"/>
  <c r="AM54" i="6"/>
  <c r="AM51" i="6"/>
  <c r="AM50" i="6"/>
  <c r="AM47" i="6"/>
  <c r="AM46" i="6"/>
  <c r="AM45" i="6"/>
  <c r="AM44" i="6"/>
  <c r="AM43" i="6"/>
  <c r="AM42" i="6"/>
  <c r="AM41" i="6"/>
  <c r="AM40" i="6"/>
  <c r="AM39" i="6"/>
  <c r="AJ21" i="6"/>
  <c r="AI20" i="6"/>
  <c r="AI19" i="6"/>
  <c r="AI18" i="6"/>
  <c r="AH17" i="6"/>
  <c r="AJ14" i="6"/>
  <c r="AI14" i="6"/>
  <c r="AH14" i="6"/>
  <c r="AJ13" i="6"/>
  <c r="AI13" i="6"/>
  <c r="AH13" i="6"/>
  <c r="AJ12" i="6"/>
  <c r="AI12" i="6"/>
  <c r="AH12" i="6"/>
  <c r="AJ11" i="6"/>
  <c r="AI11" i="6"/>
  <c r="AH11" i="6"/>
  <c r="AJ10" i="6"/>
  <c r="AI10" i="6"/>
  <c r="AH10" i="6"/>
  <c r="AJ9" i="6"/>
  <c r="AI9" i="6"/>
  <c r="AH9" i="6"/>
  <c r="AJ8" i="6"/>
  <c r="AI8" i="6"/>
  <c r="AH8" i="6"/>
  <c r="AJ7" i="6"/>
  <c r="AI7" i="6"/>
  <c r="AH7" i="6"/>
  <c r="AG70" i="6"/>
  <c r="AG69" i="6"/>
  <c r="AG68" i="6"/>
  <c r="AG67" i="6"/>
  <c r="AG66" i="6"/>
  <c r="AG65" i="6"/>
  <c r="AG64" i="6"/>
  <c r="AT16" i="6" s="1"/>
  <c r="AG63" i="6"/>
  <c r="AG62" i="6"/>
  <c r="AG58" i="6"/>
  <c r="AG57" i="6"/>
  <c r="AG56" i="6"/>
  <c r="AG55" i="6"/>
  <c r="AG54" i="6"/>
  <c r="AG51" i="6"/>
  <c r="AT13" i="6" s="1"/>
  <c r="AG50" i="6"/>
  <c r="AT12" i="6" s="1"/>
  <c r="AG47" i="6"/>
  <c r="AG46" i="6"/>
  <c r="AG45" i="6"/>
  <c r="AG44" i="6"/>
  <c r="AG43" i="6"/>
  <c r="AG42" i="6"/>
  <c r="AG41" i="6"/>
  <c r="AG40" i="6"/>
  <c r="AG39" i="6"/>
  <c r="AG38" i="6"/>
  <c r="D19" i="6"/>
  <c r="D18" i="6"/>
  <c r="AB34" i="6"/>
  <c r="AB33" i="6"/>
  <c r="AB32" i="6"/>
  <c r="AB31" i="6"/>
  <c r="AB29" i="6"/>
  <c r="AD21" i="6"/>
  <c r="AC20" i="6"/>
  <c r="AC19" i="6"/>
  <c r="AC18" i="6"/>
  <c r="AB17" i="6"/>
  <c r="AD14" i="6"/>
  <c r="AC14" i="6"/>
  <c r="AB14" i="6"/>
  <c r="AD13" i="6"/>
  <c r="AC13" i="6"/>
  <c r="AB13" i="6"/>
  <c r="AD12" i="6"/>
  <c r="AC12" i="6"/>
  <c r="AB12" i="6"/>
  <c r="AD11" i="6"/>
  <c r="AC11" i="6"/>
  <c r="AB11" i="6"/>
  <c r="AD10" i="6"/>
  <c r="AC10" i="6"/>
  <c r="AB10" i="6"/>
  <c r="AD9" i="6"/>
  <c r="AC9" i="6"/>
  <c r="AB9" i="6"/>
  <c r="AD8" i="6"/>
  <c r="AC8" i="6"/>
  <c r="AB8" i="6"/>
  <c r="AD7" i="6"/>
  <c r="AC7" i="6"/>
  <c r="AB7" i="6"/>
  <c r="AP38" i="17"/>
  <c r="AP39" i="17"/>
  <c r="AP40" i="17"/>
  <c r="AP41" i="17"/>
  <c r="AP42" i="17"/>
  <c r="AP43" i="17"/>
  <c r="AP44" i="17"/>
  <c r="AP45" i="17"/>
  <c r="AP46" i="17"/>
  <c r="AP47" i="17"/>
  <c r="AP50" i="17"/>
  <c r="AP52" i="17"/>
  <c r="AP51" i="17"/>
  <c r="AP54" i="17"/>
  <c r="AP55" i="17"/>
  <c r="AP56" i="17"/>
  <c r="AP57" i="17"/>
  <c r="AP58" i="17"/>
  <c r="AP62" i="17"/>
  <c r="AP63" i="17"/>
  <c r="AP64" i="17"/>
  <c r="AP65" i="17"/>
  <c r="AP66" i="17"/>
  <c r="AP67" i="17"/>
  <c r="AP68" i="17"/>
  <c r="AP69" i="17"/>
  <c r="AP70" i="17"/>
  <c r="AP71" i="17"/>
  <c r="AG48" i="17"/>
  <c r="AG52" i="17"/>
  <c r="AG60" i="17"/>
  <c r="AG72" i="17"/>
  <c r="AM48" i="17"/>
  <c r="AM52" i="17"/>
  <c r="AM60" i="17"/>
  <c r="AM72" i="17"/>
  <c r="AD77" i="17"/>
  <c r="AG77" i="17" s="1"/>
  <c r="AM77" i="17"/>
  <c r="H77" i="17"/>
  <c r="H76" i="17"/>
  <c r="H71" i="17"/>
  <c r="H70" i="17"/>
  <c r="H69" i="17"/>
  <c r="H68" i="17"/>
  <c r="H67" i="17"/>
  <c r="H66" i="17"/>
  <c r="H65" i="17"/>
  <c r="H64" i="17"/>
  <c r="H63" i="17"/>
  <c r="H62" i="17"/>
  <c r="H58" i="17"/>
  <c r="H57" i="17"/>
  <c r="H56" i="17"/>
  <c r="H55" i="17"/>
  <c r="H54" i="17"/>
  <c r="H51" i="17"/>
  <c r="H50" i="17"/>
  <c r="H47" i="17"/>
  <c r="H46" i="17"/>
  <c r="H45" i="17"/>
  <c r="H44" i="17"/>
  <c r="H43" i="17"/>
  <c r="H42" i="17"/>
  <c r="H41" i="17"/>
  <c r="H40" i="17"/>
  <c r="H39" i="17"/>
  <c r="AK38" i="17"/>
  <c r="H38" i="17"/>
  <c r="AN37" i="17"/>
  <c r="C35" i="17"/>
  <c r="S14" i="17"/>
  <c r="C14" i="17"/>
  <c r="A14" i="17"/>
  <c r="S13" i="17"/>
  <c r="C13" i="17"/>
  <c r="A13" i="17"/>
  <c r="S12" i="17"/>
  <c r="C12" i="17"/>
  <c r="A12" i="17"/>
  <c r="S11" i="17"/>
  <c r="C11" i="17"/>
  <c r="A11" i="17"/>
  <c r="S10" i="17"/>
  <c r="C10" i="17"/>
  <c r="A10" i="17"/>
  <c r="S9" i="17"/>
  <c r="C9" i="17"/>
  <c r="A9" i="17"/>
  <c r="S8" i="17"/>
  <c r="C8" i="17"/>
  <c r="A8" i="17"/>
  <c r="S7" i="17"/>
  <c r="C7" i="17"/>
  <c r="A7" i="17"/>
  <c r="AP38" i="16"/>
  <c r="AP39" i="16"/>
  <c r="AP40" i="16"/>
  <c r="AP41" i="16"/>
  <c r="AP42" i="16"/>
  <c r="AP43" i="16"/>
  <c r="AP44" i="16"/>
  <c r="AP45" i="16"/>
  <c r="AP46" i="16"/>
  <c r="AP47" i="16"/>
  <c r="AP50" i="16"/>
  <c r="AP51" i="16"/>
  <c r="AP54" i="16"/>
  <c r="AP55" i="16"/>
  <c r="AP56" i="16"/>
  <c r="AP57" i="16"/>
  <c r="AP58" i="16"/>
  <c r="AP62" i="16"/>
  <c r="AP63" i="16"/>
  <c r="AP64" i="16"/>
  <c r="AP72" i="16" s="1"/>
  <c r="AP65" i="16"/>
  <c r="AP66" i="16"/>
  <c r="AP67" i="16"/>
  <c r="AP68" i="16"/>
  <c r="AP69" i="16"/>
  <c r="AP70" i="16"/>
  <c r="AP71" i="16"/>
  <c r="AG48" i="16"/>
  <c r="AG52" i="16"/>
  <c r="AG60" i="16"/>
  <c r="AG72" i="16"/>
  <c r="AM48" i="16"/>
  <c r="AM52" i="16"/>
  <c r="AM60" i="16"/>
  <c r="AM72" i="16"/>
  <c r="AD77" i="16"/>
  <c r="AG77" i="16" s="1"/>
  <c r="AP77" i="16" s="1"/>
  <c r="AM77" i="16"/>
  <c r="H77" i="16"/>
  <c r="H76" i="16"/>
  <c r="H71" i="16"/>
  <c r="H70" i="16"/>
  <c r="H69" i="16"/>
  <c r="H68" i="16"/>
  <c r="H67" i="16"/>
  <c r="H66" i="16"/>
  <c r="H65" i="16"/>
  <c r="H64" i="16"/>
  <c r="H63" i="16"/>
  <c r="H62" i="16"/>
  <c r="H58" i="16"/>
  <c r="H57" i="16"/>
  <c r="H56" i="16"/>
  <c r="H55" i="16"/>
  <c r="H54" i="16"/>
  <c r="H51" i="16"/>
  <c r="H50" i="16"/>
  <c r="H47" i="16"/>
  <c r="H46" i="16"/>
  <c r="H45" i="16"/>
  <c r="H44" i="16"/>
  <c r="H43" i="16"/>
  <c r="H42" i="16"/>
  <c r="H41" i="16"/>
  <c r="H40" i="16"/>
  <c r="H39" i="16"/>
  <c r="AK38" i="16"/>
  <c r="H38" i="16"/>
  <c r="AN37" i="16"/>
  <c r="C35" i="16"/>
  <c r="S14" i="16"/>
  <c r="C14" i="16"/>
  <c r="A14" i="16"/>
  <c r="S13" i="16"/>
  <c r="C13" i="16"/>
  <c r="A13" i="16"/>
  <c r="S12" i="16"/>
  <c r="C12" i="16"/>
  <c r="A12" i="16"/>
  <c r="S11" i="16"/>
  <c r="C11" i="16"/>
  <c r="A11" i="16"/>
  <c r="S10" i="16"/>
  <c r="C10" i="16"/>
  <c r="A10" i="16"/>
  <c r="S9" i="16"/>
  <c r="C9" i="16"/>
  <c r="A9" i="16"/>
  <c r="S8" i="16"/>
  <c r="C8" i="16"/>
  <c r="A8" i="16"/>
  <c r="S7" i="16"/>
  <c r="C7" i="16"/>
  <c r="A7" i="16"/>
  <c r="AP38" i="15"/>
  <c r="AP39" i="15"/>
  <c r="AP40" i="15"/>
  <c r="AP41" i="15"/>
  <c r="AP42" i="15"/>
  <c r="AP43" i="15"/>
  <c r="AP44" i="15"/>
  <c r="AP45" i="15"/>
  <c r="AP46" i="15"/>
  <c r="AP47" i="15"/>
  <c r="AP50" i="15"/>
  <c r="AP51" i="15"/>
  <c r="AP54" i="15"/>
  <c r="AP55" i="15"/>
  <c r="AP56" i="15"/>
  <c r="AP57" i="15"/>
  <c r="AP58" i="15"/>
  <c r="AP62" i="15"/>
  <c r="AP63" i="15"/>
  <c r="AP64" i="15"/>
  <c r="AP65" i="15"/>
  <c r="AP66" i="15"/>
  <c r="AP67" i="15"/>
  <c r="AP72" i="15" s="1"/>
  <c r="AP68" i="15"/>
  <c r="AP69" i="15"/>
  <c r="AP70" i="15"/>
  <c r="AP71" i="15"/>
  <c r="AG48" i="15"/>
  <c r="AG52" i="15"/>
  <c r="AG60" i="15"/>
  <c r="AG72" i="15"/>
  <c r="AM48" i="15"/>
  <c r="AM52" i="15"/>
  <c r="AM60" i="15"/>
  <c r="AM72" i="15"/>
  <c r="AD77" i="15"/>
  <c r="AG77" i="15" s="1"/>
  <c r="AM77" i="15"/>
  <c r="H77" i="15"/>
  <c r="H76" i="15"/>
  <c r="H71" i="15"/>
  <c r="H70" i="15"/>
  <c r="H69" i="15"/>
  <c r="H68" i="15"/>
  <c r="H67" i="15"/>
  <c r="H66" i="15"/>
  <c r="H65" i="15"/>
  <c r="H64" i="15"/>
  <c r="H63" i="15"/>
  <c r="H62" i="15"/>
  <c r="H58" i="15"/>
  <c r="H57" i="15"/>
  <c r="H56" i="15"/>
  <c r="H55" i="15"/>
  <c r="H54" i="15"/>
  <c r="H51" i="15"/>
  <c r="H50" i="15"/>
  <c r="H47" i="15"/>
  <c r="H46" i="15"/>
  <c r="H45" i="15"/>
  <c r="H44" i="15"/>
  <c r="H43" i="15"/>
  <c r="H42" i="15"/>
  <c r="H41" i="15"/>
  <c r="H40" i="15"/>
  <c r="H39" i="15"/>
  <c r="AK38" i="15"/>
  <c r="H38" i="15"/>
  <c r="AN37" i="15"/>
  <c r="C35" i="15"/>
  <c r="S14" i="15"/>
  <c r="C14" i="15"/>
  <c r="A14" i="15"/>
  <c r="S13" i="15"/>
  <c r="C13" i="15"/>
  <c r="A13" i="15"/>
  <c r="S12" i="15"/>
  <c r="C12" i="15"/>
  <c r="A12" i="15"/>
  <c r="S11" i="15"/>
  <c r="C11" i="15"/>
  <c r="A11" i="15"/>
  <c r="S10" i="15"/>
  <c r="C10" i="15"/>
  <c r="A10" i="15"/>
  <c r="S9" i="15"/>
  <c r="C9" i="15"/>
  <c r="A9" i="15"/>
  <c r="S8" i="15"/>
  <c r="C8" i="15"/>
  <c r="A8" i="15"/>
  <c r="S7" i="15"/>
  <c r="C7" i="15"/>
  <c r="A7" i="15"/>
  <c r="AG13" i="1"/>
  <c r="AD77" i="13"/>
  <c r="AG77" i="13" s="1"/>
  <c r="AP77" i="13" s="1"/>
  <c r="AG10" i="1"/>
  <c r="AG11" i="1"/>
  <c r="AG12" i="1"/>
  <c r="B25" i="11"/>
  <c r="H25" i="11"/>
  <c r="G25" i="11"/>
  <c r="D25" i="11"/>
  <c r="F25" i="11"/>
  <c r="E25" i="11"/>
  <c r="C25" i="11"/>
  <c r="AL34" i="6"/>
  <c r="AL33" i="6"/>
  <c r="AL32" i="6"/>
  <c r="AL31" i="6"/>
  <c r="AL29" i="6"/>
  <c r="AL22" i="6"/>
  <c r="AL21" i="6"/>
  <c r="AL20" i="6"/>
  <c r="AL19" i="6"/>
  <c r="AL18" i="6"/>
  <c r="AL17" i="6"/>
  <c r="AM12" i="1"/>
  <c r="AM11" i="1"/>
  <c r="AM10" i="1"/>
  <c r="AM9" i="1"/>
  <c r="AM77" i="13"/>
  <c r="H77" i="13"/>
  <c r="H76" i="13"/>
  <c r="AM72" i="13"/>
  <c r="AG72" i="13"/>
  <c r="AP71" i="13"/>
  <c r="H71" i="13"/>
  <c r="AP70" i="13"/>
  <c r="H70" i="13"/>
  <c r="AP69" i="13"/>
  <c r="H69" i="13"/>
  <c r="AP68" i="13"/>
  <c r="H68" i="13"/>
  <c r="AP67" i="13"/>
  <c r="H67" i="13"/>
  <c r="AP66" i="13"/>
  <c r="H66" i="13"/>
  <c r="AP65" i="13"/>
  <c r="H65" i="13"/>
  <c r="AP64" i="13"/>
  <c r="H64" i="13"/>
  <c r="AP63" i="13"/>
  <c r="H63" i="13"/>
  <c r="AP62" i="13"/>
  <c r="H62" i="13"/>
  <c r="AM60" i="13"/>
  <c r="AG60" i="13"/>
  <c r="AP58" i="13"/>
  <c r="H58" i="13"/>
  <c r="AP57" i="13"/>
  <c r="AP60" i="13" s="1"/>
  <c r="H57" i="13"/>
  <c r="AP56" i="13"/>
  <c r="H56" i="13"/>
  <c r="AP55" i="13"/>
  <c r="H55" i="13"/>
  <c r="AP54" i="13"/>
  <c r="H54" i="13"/>
  <c r="AM52" i="13"/>
  <c r="AG52" i="13"/>
  <c r="AP51" i="13"/>
  <c r="H51" i="13"/>
  <c r="AP50" i="13"/>
  <c r="H50" i="13"/>
  <c r="AM48" i="13"/>
  <c r="AG48" i="13"/>
  <c r="AP47" i="13"/>
  <c r="H47" i="13"/>
  <c r="AP46" i="13"/>
  <c r="H46" i="13"/>
  <c r="AP45" i="13"/>
  <c r="H45" i="13"/>
  <c r="AP44" i="13"/>
  <c r="H44" i="13"/>
  <c r="AP43" i="13"/>
  <c r="H43" i="13"/>
  <c r="AP42" i="13"/>
  <c r="H42" i="13"/>
  <c r="AP41" i="13"/>
  <c r="H41" i="13"/>
  <c r="AP40" i="13"/>
  <c r="H40" i="13"/>
  <c r="AP39" i="13"/>
  <c r="H39" i="13"/>
  <c r="AP38" i="13"/>
  <c r="AK38" i="13"/>
  <c r="H38" i="13"/>
  <c r="AN37" i="13"/>
  <c r="C35" i="13"/>
  <c r="S14" i="13"/>
  <c r="C14" i="13"/>
  <c r="A14" i="13"/>
  <c r="S13" i="13"/>
  <c r="C13" i="13"/>
  <c r="A13" i="13"/>
  <c r="S12" i="13"/>
  <c r="C12" i="13"/>
  <c r="A12" i="13"/>
  <c r="S11" i="13"/>
  <c r="C11" i="13"/>
  <c r="A11" i="13"/>
  <c r="S10" i="13"/>
  <c r="C10" i="13"/>
  <c r="A10" i="13"/>
  <c r="S9" i="13"/>
  <c r="C9" i="13"/>
  <c r="A9" i="13"/>
  <c r="S8" i="13"/>
  <c r="C8" i="13"/>
  <c r="A8" i="13"/>
  <c r="S7" i="13"/>
  <c r="C7" i="13"/>
  <c r="A7" i="13"/>
  <c r="AM77" i="12"/>
  <c r="AM72" i="12"/>
  <c r="AG72" i="12"/>
  <c r="AP71" i="12"/>
  <c r="H71" i="12"/>
  <c r="AP70" i="12"/>
  <c r="H70" i="12"/>
  <c r="AP69" i="12"/>
  <c r="H69" i="12"/>
  <c r="AP68" i="12"/>
  <c r="H68" i="12"/>
  <c r="AP67" i="12"/>
  <c r="H67" i="12"/>
  <c r="AP66" i="12"/>
  <c r="H66" i="12"/>
  <c r="AP65" i="12"/>
  <c r="H65" i="12"/>
  <c r="AP64" i="12"/>
  <c r="H64" i="12"/>
  <c r="AP63" i="12"/>
  <c r="H63" i="12"/>
  <c r="AP62" i="12"/>
  <c r="H62" i="12"/>
  <c r="AM60" i="12"/>
  <c r="AG60" i="12"/>
  <c r="AP58" i="12"/>
  <c r="H58" i="12"/>
  <c r="AP57" i="12"/>
  <c r="AP60" i="12" s="1"/>
  <c r="H57" i="12"/>
  <c r="AP56" i="12"/>
  <c r="H56" i="12"/>
  <c r="AP55" i="12"/>
  <c r="H55" i="12"/>
  <c r="AP54" i="12"/>
  <c r="H54" i="12"/>
  <c r="AM52" i="12"/>
  <c r="AG52" i="12"/>
  <c r="AP51" i="12"/>
  <c r="H51" i="12"/>
  <c r="AP50" i="12"/>
  <c r="H50" i="12"/>
  <c r="AM48" i="12"/>
  <c r="AG48" i="12"/>
  <c r="AP47" i="12"/>
  <c r="H47" i="12"/>
  <c r="AP46" i="12"/>
  <c r="H46" i="12"/>
  <c r="AP45" i="12"/>
  <c r="H45" i="12"/>
  <c r="AP44" i="12"/>
  <c r="H44" i="12"/>
  <c r="AP43" i="12"/>
  <c r="H43" i="12"/>
  <c r="AP42" i="12"/>
  <c r="H42" i="12"/>
  <c r="AP41" i="12"/>
  <c r="H41" i="12"/>
  <c r="AP40" i="12"/>
  <c r="H40" i="12"/>
  <c r="AP39" i="12"/>
  <c r="AP48" i="12" s="1"/>
  <c r="H39" i="12"/>
  <c r="AP38" i="12"/>
  <c r="AK38" i="12"/>
  <c r="H38" i="12"/>
  <c r="AN37" i="12"/>
  <c r="C35" i="12"/>
  <c r="S14" i="12"/>
  <c r="C14" i="12"/>
  <c r="A14" i="12"/>
  <c r="S13" i="12"/>
  <c r="C13" i="12"/>
  <c r="A13" i="12"/>
  <c r="S12" i="12"/>
  <c r="C12" i="12"/>
  <c r="A12" i="12"/>
  <c r="S11" i="12"/>
  <c r="C11" i="12"/>
  <c r="A11" i="12"/>
  <c r="S10" i="12"/>
  <c r="C10" i="12"/>
  <c r="A10" i="12"/>
  <c r="S9" i="12"/>
  <c r="C9" i="12"/>
  <c r="A9" i="12"/>
  <c r="S8" i="12"/>
  <c r="C8" i="12"/>
  <c r="A8" i="12"/>
  <c r="S7" i="12"/>
  <c r="C7" i="12"/>
  <c r="A7" i="12"/>
  <c r="AE20" i="1"/>
  <c r="AG20" i="1" s="1"/>
  <c r="AE19" i="1"/>
  <c r="AN19" i="1" s="1"/>
  <c r="AM18" i="1"/>
  <c r="F6" i="8"/>
  <c r="G6" i="8"/>
  <c r="B19" i="8"/>
  <c r="D19" i="8"/>
  <c r="F5" i="8"/>
  <c r="H5" i="8"/>
  <c r="H14" i="8" s="1"/>
  <c r="H15" i="8" s="1"/>
  <c r="H17" i="8" s="1"/>
  <c r="B14" i="8"/>
  <c r="D14" i="8"/>
  <c r="F14" i="8" s="1"/>
  <c r="F4" i="8"/>
  <c r="B9" i="8"/>
  <c r="B10" i="8"/>
  <c r="D10" i="8" s="1"/>
  <c r="D6" i="8"/>
  <c r="E6" i="8"/>
  <c r="D5" i="8"/>
  <c r="E5" i="8"/>
  <c r="D4" i="8"/>
  <c r="E4" i="8"/>
  <c r="C6" i="8"/>
  <c r="C5" i="8"/>
  <c r="C4" i="8"/>
  <c r="D21" i="8"/>
  <c r="F21" i="8" s="1"/>
  <c r="D16" i="8"/>
  <c r="F16" i="8" s="1"/>
  <c r="D11" i="8"/>
  <c r="F11" i="8"/>
  <c r="AK17" i="1"/>
  <c r="AM21" i="1"/>
  <c r="AH70" i="3"/>
  <c r="AH69" i="3"/>
  <c r="AA55" i="19" s="1"/>
  <c r="AH68" i="3"/>
  <c r="AH67" i="3"/>
  <c r="C7" i="6"/>
  <c r="C8" i="6"/>
  <c r="C9" i="6"/>
  <c r="C10" i="6"/>
  <c r="C11" i="6"/>
  <c r="C12" i="6"/>
  <c r="C13" i="6"/>
  <c r="C14" i="6"/>
  <c r="H77" i="6"/>
  <c r="H76" i="6"/>
  <c r="H71" i="6"/>
  <c r="H70" i="6"/>
  <c r="H69" i="6"/>
  <c r="H68" i="6"/>
  <c r="H67" i="6"/>
  <c r="H66" i="6"/>
  <c r="H65" i="6"/>
  <c r="H64" i="6"/>
  <c r="H63" i="6"/>
  <c r="H62" i="6"/>
  <c r="J59" i="6"/>
  <c r="H58" i="6"/>
  <c r="H57" i="6"/>
  <c r="H56" i="6"/>
  <c r="H55" i="6"/>
  <c r="H54" i="6"/>
  <c r="H51" i="6"/>
  <c r="H50" i="6"/>
  <c r="K47" i="6"/>
  <c r="H47" i="6"/>
  <c r="K46" i="6"/>
  <c r="H46" i="6"/>
  <c r="K45" i="6"/>
  <c r="H45" i="6"/>
  <c r="K44" i="6"/>
  <c r="H44" i="6"/>
  <c r="K43" i="6"/>
  <c r="H43" i="6"/>
  <c r="K42" i="6"/>
  <c r="H42" i="6"/>
  <c r="K41" i="6"/>
  <c r="H41" i="6"/>
  <c r="K40" i="6"/>
  <c r="H40" i="6"/>
  <c r="K39" i="6"/>
  <c r="H39" i="6"/>
  <c r="K38" i="6"/>
  <c r="H38" i="6"/>
  <c r="S14" i="6"/>
  <c r="A14" i="6"/>
  <c r="S13" i="6"/>
  <c r="A13" i="6"/>
  <c r="S12" i="6"/>
  <c r="A12" i="6"/>
  <c r="S11" i="6"/>
  <c r="A11" i="6"/>
  <c r="S10" i="6"/>
  <c r="A10" i="6"/>
  <c r="S9" i="6"/>
  <c r="A9" i="6"/>
  <c r="S8" i="6"/>
  <c r="A8" i="6"/>
  <c r="S7" i="6"/>
  <c r="A7" i="6"/>
  <c r="AM72" i="5"/>
  <c r="AG72" i="5"/>
  <c r="AP71" i="5"/>
  <c r="H71" i="5"/>
  <c r="AP70" i="5"/>
  <c r="H70" i="5"/>
  <c r="AP69" i="5"/>
  <c r="H69" i="5"/>
  <c r="AP68" i="5"/>
  <c r="H68" i="5"/>
  <c r="AP67" i="5"/>
  <c r="H67" i="5"/>
  <c r="AP66" i="5"/>
  <c r="H66" i="5"/>
  <c r="AP65" i="5"/>
  <c r="H65" i="5"/>
  <c r="AP64" i="5"/>
  <c r="H64" i="5"/>
  <c r="AP63" i="5"/>
  <c r="H63" i="5"/>
  <c r="AP62" i="5"/>
  <c r="H62" i="5"/>
  <c r="AM60" i="5"/>
  <c r="AG60" i="5"/>
  <c r="AP58" i="5"/>
  <c r="H58" i="5"/>
  <c r="AP57" i="5"/>
  <c r="H57" i="5"/>
  <c r="AP56" i="5"/>
  <c r="H56" i="5"/>
  <c r="AP55" i="5"/>
  <c r="H55" i="5"/>
  <c r="AP54" i="5"/>
  <c r="H54" i="5"/>
  <c r="AM52" i="5"/>
  <c r="AG52" i="5"/>
  <c r="AP51" i="5"/>
  <c r="H51" i="5"/>
  <c r="AP50" i="5"/>
  <c r="H50" i="5"/>
  <c r="AM48" i="5"/>
  <c r="AG48" i="5"/>
  <c r="AP47" i="5"/>
  <c r="H47" i="5"/>
  <c r="AP46" i="5"/>
  <c r="H46" i="5"/>
  <c r="AP45" i="5"/>
  <c r="H45" i="5"/>
  <c r="AP44" i="5"/>
  <c r="H44" i="5"/>
  <c r="AP43" i="5"/>
  <c r="H43" i="5"/>
  <c r="AP42" i="5"/>
  <c r="H42" i="5"/>
  <c r="AP41" i="5"/>
  <c r="H41" i="5"/>
  <c r="AP40" i="5"/>
  <c r="H40" i="5"/>
  <c r="AP39" i="5"/>
  <c r="H39" i="5"/>
  <c r="AP38" i="5"/>
  <c r="H38" i="5"/>
  <c r="AN37" i="5"/>
  <c r="C35" i="5"/>
  <c r="S14" i="5"/>
  <c r="C14" i="5"/>
  <c r="A14" i="5"/>
  <c r="S13" i="5"/>
  <c r="C13" i="5"/>
  <c r="A13" i="5"/>
  <c r="S12" i="5"/>
  <c r="C12" i="5"/>
  <c r="A12" i="5"/>
  <c r="S11" i="5"/>
  <c r="C11" i="5"/>
  <c r="A11" i="5"/>
  <c r="S10" i="5"/>
  <c r="C10" i="5"/>
  <c r="A10" i="5"/>
  <c r="S9" i="5"/>
  <c r="C9" i="5"/>
  <c r="A9" i="5"/>
  <c r="S8" i="5"/>
  <c r="C8" i="5"/>
  <c r="A8" i="5"/>
  <c r="S7" i="5"/>
  <c r="C7" i="5"/>
  <c r="A7" i="5"/>
  <c r="AM72" i="4"/>
  <c r="AG72" i="4"/>
  <c r="AP71" i="4"/>
  <c r="H71" i="4"/>
  <c r="AP70" i="4"/>
  <c r="H70" i="4"/>
  <c r="AP69" i="4"/>
  <c r="H69" i="4"/>
  <c r="AP68" i="4"/>
  <c r="H68" i="4"/>
  <c r="AP67" i="4"/>
  <c r="H67" i="4"/>
  <c r="AP66" i="4"/>
  <c r="H66" i="4"/>
  <c r="AP65" i="4"/>
  <c r="H65" i="4"/>
  <c r="AP64" i="4"/>
  <c r="H64" i="4"/>
  <c r="AP63" i="4"/>
  <c r="H63" i="4"/>
  <c r="AP62" i="4"/>
  <c r="H62" i="4"/>
  <c r="AM60" i="4"/>
  <c r="AG60" i="4"/>
  <c r="AP58" i="4"/>
  <c r="H58" i="4"/>
  <c r="AP57" i="4"/>
  <c r="H57" i="4"/>
  <c r="AP56" i="4"/>
  <c r="H56" i="4"/>
  <c r="AP55" i="4"/>
  <c r="H55" i="4"/>
  <c r="AP54" i="4"/>
  <c r="H54" i="4"/>
  <c r="AM52" i="4"/>
  <c r="AG52" i="4"/>
  <c r="AP51" i="4"/>
  <c r="H51" i="4"/>
  <c r="AP50" i="4"/>
  <c r="H50" i="4"/>
  <c r="AP49" i="4"/>
  <c r="AM48" i="4"/>
  <c r="AG48" i="4"/>
  <c r="AP47" i="4"/>
  <c r="H47" i="4"/>
  <c r="AP46" i="4"/>
  <c r="H46" i="4"/>
  <c r="AP45" i="4"/>
  <c r="H45" i="4"/>
  <c r="AP44" i="4"/>
  <c r="H44" i="4"/>
  <c r="AP43" i="4"/>
  <c r="H43" i="4"/>
  <c r="AP42" i="4"/>
  <c r="H42" i="4"/>
  <c r="AP41" i="4"/>
  <c r="H41" i="4"/>
  <c r="AP40" i="4"/>
  <c r="H40" i="4"/>
  <c r="AP39" i="4"/>
  <c r="H39" i="4"/>
  <c r="AP38" i="4"/>
  <c r="H38" i="4"/>
  <c r="AN37" i="4"/>
  <c r="C35" i="4"/>
  <c r="S14" i="4"/>
  <c r="C14" i="4"/>
  <c r="A14" i="4"/>
  <c r="S13" i="4"/>
  <c r="C13" i="4"/>
  <c r="A13" i="4"/>
  <c r="S12" i="4"/>
  <c r="C12" i="4"/>
  <c r="A12" i="4"/>
  <c r="S11" i="4"/>
  <c r="C11" i="4"/>
  <c r="A11" i="4"/>
  <c r="S10" i="4"/>
  <c r="C10" i="4"/>
  <c r="A10" i="4"/>
  <c r="S9" i="4"/>
  <c r="C9" i="4"/>
  <c r="A9" i="4"/>
  <c r="S8" i="4"/>
  <c r="C8" i="4"/>
  <c r="A8" i="4"/>
  <c r="S7" i="4"/>
  <c r="C7" i="4"/>
  <c r="A7" i="4"/>
  <c r="AM72" i="3"/>
  <c r="AG72" i="3"/>
  <c r="E11" i="22" s="1"/>
  <c r="AP71" i="3"/>
  <c r="H71" i="3"/>
  <c r="AP70" i="3"/>
  <c r="H70" i="3"/>
  <c r="AP69" i="3"/>
  <c r="H69" i="3"/>
  <c r="AP68" i="3"/>
  <c r="H68" i="3"/>
  <c r="AP67" i="3"/>
  <c r="H67" i="3"/>
  <c r="AP66" i="3"/>
  <c r="H66" i="3"/>
  <c r="AP65" i="3"/>
  <c r="H65" i="3"/>
  <c r="AP64" i="3"/>
  <c r="H64" i="3"/>
  <c r="AP63" i="3"/>
  <c r="H63" i="3"/>
  <c r="AP62" i="3"/>
  <c r="H62" i="3"/>
  <c r="AM60" i="3"/>
  <c r="AG60" i="3"/>
  <c r="AP58" i="3"/>
  <c r="H58" i="3"/>
  <c r="AP57" i="3"/>
  <c r="H57" i="3"/>
  <c r="AP56" i="3"/>
  <c r="H56" i="3"/>
  <c r="AP55" i="3"/>
  <c r="H55" i="3"/>
  <c r="AP54" i="3"/>
  <c r="H54" i="3"/>
  <c r="AM52" i="3"/>
  <c r="AG52" i="3"/>
  <c r="E9" i="22" s="1"/>
  <c r="AP51" i="3"/>
  <c r="H51" i="3"/>
  <c r="AP50" i="3"/>
  <c r="H50" i="3"/>
  <c r="AM48" i="3"/>
  <c r="AG48" i="3"/>
  <c r="AP47" i="3"/>
  <c r="H47" i="3"/>
  <c r="AP46" i="3"/>
  <c r="H46" i="3"/>
  <c r="AP45" i="3"/>
  <c r="H45" i="3"/>
  <c r="AP44" i="3"/>
  <c r="H44" i="3"/>
  <c r="AP43" i="3"/>
  <c r="H43" i="3"/>
  <c r="AP42" i="3"/>
  <c r="H42" i="3"/>
  <c r="AP41" i="3"/>
  <c r="H41" i="3"/>
  <c r="AP40" i="3"/>
  <c r="H40" i="3"/>
  <c r="AP39" i="3"/>
  <c r="H39" i="3"/>
  <c r="AP38" i="3"/>
  <c r="H38" i="3"/>
  <c r="AN37" i="3"/>
  <c r="C35" i="3"/>
  <c r="S14" i="3"/>
  <c r="C14" i="3"/>
  <c r="A14" i="3"/>
  <c r="S13" i="3"/>
  <c r="C13" i="3"/>
  <c r="A13" i="3"/>
  <c r="S12" i="3"/>
  <c r="C12" i="3"/>
  <c r="A12" i="3"/>
  <c r="S11" i="3"/>
  <c r="C11" i="3"/>
  <c r="A11" i="3"/>
  <c r="S10" i="3"/>
  <c r="C10" i="3"/>
  <c r="A10" i="3"/>
  <c r="S9" i="3"/>
  <c r="C9" i="3"/>
  <c r="A9" i="3"/>
  <c r="S8" i="3"/>
  <c r="C8" i="3"/>
  <c r="A8" i="3"/>
  <c r="S7" i="3"/>
  <c r="C7" i="3"/>
  <c r="A7" i="3"/>
  <c r="H77" i="2"/>
  <c r="H76" i="2"/>
  <c r="AM72" i="2"/>
  <c r="AG72" i="2"/>
  <c r="D11" i="22" s="1"/>
  <c r="AP71" i="2"/>
  <c r="K71" i="2"/>
  <c r="K71" i="3" s="1"/>
  <c r="K71" i="4" s="1"/>
  <c r="H71" i="2"/>
  <c r="AP70" i="2"/>
  <c r="AH70" i="2"/>
  <c r="K70" i="2"/>
  <c r="K70" i="3" s="1"/>
  <c r="K70" i="15" s="1"/>
  <c r="H70" i="2"/>
  <c r="AP69" i="2"/>
  <c r="AH69" i="2"/>
  <c r="K69" i="2"/>
  <c r="K69" i="3" s="1"/>
  <c r="K69" i="5" s="1"/>
  <c r="K69" i="6" s="1"/>
  <c r="H69" i="2"/>
  <c r="AP68" i="2"/>
  <c r="AH68" i="2"/>
  <c r="K68" i="2"/>
  <c r="K68" i="3" s="1"/>
  <c r="H68" i="2"/>
  <c r="AP67" i="2"/>
  <c r="AH67" i="2"/>
  <c r="K67" i="2"/>
  <c r="K67" i="3" s="1"/>
  <c r="K67" i="4" s="1"/>
  <c r="H67" i="2"/>
  <c r="AP66" i="2"/>
  <c r="AH66" i="2"/>
  <c r="K66" i="2"/>
  <c r="K66" i="3" s="1"/>
  <c r="K66" i="5" s="1"/>
  <c r="K66" i="6" s="1"/>
  <c r="H66" i="2"/>
  <c r="AP65" i="2"/>
  <c r="H65" i="2"/>
  <c r="AP64" i="2"/>
  <c r="H64" i="2"/>
  <c r="AP63" i="2"/>
  <c r="K63" i="2"/>
  <c r="H63" i="2"/>
  <c r="AP62" i="2"/>
  <c r="K62" i="2"/>
  <c r="H62" i="2"/>
  <c r="AM60" i="2"/>
  <c r="AG60" i="2"/>
  <c r="AP58" i="2"/>
  <c r="H58" i="2"/>
  <c r="AP57" i="2"/>
  <c r="H57" i="2"/>
  <c r="AP56" i="2"/>
  <c r="H56" i="2"/>
  <c r="AP55" i="2"/>
  <c r="H55" i="2"/>
  <c r="AP54" i="2"/>
  <c r="H54" i="2"/>
  <c r="AM52" i="2"/>
  <c r="AG52" i="2"/>
  <c r="D9" i="22" s="1"/>
  <c r="AP51" i="2"/>
  <c r="H51" i="2"/>
  <c r="AP50" i="2"/>
  <c r="H50" i="2"/>
  <c r="AM48" i="2"/>
  <c r="AG48" i="2"/>
  <c r="AP47" i="2"/>
  <c r="H47" i="2"/>
  <c r="AP46" i="2"/>
  <c r="H46" i="2"/>
  <c r="AP45" i="2"/>
  <c r="H45" i="2"/>
  <c r="AP44" i="2"/>
  <c r="H44" i="2"/>
  <c r="AP43" i="2"/>
  <c r="H43" i="2"/>
  <c r="AP42" i="2"/>
  <c r="H42" i="2"/>
  <c r="AP41" i="2"/>
  <c r="H41" i="2"/>
  <c r="AP40" i="2"/>
  <c r="H40" i="2"/>
  <c r="AP39" i="2"/>
  <c r="H39" i="2"/>
  <c r="AP38" i="2"/>
  <c r="H38" i="2"/>
  <c r="C35" i="2"/>
  <c r="F34" i="2"/>
  <c r="F34" i="3" s="1"/>
  <c r="F34" i="4" s="1"/>
  <c r="AA33" i="2"/>
  <c r="F33" i="2"/>
  <c r="F33" i="3" s="1"/>
  <c r="F33" i="4" s="1"/>
  <c r="F33" i="5" s="1"/>
  <c r="F33" i="6" s="1"/>
  <c r="AA32" i="2"/>
  <c r="F32" i="2"/>
  <c r="F32" i="3" s="1"/>
  <c r="F32" i="4" s="1"/>
  <c r="AA31" i="2"/>
  <c r="AK31" i="2" s="1"/>
  <c r="AM31" i="2" s="1"/>
  <c r="F31" i="2"/>
  <c r="F31" i="3" s="1"/>
  <c r="F31" i="4" s="1"/>
  <c r="AA30" i="2"/>
  <c r="AK30" i="2" s="1"/>
  <c r="AM30" i="2" s="1"/>
  <c r="F30" i="2"/>
  <c r="F30" i="3" s="1"/>
  <c r="F30" i="4" s="1"/>
  <c r="F30" i="15" s="1"/>
  <c r="AA29" i="2"/>
  <c r="AE29" i="2" s="1"/>
  <c r="F29" i="2"/>
  <c r="F29" i="3" s="1"/>
  <c r="F29" i="4" s="1"/>
  <c r="F22" i="2"/>
  <c r="F22" i="3" s="1"/>
  <c r="F22" i="4" s="1"/>
  <c r="AE17" i="2"/>
  <c r="AA14" i="2"/>
  <c r="AE14" i="2" s="1"/>
  <c r="S14" i="2"/>
  <c r="C14" i="2"/>
  <c r="A14" i="2"/>
  <c r="AA13" i="2"/>
  <c r="AG13" i="2" s="1"/>
  <c r="S13" i="2"/>
  <c r="C13" i="2"/>
  <c r="A13" i="2"/>
  <c r="AA12" i="2"/>
  <c r="AE12" i="2" s="1"/>
  <c r="S12" i="2"/>
  <c r="C12" i="2"/>
  <c r="A12" i="2"/>
  <c r="AA11" i="2"/>
  <c r="AE11" i="2" s="1"/>
  <c r="S11" i="2"/>
  <c r="C11" i="2"/>
  <c r="A11" i="2"/>
  <c r="AA10" i="2"/>
  <c r="AG10" i="2" s="1"/>
  <c r="S10" i="2"/>
  <c r="C10" i="2"/>
  <c r="A10" i="2"/>
  <c r="AA9" i="2"/>
  <c r="S9" i="2"/>
  <c r="C9" i="2"/>
  <c r="A9" i="2"/>
  <c r="AA8" i="2"/>
  <c r="S8" i="2"/>
  <c r="C8" i="2"/>
  <c r="A8" i="2"/>
  <c r="S7" i="2"/>
  <c r="C7" i="2"/>
  <c r="A7" i="2"/>
  <c r="H77" i="1"/>
  <c r="H76" i="1"/>
  <c r="AM72" i="1"/>
  <c r="AG72" i="1"/>
  <c r="C11" i="22" s="1"/>
  <c r="AP71" i="1"/>
  <c r="H71" i="1"/>
  <c r="AP70" i="1"/>
  <c r="AH70" i="1"/>
  <c r="H70" i="1"/>
  <c r="AP69" i="1"/>
  <c r="AH69" i="1"/>
  <c r="H69" i="1"/>
  <c r="AP68" i="1"/>
  <c r="AH68" i="1"/>
  <c r="H68" i="1"/>
  <c r="AP67" i="1"/>
  <c r="AH67" i="1"/>
  <c r="H67" i="1"/>
  <c r="AP66" i="1"/>
  <c r="AH66" i="1"/>
  <c r="H66" i="1"/>
  <c r="AP65" i="1"/>
  <c r="H65" i="1"/>
  <c r="AP64" i="1"/>
  <c r="H64" i="1"/>
  <c r="AP63" i="1"/>
  <c r="H63" i="1"/>
  <c r="AP62" i="1"/>
  <c r="H62" i="1"/>
  <c r="AM60" i="1"/>
  <c r="AG60" i="1"/>
  <c r="AP58" i="1"/>
  <c r="H58" i="1"/>
  <c r="AP57" i="1"/>
  <c r="H57" i="1"/>
  <c r="AP56" i="1"/>
  <c r="H56" i="1"/>
  <c r="AP55" i="1"/>
  <c r="H55" i="1"/>
  <c r="AP54" i="1"/>
  <c r="H54" i="1"/>
  <c r="AM52" i="1"/>
  <c r="AG52" i="1"/>
  <c r="AP51" i="1"/>
  <c r="H51" i="1"/>
  <c r="AP50" i="1"/>
  <c r="H50" i="1"/>
  <c r="AM48" i="1"/>
  <c r="AG48" i="1"/>
  <c r="AP47" i="1"/>
  <c r="H47" i="1"/>
  <c r="AP46" i="1"/>
  <c r="H46" i="1"/>
  <c r="AP45" i="1"/>
  <c r="H45" i="1"/>
  <c r="AP44" i="1"/>
  <c r="H44" i="1"/>
  <c r="AP43" i="1"/>
  <c r="H43" i="1"/>
  <c r="AP42" i="1"/>
  <c r="H42" i="1"/>
  <c r="AP41" i="1"/>
  <c r="H41" i="1"/>
  <c r="AP40" i="1"/>
  <c r="H40" i="1"/>
  <c r="AP39" i="1"/>
  <c r="H39" i="1"/>
  <c r="AP38" i="1"/>
  <c r="H38" i="1"/>
  <c r="AN37" i="1"/>
  <c r="AK37" i="1"/>
  <c r="AK34" i="1"/>
  <c r="AE34" i="1"/>
  <c r="AG34" i="1" s="1"/>
  <c r="AK33" i="1"/>
  <c r="AE33" i="1"/>
  <c r="AG33" i="1" s="1"/>
  <c r="AK32" i="1"/>
  <c r="AE32" i="1"/>
  <c r="AG32" i="1" s="1"/>
  <c r="AK31" i="1"/>
  <c r="AM31" i="1" s="1"/>
  <c r="AE31" i="1"/>
  <c r="AK30" i="1"/>
  <c r="AM30" i="1" s="1"/>
  <c r="AE30" i="1"/>
  <c r="AB17" i="19" s="1"/>
  <c r="AK29" i="1"/>
  <c r="AE29" i="1"/>
  <c r="AK28" i="1"/>
  <c r="AM28" i="1" s="1"/>
  <c r="AE28" i="1"/>
  <c r="AG21" i="1"/>
  <c r="AE18" i="1"/>
  <c r="AN18" i="1" s="1"/>
  <c r="AE17" i="1"/>
  <c r="AK14" i="1"/>
  <c r="AE14" i="1"/>
  <c r="A14" i="1"/>
  <c r="AK13" i="1"/>
  <c r="AE13" i="1"/>
  <c r="A13" i="1"/>
  <c r="AK12" i="1"/>
  <c r="AE12" i="1"/>
  <c r="A12" i="1"/>
  <c r="AK11" i="1"/>
  <c r="AE11" i="1"/>
  <c r="A11" i="1"/>
  <c r="AK10" i="1"/>
  <c r="AE10" i="1"/>
  <c r="A10" i="1"/>
  <c r="AK9" i="1"/>
  <c r="AE9" i="1"/>
  <c r="A9" i="1"/>
  <c r="AK8" i="1"/>
  <c r="AE8" i="1"/>
  <c r="A8" i="1"/>
  <c r="AM7" i="1"/>
  <c r="AK7" i="1"/>
  <c r="AE7" i="1"/>
  <c r="C5" i="22" s="1"/>
  <c r="A7" i="1"/>
  <c r="AG9" i="1"/>
  <c r="AG8" i="1"/>
  <c r="AM25" i="1"/>
  <c r="AM8" i="1"/>
  <c r="AG7" i="1"/>
  <c r="AM26" i="1"/>
  <c r="AM13" i="1"/>
  <c r="AM14" i="1"/>
  <c r="AM23" i="1"/>
  <c r="AM28" i="2"/>
  <c r="AG14" i="1"/>
  <c r="F62" i="8"/>
  <c r="H62" i="8"/>
  <c r="F39" i="8"/>
  <c r="H39" i="8"/>
  <c r="F57" i="8"/>
  <c r="H57" i="8"/>
  <c r="F67" i="8"/>
  <c r="H67" i="8"/>
  <c r="F44" i="8"/>
  <c r="H44" i="8"/>
  <c r="F34" i="8"/>
  <c r="H34" i="8"/>
  <c r="AM27" i="1"/>
  <c r="B15" i="8"/>
  <c r="D15" i="8" s="1"/>
  <c r="D9" i="8"/>
  <c r="F9" i="8" s="1"/>
  <c r="G5" i="8"/>
  <c r="B20" i="8"/>
  <c r="D20" i="8" s="1"/>
  <c r="AA28" i="3"/>
  <c r="F25" i="3"/>
  <c r="B12" i="8"/>
  <c r="H50" i="8"/>
  <c r="G50" i="8"/>
  <c r="H51" i="8"/>
  <c r="I51" i="8" s="1"/>
  <c r="G51" i="8"/>
  <c r="G52" i="8"/>
  <c r="D55" i="8"/>
  <c r="D60" i="8"/>
  <c r="F60" i="8" s="1"/>
  <c r="D65" i="8"/>
  <c r="F65" i="8" s="1"/>
  <c r="H27" i="8"/>
  <c r="G27" i="8"/>
  <c r="H28" i="8"/>
  <c r="I28" i="8" s="1"/>
  <c r="G28" i="8"/>
  <c r="H29" i="8"/>
  <c r="I29" i="8" s="1"/>
  <c r="G29" i="8"/>
  <c r="D32" i="8"/>
  <c r="F32" i="8" s="1"/>
  <c r="D37" i="8"/>
  <c r="F37" i="8" s="1"/>
  <c r="D42" i="8"/>
  <c r="F19" i="8"/>
  <c r="H6" i="8"/>
  <c r="H19" i="8" s="1"/>
  <c r="H20" i="8" s="1"/>
  <c r="AN23" i="1"/>
  <c r="V112" i="19"/>
  <c r="V102" i="19"/>
  <c r="V119" i="19"/>
  <c r="V128" i="19"/>
  <c r="AA23" i="3"/>
  <c r="AK23" i="3" s="1"/>
  <c r="AM23" i="3" s="1"/>
  <c r="AA22" i="3"/>
  <c r="L25" i="11"/>
  <c r="V163" i="19"/>
  <c r="V162" i="19"/>
  <c r="V161" i="19"/>
  <c r="V166" i="19"/>
  <c r="V154" i="19"/>
  <c r="V158" i="19"/>
  <c r="V164" i="19"/>
  <c r="Y158" i="19"/>
  <c r="Z158" i="19"/>
  <c r="AP61" i="17"/>
  <c r="AP48" i="17"/>
  <c r="AP60" i="17"/>
  <c r="V155" i="19"/>
  <c r="AC155" i="19"/>
  <c r="AE155" i="19"/>
  <c r="Y159" i="19"/>
  <c r="X159" i="19" s="1"/>
  <c r="V165" i="19"/>
  <c r="Y155" i="19"/>
  <c r="V151" i="19"/>
  <c r="V145" i="19"/>
  <c r="V146" i="19"/>
  <c r="V148" i="19"/>
  <c r="AP48" i="16"/>
  <c r="V142" i="19"/>
  <c r="V138" i="19"/>
  <c r="V149" i="19"/>
  <c r="AP60" i="16"/>
  <c r="V143" i="19"/>
  <c r="Y146" i="19"/>
  <c r="X146" i="19" s="1"/>
  <c r="V141" i="19"/>
  <c r="V150" i="19"/>
  <c r="AP61" i="16"/>
  <c r="V123" i="19"/>
  <c r="V127" i="19"/>
  <c r="V130" i="19"/>
  <c r="Y127" i="19"/>
  <c r="Z127" i="19" s="1"/>
  <c r="X127" i="19"/>
  <c r="AP52" i="15"/>
  <c r="AP61" i="15"/>
  <c r="Y123" i="19"/>
  <c r="Y130" i="19"/>
  <c r="Z130" i="19" s="1"/>
  <c r="AP60" i="15"/>
  <c r="AP48" i="15"/>
  <c r="V135" i="19"/>
  <c r="Y132" i="19"/>
  <c r="Z132" i="19" s="1"/>
  <c r="V126" i="19"/>
  <c r="Y135" i="19"/>
  <c r="X135" i="19" s="1"/>
  <c r="V131" i="19"/>
  <c r="K31" i="11"/>
  <c r="AP52" i="13"/>
  <c r="AP48" i="13"/>
  <c r="AP72" i="13"/>
  <c r="V114" i="19"/>
  <c r="J31" i="11"/>
  <c r="V107" i="19"/>
  <c r="V106" i="19"/>
  <c r="V110" i="19"/>
  <c r="V117" i="19"/>
  <c r="V96" i="19"/>
  <c r="AP52" i="12"/>
  <c r="V101" i="19"/>
  <c r="AP72" i="12"/>
  <c r="V94" i="19"/>
  <c r="V93" i="19"/>
  <c r="Y103" i="19"/>
  <c r="Z103" i="19" s="1"/>
  <c r="V80" i="19"/>
  <c r="V68" i="19"/>
  <c r="V43" i="19"/>
  <c r="V42" i="19"/>
  <c r="V46" i="19"/>
  <c r="AE28" i="2"/>
  <c r="AN28" i="2" s="1"/>
  <c r="AK26" i="2"/>
  <c r="AE23" i="2"/>
  <c r="V27" i="19"/>
  <c r="AD27" i="19"/>
  <c r="AC27" i="19" s="1"/>
  <c r="AA11" i="3"/>
  <c r="AK11" i="3" s="1"/>
  <c r="AD28" i="19"/>
  <c r="AC28" i="19" s="1"/>
  <c r="AK11" i="2"/>
  <c r="Y36" i="19"/>
  <c r="X36" i="19" s="1"/>
  <c r="AN25" i="1"/>
  <c r="AE19" i="2"/>
  <c r="AE18" i="2"/>
  <c r="AG18" i="2" s="1"/>
  <c r="AE34" i="2"/>
  <c r="AE32" i="2"/>
  <c r="AG32" i="2" s="1"/>
  <c r="V8" i="19"/>
  <c r="V14" i="19"/>
  <c r="AN21" i="1"/>
  <c r="V76" i="19"/>
  <c r="Y47" i="19"/>
  <c r="X47" i="19" s="1"/>
  <c r="Y59" i="19"/>
  <c r="X59" i="19" s="1"/>
  <c r="Z99" i="19"/>
  <c r="X99" i="19"/>
  <c r="V92" i="19"/>
  <c r="V111" i="19"/>
  <c r="Y112" i="19"/>
  <c r="X112" i="19"/>
  <c r="V108" i="19"/>
  <c r="V113" i="19"/>
  <c r="V109" i="19"/>
  <c r="V124" i="19"/>
  <c r="V133" i="19"/>
  <c r="V125" i="19"/>
  <c r="X128" i="19"/>
  <c r="V129" i="19"/>
  <c r="V144" i="19"/>
  <c r="V140" i="19"/>
  <c r="Y161" i="19"/>
  <c r="X161" i="19" s="1"/>
  <c r="Y166" i="19"/>
  <c r="X166" i="19"/>
  <c r="V160" i="19"/>
  <c r="Y16" i="19"/>
  <c r="Z16" i="19" s="1"/>
  <c r="V100" i="19"/>
  <c r="V122" i="19"/>
  <c r="Y31" i="19"/>
  <c r="X31" i="19" s="1"/>
  <c r="V95" i="19"/>
  <c r="V118" i="19"/>
  <c r="V134" i="19"/>
  <c r="V64" i="19"/>
  <c r="AC126" i="19"/>
  <c r="AC78" i="19"/>
  <c r="X151" i="19"/>
  <c r="X113" i="19"/>
  <c r="X76" i="19"/>
  <c r="Z107" i="19"/>
  <c r="Z147" i="19"/>
  <c r="AD98" i="19"/>
  <c r="AE98" i="19"/>
  <c r="X114" i="19"/>
  <c r="Y8" i="19"/>
  <c r="X8" i="19" s="1"/>
  <c r="V99" i="19"/>
  <c r="V115" i="19"/>
  <c r="V147" i="19"/>
  <c r="AC96" i="19"/>
  <c r="X109" i="19"/>
  <c r="AE112" i="19"/>
  <c r="X115" i="19"/>
  <c r="X124" i="19"/>
  <c r="X142" i="19"/>
  <c r="Z101" i="19"/>
  <c r="AE107" i="19"/>
  <c r="AE142" i="19"/>
  <c r="AE50" i="19"/>
  <c r="X110" i="19"/>
  <c r="Z116" i="19"/>
  <c r="X139" i="19"/>
  <c r="Z141" i="19"/>
  <c r="AE144" i="19"/>
  <c r="Z164" i="19"/>
  <c r="AC127" i="19"/>
  <c r="AE129" i="19"/>
  <c r="AC145" i="19"/>
  <c r="AC86" i="19"/>
  <c r="AE86" i="19"/>
  <c r="AE99" i="19"/>
  <c r="AC99" i="19"/>
  <c r="AE60" i="19"/>
  <c r="V87" i="19"/>
  <c r="AE93" i="19"/>
  <c r="AE95" i="19"/>
  <c r="Z117" i="19"/>
  <c r="AD131" i="19"/>
  <c r="AE131" i="19" s="1"/>
  <c r="Z133" i="19"/>
  <c r="Z160" i="19"/>
  <c r="AD70" i="19"/>
  <c r="AE70" i="19" s="1"/>
  <c r="AD149" i="19"/>
  <c r="AE149" i="19" s="1"/>
  <c r="AD162" i="19"/>
  <c r="AD166" i="19"/>
  <c r="AE166" i="19" s="1"/>
  <c r="V86" i="19"/>
  <c r="X94" i="19"/>
  <c r="X103" i="19"/>
  <c r="AC113" i="19"/>
  <c r="AE123" i="19"/>
  <c r="AD130" i="19"/>
  <c r="AC130" i="19" s="1"/>
  <c r="AE158" i="19"/>
  <c r="V167" i="19"/>
  <c r="X71" i="19"/>
  <c r="X93" i="19"/>
  <c r="Z96" i="19"/>
  <c r="AC110" i="19"/>
  <c r="X129" i="19"/>
  <c r="Z165" i="19"/>
  <c r="AE141" i="19"/>
  <c r="Z162" i="19"/>
  <c r="X119" i="19"/>
  <c r="AC124" i="19"/>
  <c r="AE167" i="19"/>
  <c r="AC167" i="19"/>
  <c r="AE154" i="19"/>
  <c r="X156" i="19"/>
  <c r="AD163" i="19"/>
  <c r="AD164" i="19"/>
  <c r="AC164" i="19" s="1"/>
  <c r="X154" i="19"/>
  <c r="AC157" i="19"/>
  <c r="X163" i="19"/>
  <c r="AD165" i="19"/>
  <c r="AE165" i="19" s="1"/>
  <c r="AE147" i="19"/>
  <c r="AC147" i="19"/>
  <c r="AE138" i="19"/>
  <c r="Z143" i="19"/>
  <c r="AD146" i="19"/>
  <c r="X140" i="19"/>
  <c r="AD148" i="19"/>
  <c r="AE148" i="19" s="1"/>
  <c r="X145" i="19"/>
  <c r="X148" i="19"/>
  <c r="AD151" i="19"/>
  <c r="AE151" i="19" s="1"/>
  <c r="AE133" i="19"/>
  <c r="AC133" i="19"/>
  <c r="AE122" i="19"/>
  <c r="X125" i="19"/>
  <c r="Z134" i="19"/>
  <c r="AD132" i="19"/>
  <c r="AE132" i="19" s="1"/>
  <c r="X122" i="19"/>
  <c r="AC125" i="19"/>
  <c r="X131" i="19"/>
  <c r="AD134" i="19"/>
  <c r="AC134" i="19" s="1"/>
  <c r="AD135" i="19"/>
  <c r="AE115" i="19"/>
  <c r="AC115" i="19"/>
  <c r="AE106" i="19"/>
  <c r="Z111" i="19"/>
  <c r="Z118" i="19"/>
  <c r="X108" i="19"/>
  <c r="AC111" i="19"/>
  <c r="AD116" i="19"/>
  <c r="X106" i="19"/>
  <c r="AC109" i="19"/>
  <c r="AD117" i="19"/>
  <c r="AD118" i="19"/>
  <c r="AD119" i="19"/>
  <c r="AC119" i="19" s="1"/>
  <c r="X92" i="19"/>
  <c r="X91" i="19"/>
  <c r="AC94" i="19"/>
  <c r="AD100" i="19"/>
  <c r="AC100" i="19" s="1"/>
  <c r="Z102" i="19"/>
  <c r="AC92" i="19"/>
  <c r="X97" i="19"/>
  <c r="AD102" i="19"/>
  <c r="AE102" i="19" s="1"/>
  <c r="AD103" i="19"/>
  <c r="AE90" i="19"/>
  <c r="AE85" i="19"/>
  <c r="AC85" i="19"/>
  <c r="AC80" i="19"/>
  <c r="AD82" i="19"/>
  <c r="AC82" i="19" s="1"/>
  <c r="AD84" i="19"/>
  <c r="AE84" i="19" s="1"/>
  <c r="AC76" i="19"/>
  <c r="AD68" i="19"/>
  <c r="AC68" i="19" s="1"/>
  <c r="X58" i="19"/>
  <c r="Z63" i="19"/>
  <c r="AE42" i="19"/>
  <c r="Z54" i="19"/>
  <c r="AD51" i="19"/>
  <c r="AE51" i="19" s="1"/>
  <c r="AD35" i="19"/>
  <c r="AE35" i="19" s="1"/>
  <c r="X39" i="19"/>
  <c r="AC15" i="19"/>
  <c r="AE15" i="19"/>
  <c r="Y9" i="19"/>
  <c r="X9" i="19" s="1"/>
  <c r="AE13" i="19"/>
  <c r="Z14" i="19"/>
  <c r="AC8" i="19"/>
  <c r="Y11" i="19"/>
  <c r="Z11" i="19" s="1"/>
  <c r="AM19" i="1"/>
  <c r="AG19" i="1"/>
  <c r="F15" i="8"/>
  <c r="F20" i="8"/>
  <c r="D66" i="8"/>
  <c r="F66" i="8" s="1"/>
  <c r="B68" i="8"/>
  <c r="F55" i="8"/>
  <c r="D56" i="8"/>
  <c r="F56" i="8" s="1"/>
  <c r="B58" i="8"/>
  <c r="H65" i="8"/>
  <c r="H66" i="8"/>
  <c r="H68" i="8" s="1"/>
  <c r="I52" i="8"/>
  <c r="H60" i="8"/>
  <c r="H61" i="8" s="1"/>
  <c r="H55" i="8"/>
  <c r="H56" i="8" s="1"/>
  <c r="I50" i="8"/>
  <c r="F42" i="8"/>
  <c r="D38" i="8"/>
  <c r="F38" i="8" s="1"/>
  <c r="B40" i="8"/>
  <c r="D33" i="8"/>
  <c r="F33" i="8" s="1"/>
  <c r="B35" i="8"/>
  <c r="H42" i="8"/>
  <c r="H43" i="8"/>
  <c r="H45" i="8" s="1"/>
  <c r="H32" i="8"/>
  <c r="I27" i="8"/>
  <c r="X158" i="19"/>
  <c r="Z146" i="19"/>
  <c r="X132" i="19"/>
  <c r="Z128" i="19"/>
  <c r="AC131" i="19"/>
  <c r="AC98" i="19"/>
  <c r="AC50" i="19"/>
  <c r="Z112" i="19"/>
  <c r="Z166" i="19"/>
  <c r="X7" i="19"/>
  <c r="AE130" i="19"/>
  <c r="AE162" i="19"/>
  <c r="AC162" i="19"/>
  <c r="AE164" i="19"/>
  <c r="AC163" i="19"/>
  <c r="AE163" i="19"/>
  <c r="AC146" i="19"/>
  <c r="AE146" i="19"/>
  <c r="AC132" i="19"/>
  <c r="AE134" i="19"/>
  <c r="AE135" i="19"/>
  <c r="AC135" i="19"/>
  <c r="AE119" i="19"/>
  <c r="AE118" i="19"/>
  <c r="AC118" i="19"/>
  <c r="AE117" i="19"/>
  <c r="AC117" i="19"/>
  <c r="AE116" i="19"/>
  <c r="AC116" i="19"/>
  <c r="AE101" i="19"/>
  <c r="AC101" i="19"/>
  <c r="AE100" i="19"/>
  <c r="AE103" i="19"/>
  <c r="AC103" i="19"/>
  <c r="D22" i="8"/>
  <c r="F22" i="8" s="1"/>
  <c r="D17" i="8"/>
  <c r="F17" i="8"/>
  <c r="D68" i="8"/>
  <c r="F68" i="8" s="1"/>
  <c r="AK26" i="4"/>
  <c r="AM26" i="4" s="1"/>
  <c r="AA26" i="5"/>
  <c r="AK26" i="5" s="1"/>
  <c r="AM26" i="5" s="1"/>
  <c r="AE26" i="4"/>
  <c r="AG17" i="2" l="1"/>
  <c r="D6" i="22"/>
  <c r="AG17" i="1"/>
  <c r="C7" i="22" s="1"/>
  <c r="C6" i="22"/>
  <c r="AM17" i="1"/>
  <c r="C22" i="22" s="1"/>
  <c r="C21" i="22"/>
  <c r="AB39" i="19"/>
  <c r="C9" i="22"/>
  <c r="H9" i="22" s="1"/>
  <c r="H11" i="22"/>
  <c r="AP48" i="3"/>
  <c r="Z46" i="19"/>
  <c r="X46" i="19"/>
  <c r="AC45" i="19"/>
  <c r="V45" i="19"/>
  <c r="AA53" i="19"/>
  <c r="AD53" i="19" s="1"/>
  <c r="AE53" i="19" s="1"/>
  <c r="AE7" i="2"/>
  <c r="D58" i="8"/>
  <c r="F58" i="8" s="1"/>
  <c r="B22" i="8"/>
  <c r="F43" i="8"/>
  <c r="D45" i="8"/>
  <c r="F45" i="8" s="1"/>
  <c r="D12" i="8"/>
  <c r="F12" i="8" s="1"/>
  <c r="F10" i="8"/>
  <c r="B45" i="8"/>
  <c r="B17" i="8"/>
  <c r="Q6" i="20" a="1"/>
  <c r="Q6" i="20" s="1"/>
  <c r="AH86" i="2" s="1"/>
  <c r="AE17" i="19"/>
  <c r="AP69" i="6"/>
  <c r="P10" i="20" a="1"/>
  <c r="P10" i="20" s="1"/>
  <c r="AH85" i="4" s="1"/>
  <c r="V66" i="19"/>
  <c r="AP52" i="5"/>
  <c r="AE52" i="19"/>
  <c r="AE68" i="19"/>
  <c r="AC10" i="19"/>
  <c r="AN10" i="1"/>
  <c r="AN27" i="1"/>
  <c r="AN33" i="1"/>
  <c r="V17" i="19"/>
  <c r="AE21" i="2"/>
  <c r="AG21" i="2" s="1"/>
  <c r="AE25" i="2"/>
  <c r="AP25" i="2" s="1"/>
  <c r="AK19" i="2"/>
  <c r="AM19" i="2" s="1"/>
  <c r="AG12" i="2"/>
  <c r="I7" i="20"/>
  <c r="G9" i="20"/>
  <c r="K9" i="20" s="1"/>
  <c r="H12" i="20"/>
  <c r="AT15" i="6"/>
  <c r="G7" i="20"/>
  <c r="J7" i="20" s="1"/>
  <c r="X53" i="19"/>
  <c r="Z53" i="19"/>
  <c r="X64" i="19"/>
  <c r="Z64" i="19"/>
  <c r="AE44" i="19"/>
  <c r="AC44" i="19"/>
  <c r="X66" i="19"/>
  <c r="Z66" i="19"/>
  <c r="X83" i="19"/>
  <c r="Z83" i="19"/>
  <c r="X32" i="19"/>
  <c r="Z32" i="19"/>
  <c r="AC70" i="19"/>
  <c r="AD66" i="19"/>
  <c r="AC66" i="19" s="1"/>
  <c r="AP27" i="1"/>
  <c r="V51" i="19"/>
  <c r="AP45" i="6"/>
  <c r="AP52" i="1"/>
  <c r="AM52" i="6"/>
  <c r="V65" i="19"/>
  <c r="V48" i="19"/>
  <c r="AN13" i="1"/>
  <c r="I6" i="20"/>
  <c r="AC84" i="19"/>
  <c r="X84" i="19"/>
  <c r="V44" i="19"/>
  <c r="AP52" i="3"/>
  <c r="AP60" i="4"/>
  <c r="V83" i="19"/>
  <c r="Z82" i="19"/>
  <c r="Y78" i="19"/>
  <c r="X78" i="19" s="1"/>
  <c r="V84" i="19"/>
  <c r="V32" i="19"/>
  <c r="E7" i="20"/>
  <c r="P7" i="20" s="1" a="1"/>
  <c r="P7" i="20" s="1"/>
  <c r="X11" i="19"/>
  <c r="V82" i="19"/>
  <c r="G11" i="20"/>
  <c r="K11" i="20" s="1"/>
  <c r="F12" i="20"/>
  <c r="I12" i="20" s="1"/>
  <c r="AE46" i="19"/>
  <c r="AC46" i="19"/>
  <c r="AC58" i="19"/>
  <c r="AE58" i="19"/>
  <c r="AE61" i="19"/>
  <c r="AC61" i="19"/>
  <c r="Z52" i="19"/>
  <c r="X52" i="19"/>
  <c r="X50" i="19"/>
  <c r="Z50" i="19"/>
  <c r="X27" i="19"/>
  <c r="Z27" i="19"/>
  <c r="Z43" i="19"/>
  <c r="X43" i="19"/>
  <c r="AE49" i="19"/>
  <c r="AC49" i="19"/>
  <c r="Z68" i="19"/>
  <c r="X68" i="19"/>
  <c r="AC7" i="19"/>
  <c r="AE7" i="19"/>
  <c r="X87" i="19"/>
  <c r="Z87" i="19"/>
  <c r="Z67" i="19"/>
  <c r="X67" i="19"/>
  <c r="AC29" i="19"/>
  <c r="AE29" i="19"/>
  <c r="Z80" i="19"/>
  <c r="X80" i="19"/>
  <c r="X79" i="19"/>
  <c r="Z79" i="19"/>
  <c r="AM11" i="3"/>
  <c r="X6" i="19"/>
  <c r="AD83" i="19"/>
  <c r="V70" i="19"/>
  <c r="AM11" i="2"/>
  <c r="V29" i="19"/>
  <c r="AN30" i="1"/>
  <c r="AP12" i="1"/>
  <c r="H7" i="20"/>
  <c r="H10" i="20"/>
  <c r="H6" i="20"/>
  <c r="AE27" i="19"/>
  <c r="AK17" i="2"/>
  <c r="AK22" i="2"/>
  <c r="AM22" i="2" s="1"/>
  <c r="Y45" i="19"/>
  <c r="Z45" i="19" s="1"/>
  <c r="AN31" i="1"/>
  <c r="F11" i="20"/>
  <c r="I11" i="20" s="1"/>
  <c r="AC34" i="19"/>
  <c r="AE63" i="19"/>
  <c r="AE62" i="19"/>
  <c r="V85" i="19"/>
  <c r="AE69" i="19"/>
  <c r="Z15" i="19"/>
  <c r="Z60" i="19"/>
  <c r="V60" i="19"/>
  <c r="V31" i="19"/>
  <c r="V36" i="19"/>
  <c r="AG11" i="2"/>
  <c r="AP11" i="2" s="1"/>
  <c r="AP67" i="6"/>
  <c r="AP52" i="4"/>
  <c r="V49" i="19"/>
  <c r="H9" i="20"/>
  <c r="V9" i="19"/>
  <c r="AP28" i="1"/>
  <c r="V58" i="19"/>
  <c r="E6" i="20"/>
  <c r="P6" i="20" s="1" a="1"/>
  <c r="P6" i="20" s="1"/>
  <c r="G10" i="20"/>
  <c r="V15" i="19"/>
  <c r="AC77" i="19"/>
  <c r="X62" i="19"/>
  <c r="Z85" i="19"/>
  <c r="V52" i="19"/>
  <c r="AA26" i="3"/>
  <c r="AP70" i="6"/>
  <c r="AP48" i="5"/>
  <c r="AP77" i="5"/>
  <c r="H11" i="20"/>
  <c r="AC74" i="19"/>
  <c r="AE74" i="19"/>
  <c r="Z55" i="19"/>
  <c r="X55" i="19"/>
  <c r="AE87" i="19"/>
  <c r="AC87" i="19"/>
  <c r="Z61" i="19"/>
  <c r="X61" i="19"/>
  <c r="AE48" i="19"/>
  <c r="AC48" i="19"/>
  <c r="AC64" i="19"/>
  <c r="AE64" i="19"/>
  <c r="Z26" i="19"/>
  <c r="X26" i="19"/>
  <c r="V67" i="19"/>
  <c r="Z8" i="19"/>
  <c r="AP40" i="6"/>
  <c r="AA11" i="4"/>
  <c r="AE11" i="4" s="1"/>
  <c r="X75" i="19"/>
  <c r="V33" i="19"/>
  <c r="AA10" i="3"/>
  <c r="AE10" i="3" s="1"/>
  <c r="V69" i="19"/>
  <c r="F27" i="3"/>
  <c r="AN12" i="1"/>
  <c r="AP58" i="6"/>
  <c r="AP64" i="6"/>
  <c r="Z30" i="19"/>
  <c r="V26" i="19"/>
  <c r="AP63" i="6"/>
  <c r="AC65" i="19"/>
  <c r="Y77" i="19"/>
  <c r="AC35" i="19"/>
  <c r="Z59" i="19"/>
  <c r="AE38" i="19"/>
  <c r="X51" i="19"/>
  <c r="AM10" i="2"/>
  <c r="AP10" i="2" s="1"/>
  <c r="AE28" i="19"/>
  <c r="AP42" i="6"/>
  <c r="AD79" i="19"/>
  <c r="AE79" i="19" s="1"/>
  <c r="AP77" i="3"/>
  <c r="F9" i="20"/>
  <c r="I9" i="20" s="1"/>
  <c r="L9" i="20" s="1"/>
  <c r="AG11" i="3"/>
  <c r="AE71" i="19"/>
  <c r="V62" i="19"/>
  <c r="AE82" i="19"/>
  <c r="X49" i="19"/>
  <c r="AA12" i="3"/>
  <c r="AK12" i="3" s="1"/>
  <c r="AT17" i="2"/>
  <c r="AP60" i="5"/>
  <c r="AP72" i="5"/>
  <c r="AN17" i="1"/>
  <c r="AA26" i="12"/>
  <c r="AA26" i="13" s="1"/>
  <c r="AK26" i="13" s="1"/>
  <c r="AM26" i="13" s="1"/>
  <c r="X81" i="19"/>
  <c r="AN26" i="4"/>
  <c r="AE66" i="19"/>
  <c r="AE11" i="3"/>
  <c r="AN11" i="3" s="1"/>
  <c r="AN25" i="2"/>
  <c r="V63" i="19"/>
  <c r="AP25" i="1"/>
  <c r="AP56" i="6"/>
  <c r="AH66" i="6"/>
  <c r="AH70" i="6"/>
  <c r="AP60" i="3"/>
  <c r="AP72" i="4"/>
  <c r="V35" i="19"/>
  <c r="AP77" i="4"/>
  <c r="F10" i="20"/>
  <c r="P4" i="20" a="1"/>
  <c r="P4" i="20" s="1"/>
  <c r="AK18" i="2"/>
  <c r="AM18" i="2" s="1"/>
  <c r="AP18" i="2" s="1"/>
  <c r="V16" i="19"/>
  <c r="V61" i="19"/>
  <c r="AP59" i="6"/>
  <c r="X17" i="19"/>
  <c r="Z17" i="19"/>
  <c r="AB16" i="19"/>
  <c r="X5" i="19"/>
  <c r="Z5" i="19"/>
  <c r="AC12" i="19"/>
  <c r="AE12" i="19"/>
  <c r="AE16" i="19"/>
  <c r="AC16" i="19"/>
  <c r="AE26" i="5"/>
  <c r="F33" i="17"/>
  <c r="AE10" i="2"/>
  <c r="AM33" i="1"/>
  <c r="AP33" i="1" s="1"/>
  <c r="AC14" i="19"/>
  <c r="F33" i="15"/>
  <c r="AP43" i="6"/>
  <c r="AM72" i="6"/>
  <c r="Z9" i="19"/>
  <c r="X16" i="19"/>
  <c r="AK10" i="2"/>
  <c r="AA25" i="3"/>
  <c r="AK25" i="3" s="1"/>
  <c r="AM25" i="3" s="1"/>
  <c r="AM34" i="1"/>
  <c r="AP34" i="1" s="1"/>
  <c r="AP68" i="6"/>
  <c r="AP57" i="6"/>
  <c r="AM20" i="1"/>
  <c r="AP20" i="1" s="1"/>
  <c r="AD11" i="19"/>
  <c r="AE11" i="19" s="1"/>
  <c r="V10" i="19"/>
  <c r="AP24" i="1"/>
  <c r="AT17" i="5"/>
  <c r="AP19" i="1"/>
  <c r="AP60" i="1"/>
  <c r="AP41" i="6"/>
  <c r="AP50" i="6"/>
  <c r="AP11" i="1"/>
  <c r="AN22" i="1"/>
  <c r="AN28" i="1"/>
  <c r="AN32" i="1"/>
  <c r="X13" i="19"/>
  <c r="V13" i="19"/>
  <c r="AT18" i="1"/>
  <c r="AP30" i="1"/>
  <c r="AC9" i="19"/>
  <c r="AP26" i="4"/>
  <c r="K70" i="13"/>
  <c r="AM32" i="1"/>
  <c r="AP32" i="1" s="1"/>
  <c r="AT17" i="1"/>
  <c r="AM22" i="1"/>
  <c r="AN11" i="1"/>
  <c r="AN14" i="1"/>
  <c r="AM29" i="1"/>
  <c r="AP29" i="1" s="1"/>
  <c r="P9" i="20" a="1"/>
  <c r="P9" i="20" s="1"/>
  <c r="O11" i="20"/>
  <c r="AP54" i="6"/>
  <c r="H22" i="8"/>
  <c r="H63" i="8"/>
  <c r="X42" i="19"/>
  <c r="I6" i="8"/>
  <c r="Y10" i="19"/>
  <c r="X44" i="19"/>
  <c r="V71" i="19"/>
  <c r="AC156" i="19"/>
  <c r="Y65" i="19"/>
  <c r="V38" i="19"/>
  <c r="AA17" i="3"/>
  <c r="AP72" i="1"/>
  <c r="V12" i="19"/>
  <c r="V7" i="19"/>
  <c r="AP61" i="5"/>
  <c r="V159" i="19"/>
  <c r="AP39" i="6"/>
  <c r="AP66" i="6"/>
  <c r="AH69" i="6"/>
  <c r="AP72" i="3"/>
  <c r="AP71" i="6"/>
  <c r="V39" i="19"/>
  <c r="AD39" i="19"/>
  <c r="AE161" i="19"/>
  <c r="AC161" i="19"/>
  <c r="AD91" i="19"/>
  <c r="V91" i="19"/>
  <c r="V81" i="19"/>
  <c r="AD81" i="19"/>
  <c r="X86" i="19"/>
  <c r="Z86" i="19"/>
  <c r="X48" i="19"/>
  <c r="Z48" i="19"/>
  <c r="Z37" i="19"/>
  <c r="X37" i="19"/>
  <c r="AC51" i="19"/>
  <c r="AC151" i="19"/>
  <c r="AC166" i="19"/>
  <c r="X130" i="19"/>
  <c r="D35" i="8"/>
  <c r="F35" i="8" s="1"/>
  <c r="H58" i="8"/>
  <c r="AC165" i="19"/>
  <c r="Z36" i="19"/>
  <c r="Z135" i="19"/>
  <c r="D61" i="8"/>
  <c r="V156" i="19"/>
  <c r="AM26" i="2"/>
  <c r="AP26" i="2" s="1"/>
  <c r="AN26" i="2"/>
  <c r="AP61" i="12"/>
  <c r="AA30" i="3"/>
  <c r="I5" i="8"/>
  <c r="AP18" i="1"/>
  <c r="AT9" i="1"/>
  <c r="AN34" i="1"/>
  <c r="AD5" i="19"/>
  <c r="V5" i="19"/>
  <c r="AE128" i="19"/>
  <c r="AC128" i="19"/>
  <c r="V74" i="19"/>
  <c r="Y74" i="19"/>
  <c r="AE43" i="19"/>
  <c r="AC43" i="19"/>
  <c r="H33" i="8"/>
  <c r="H35" i="8" s="1"/>
  <c r="X29" i="19"/>
  <c r="Z161" i="19"/>
  <c r="AN29" i="1"/>
  <c r="V75" i="19"/>
  <c r="AP72" i="17"/>
  <c r="X150" i="19"/>
  <c r="Z150" i="19"/>
  <c r="Z126" i="19"/>
  <c r="X126" i="19"/>
  <c r="X69" i="19"/>
  <c r="Z69" i="19"/>
  <c r="X155" i="19"/>
  <c r="Z155" i="19"/>
  <c r="AE23" i="3"/>
  <c r="AN23" i="3" s="1"/>
  <c r="AA23" i="4"/>
  <c r="Y90" i="19"/>
  <c r="V90" i="19"/>
  <c r="Z33" i="19"/>
  <c r="X33" i="19"/>
  <c r="Q7" i="20" a="1"/>
  <c r="Q7" i="20" s="1"/>
  <c r="AE67" i="19"/>
  <c r="AP28" i="2"/>
  <c r="Z159" i="19"/>
  <c r="AC159" i="19"/>
  <c r="X167" i="19"/>
  <c r="AP51" i="6"/>
  <c r="AP61" i="3"/>
  <c r="V157" i="19"/>
  <c r="Y157" i="19"/>
  <c r="AC150" i="19"/>
  <c r="AE150" i="19"/>
  <c r="AD30" i="19"/>
  <c r="V30" i="19"/>
  <c r="X123" i="19"/>
  <c r="Z123" i="19"/>
  <c r="AD139" i="19"/>
  <c r="V139" i="19"/>
  <c r="AP26" i="1"/>
  <c r="AN26" i="1"/>
  <c r="AC102" i="19"/>
  <c r="AC148" i="19"/>
  <c r="AC149" i="19"/>
  <c r="AE30" i="2"/>
  <c r="AA31" i="3"/>
  <c r="AA31" i="4" s="1"/>
  <c r="AE31" i="2"/>
  <c r="Z47" i="19"/>
  <c r="H37" i="8"/>
  <c r="X12" i="19"/>
  <c r="AC140" i="19"/>
  <c r="AC160" i="19"/>
  <c r="AE75" i="19"/>
  <c r="AE114" i="19"/>
  <c r="AM12" i="2"/>
  <c r="V50" i="19"/>
  <c r="AP61" i="13"/>
  <c r="AP46" i="6"/>
  <c r="X100" i="19"/>
  <c r="Z100" i="19"/>
  <c r="X144" i="19"/>
  <c r="Z144" i="19"/>
  <c r="AE108" i="19"/>
  <c r="AC108" i="19"/>
  <c r="AD97" i="19"/>
  <c r="V97" i="19"/>
  <c r="D40" i="8"/>
  <c r="F40" i="8" s="1"/>
  <c r="V98" i="19"/>
  <c r="Y98" i="19"/>
  <c r="AD59" i="19"/>
  <c r="V59" i="19"/>
  <c r="X70" i="19"/>
  <c r="Z70" i="19"/>
  <c r="AN20" i="1"/>
  <c r="Z95" i="19"/>
  <c r="AC143" i="19"/>
  <c r="Z138" i="19"/>
  <c r="AG19" i="2"/>
  <c r="AN24" i="1"/>
  <c r="AP47" i="6"/>
  <c r="H4" i="8"/>
  <c r="G4" i="8"/>
  <c r="Z149" i="19"/>
  <c r="X149" i="19"/>
  <c r="AD47" i="19"/>
  <c r="V47" i="19"/>
  <c r="AP23" i="1"/>
  <c r="AP44" i="6"/>
  <c r="AP52" i="2"/>
  <c r="AP65" i="6"/>
  <c r="AP52" i="16"/>
  <c r="K12" i="20"/>
  <c r="R12" i="20" a="1"/>
  <c r="R12" i="20" s="1"/>
  <c r="AH87" i="5" s="1"/>
  <c r="K8" i="20"/>
  <c r="R8" i="20" a="1"/>
  <c r="R8" i="20" s="1"/>
  <c r="AH87" i="3" s="1"/>
  <c r="AA24" i="3"/>
  <c r="AA24" i="4" s="1"/>
  <c r="AE24" i="4" s="1"/>
  <c r="AK24" i="2"/>
  <c r="AM24" i="2" s="1"/>
  <c r="AI67" i="6"/>
  <c r="E12" i="20"/>
  <c r="P12" i="20" s="1" a="1"/>
  <c r="P12" i="20" s="1"/>
  <c r="E8" i="20"/>
  <c r="P8" i="20" s="1" a="1"/>
  <c r="P8" i="20" s="1"/>
  <c r="H8" i="20"/>
  <c r="AP77" i="12"/>
  <c r="AP77" i="15"/>
  <c r="Q8" i="10"/>
  <c r="I3" i="6" s="1"/>
  <c r="F8" i="20"/>
  <c r="J8" i="20" s="1"/>
  <c r="AP77" i="17"/>
  <c r="V28" i="19"/>
  <c r="AP77" i="2"/>
  <c r="AG7" i="2"/>
  <c r="D7" i="22" s="1"/>
  <c r="AI68" i="6"/>
  <c r="AT18" i="5"/>
  <c r="AC32" i="19"/>
  <c r="AE32" i="19"/>
  <c r="AM23" i="2"/>
  <c r="AP23" i="2" s="1"/>
  <c r="AN23" i="2"/>
  <c r="F34" i="12"/>
  <c r="F34" i="13"/>
  <c r="AC31" i="19"/>
  <c r="AE31" i="19"/>
  <c r="F29" i="16"/>
  <c r="F29" i="17"/>
  <c r="Z38" i="19"/>
  <c r="X38" i="19"/>
  <c r="K68" i="15"/>
  <c r="K68" i="16"/>
  <c r="K68" i="5"/>
  <c r="K68" i="6" s="1"/>
  <c r="K68" i="13"/>
  <c r="K68" i="12"/>
  <c r="K68" i="4"/>
  <c r="K68" i="17"/>
  <c r="AE33" i="19"/>
  <c r="AC33" i="19"/>
  <c r="C35" i="6"/>
  <c r="Z31" i="19"/>
  <c r="AK12" i="2"/>
  <c r="AN12" i="2" s="1"/>
  <c r="AI69" i="6"/>
  <c r="AC36" i="19"/>
  <c r="AT18" i="2"/>
  <c r="G6" i="20"/>
  <c r="R6" i="20" s="1" a="1"/>
  <c r="R6" i="20" s="1"/>
  <c r="AH87" i="2" s="1"/>
  <c r="AM48" i="6"/>
  <c r="AM60" i="6"/>
  <c r="AK21" i="2"/>
  <c r="AE20" i="2"/>
  <c r="AK20" i="2"/>
  <c r="AA20" i="3"/>
  <c r="AP72" i="2"/>
  <c r="AP62" i="6"/>
  <c r="AT20" i="6"/>
  <c r="AG60" i="6"/>
  <c r="V25" i="19"/>
  <c r="Y25" i="19"/>
  <c r="AK19" i="4"/>
  <c r="AM19" i="4" s="1"/>
  <c r="AA19" i="5"/>
  <c r="AE19" i="4"/>
  <c r="AG72" i="6"/>
  <c r="AT14" i="6"/>
  <c r="AE26" i="19"/>
  <c r="AC26" i="19"/>
  <c r="V37" i="19"/>
  <c r="AD37" i="19"/>
  <c r="AN11" i="2"/>
  <c r="AE33" i="2"/>
  <c r="AK33" i="2"/>
  <c r="AA33" i="3"/>
  <c r="F31" i="16"/>
  <c r="F31" i="12"/>
  <c r="F31" i="5"/>
  <c r="F31" i="6" s="1"/>
  <c r="F31" i="13"/>
  <c r="F31" i="17"/>
  <c r="F31" i="15"/>
  <c r="AG48" i="6"/>
  <c r="AT11" i="6"/>
  <c r="AE25" i="19"/>
  <c r="AC25" i="19"/>
  <c r="AG12" i="3"/>
  <c r="AA12" i="4"/>
  <c r="AE12" i="3"/>
  <c r="AM8" i="2"/>
  <c r="AK8" i="2"/>
  <c r="F22" i="15"/>
  <c r="F22" i="12"/>
  <c r="F22" i="5"/>
  <c r="F22" i="6" s="1"/>
  <c r="F22" i="17"/>
  <c r="F22" i="13"/>
  <c r="F22" i="16"/>
  <c r="F30" i="16"/>
  <c r="F30" i="17"/>
  <c r="F30" i="5"/>
  <c r="F30" i="6" s="1"/>
  <c r="F30" i="13"/>
  <c r="F30" i="12"/>
  <c r="F32" i="15"/>
  <c r="F32" i="16"/>
  <c r="F32" i="12"/>
  <c r="F32" i="17"/>
  <c r="F32" i="13"/>
  <c r="F32" i="5"/>
  <c r="F32" i="6" s="1"/>
  <c r="K66" i="16"/>
  <c r="K66" i="12"/>
  <c r="K66" i="17"/>
  <c r="K66" i="15"/>
  <c r="K66" i="13"/>
  <c r="K66" i="4"/>
  <c r="K71" i="15"/>
  <c r="K71" i="12"/>
  <c r="K71" i="5"/>
  <c r="K71" i="6" s="1"/>
  <c r="K71" i="17"/>
  <c r="K71" i="13"/>
  <c r="K71" i="16"/>
  <c r="AM11" i="4"/>
  <c r="AE22" i="3"/>
  <c r="AA22" i="4"/>
  <c r="AK22" i="3"/>
  <c r="AG34" i="2"/>
  <c r="AK9" i="2"/>
  <c r="AG9" i="2"/>
  <c r="AA9" i="3"/>
  <c r="AE9" i="3" s="1"/>
  <c r="F34" i="16"/>
  <c r="F34" i="5"/>
  <c r="F34" i="6" s="1"/>
  <c r="F34" i="15"/>
  <c r="F34" i="17"/>
  <c r="AP48" i="2"/>
  <c r="AP38" i="6"/>
  <c r="AP55" i="6"/>
  <c r="AP60" i="2"/>
  <c r="K67" i="12"/>
  <c r="K67" i="17"/>
  <c r="K67" i="15"/>
  <c r="K67" i="16"/>
  <c r="K67" i="5"/>
  <c r="K67" i="6" s="1"/>
  <c r="K67" i="13"/>
  <c r="AE27" i="2"/>
  <c r="AA27" i="3"/>
  <c r="AK27" i="2"/>
  <c r="AM27" i="2" s="1"/>
  <c r="AT18" i="4"/>
  <c r="AT17" i="4"/>
  <c r="AH67" i="6"/>
  <c r="AK21" i="4"/>
  <c r="AM21" i="4" s="1"/>
  <c r="AA21" i="5"/>
  <c r="AE21" i="4"/>
  <c r="AA24" i="5"/>
  <c r="AK28" i="3"/>
  <c r="AE28" i="3"/>
  <c r="AA28" i="4"/>
  <c r="AM13" i="2"/>
  <c r="AP13" i="2" s="1"/>
  <c r="AE13" i="2"/>
  <c r="AA13" i="3"/>
  <c r="AK13" i="2"/>
  <c r="AK29" i="2"/>
  <c r="AN29" i="2" s="1"/>
  <c r="AA29" i="3"/>
  <c r="AH68" i="6"/>
  <c r="AT17" i="3"/>
  <c r="AA54" i="19"/>
  <c r="Z35" i="19"/>
  <c r="X35" i="19"/>
  <c r="V55" i="19"/>
  <c r="AD55" i="19"/>
  <c r="X24" i="19"/>
  <c r="Z24" i="19"/>
  <c r="Z28" i="19"/>
  <c r="X28" i="19"/>
  <c r="V24" i="19"/>
  <c r="AD24" i="19"/>
  <c r="V34" i="19"/>
  <c r="Y34" i="19"/>
  <c r="F24" i="3"/>
  <c r="F28" i="3"/>
  <c r="AE18" i="3"/>
  <c r="AK18" i="3"/>
  <c r="AA18" i="4"/>
  <c r="F29" i="12"/>
  <c r="F29" i="13"/>
  <c r="F29" i="5"/>
  <c r="F29" i="6" s="1"/>
  <c r="F29" i="15"/>
  <c r="AA32" i="3"/>
  <c r="AK32" i="2"/>
  <c r="K70" i="12"/>
  <c r="K70" i="5"/>
  <c r="K70" i="6" s="1"/>
  <c r="K70" i="16"/>
  <c r="K70" i="17"/>
  <c r="K70" i="4"/>
  <c r="AI66" i="6"/>
  <c r="E5" i="20"/>
  <c r="P5" i="20" s="1" a="1"/>
  <c r="G5" i="20"/>
  <c r="R5" i="20" s="1" a="1"/>
  <c r="F5" i="20"/>
  <c r="I5" i="20" s="1"/>
  <c r="AE19" i="3"/>
  <c r="AK19" i="3"/>
  <c r="AG14" i="2"/>
  <c r="AK14" i="2"/>
  <c r="AN14" i="2" s="1"/>
  <c r="AM14" i="2"/>
  <c r="AA14" i="3"/>
  <c r="F33" i="16"/>
  <c r="F33" i="12"/>
  <c r="F33" i="13"/>
  <c r="K69" i="16"/>
  <c r="K69" i="15"/>
  <c r="K69" i="4"/>
  <c r="K69" i="12"/>
  <c r="K69" i="13"/>
  <c r="K69" i="17"/>
  <c r="AI70" i="6"/>
  <c r="H5" i="20"/>
  <c r="AK34" i="2"/>
  <c r="AN34" i="2" s="1"/>
  <c r="AA34" i="3"/>
  <c r="AK21" i="3"/>
  <c r="AE21" i="3"/>
  <c r="AM77" i="6"/>
  <c r="R8" i="10"/>
  <c r="V3" i="6" s="1"/>
  <c r="Z4" i="19"/>
  <c r="AP48" i="1"/>
  <c r="AP31" i="1"/>
  <c r="AP14" i="1"/>
  <c r="AP21" i="1"/>
  <c r="AP13" i="1"/>
  <c r="AP10" i="1"/>
  <c r="H3" i="20"/>
  <c r="E3" i="20"/>
  <c r="P3" i="20" s="1" a="1"/>
  <c r="P3" i="20" s="1"/>
  <c r="AB85" i="1" s="1"/>
  <c r="F3" i="20"/>
  <c r="J3" i="20" s="1"/>
  <c r="K3" i="20"/>
  <c r="H4" i="20"/>
  <c r="R3" i="20" a="1"/>
  <c r="R3" i="20" s="1"/>
  <c r="AB87" i="1" s="1"/>
  <c r="G4" i="20"/>
  <c r="F4" i="20"/>
  <c r="AG52" i="6"/>
  <c r="AM9" i="2"/>
  <c r="AE9" i="2"/>
  <c r="AP9" i="1"/>
  <c r="AA7" i="3"/>
  <c r="AM7" i="2"/>
  <c r="AN7" i="1"/>
  <c r="AE4" i="19"/>
  <c r="AC4" i="19"/>
  <c r="V4" i="19"/>
  <c r="AC5" i="19"/>
  <c r="AE5" i="19"/>
  <c r="AC6" i="19"/>
  <c r="AE6" i="19"/>
  <c r="AN9" i="1"/>
  <c r="V6" i="19"/>
  <c r="AP8" i="1"/>
  <c r="AN8" i="1"/>
  <c r="AG77" i="6"/>
  <c r="AG8" i="2"/>
  <c r="AT8" i="1"/>
  <c r="AA8" i="3"/>
  <c r="AE8" i="2"/>
  <c r="AP7" i="1"/>
  <c r="AG15" i="1"/>
  <c r="AM15" i="1"/>
  <c r="AP17" i="1" l="1"/>
  <c r="AM17" i="2"/>
  <c r="D22" i="22" s="1"/>
  <c r="D21" i="22"/>
  <c r="C27" i="22"/>
  <c r="AB12" i="19"/>
  <c r="AN7" i="2"/>
  <c r="D5" i="22"/>
  <c r="C12" i="22"/>
  <c r="V53" i="19"/>
  <c r="AK11" i="4"/>
  <c r="AA11" i="5"/>
  <c r="AG11" i="4"/>
  <c r="AP19" i="2"/>
  <c r="AP12" i="2"/>
  <c r="AP11" i="3"/>
  <c r="J10" i="20"/>
  <c r="M10" i="20" s="1"/>
  <c r="AI86" i="4" s="1"/>
  <c r="R9" i="20" a="1"/>
  <c r="R9" i="20" s="1"/>
  <c r="AB87" i="4" s="1"/>
  <c r="AH85" i="3"/>
  <c r="AB77" i="3"/>
  <c r="R7" i="20" a="1"/>
  <c r="R7" i="20" s="1"/>
  <c r="AB87" i="3" s="1"/>
  <c r="AH85" i="2"/>
  <c r="AB77" i="2"/>
  <c r="AH85" i="1"/>
  <c r="AB77" i="1"/>
  <c r="N12" i="20"/>
  <c r="AI87" i="5" s="1"/>
  <c r="L12" i="20"/>
  <c r="AI85" i="5" s="1"/>
  <c r="X45" i="19"/>
  <c r="AN19" i="2"/>
  <c r="AM10" i="3"/>
  <c r="AN18" i="2"/>
  <c r="AC53" i="19"/>
  <c r="AK10" i="3"/>
  <c r="AG10" i="3"/>
  <c r="AE24" i="3"/>
  <c r="AK24" i="4"/>
  <c r="AN24" i="4" s="1"/>
  <c r="AA10" i="4"/>
  <c r="AG10" i="4" s="1"/>
  <c r="L6" i="20"/>
  <c r="AI85" i="2" s="1"/>
  <c r="L7" i="20"/>
  <c r="S7" i="20" s="1"/>
  <c r="N9" i="20"/>
  <c r="L11" i="20"/>
  <c r="N11" i="20"/>
  <c r="J11" i="20"/>
  <c r="AN17" i="2"/>
  <c r="AP17" i="2"/>
  <c r="AH85" i="5"/>
  <c r="J12" i="20"/>
  <c r="M12" i="20" s="1"/>
  <c r="AI86" i="5" s="1"/>
  <c r="Q12" i="20" a="1"/>
  <c r="Q12" i="20" s="1"/>
  <c r="AH86" i="5" s="1"/>
  <c r="Q11" i="20" a="1"/>
  <c r="Q11" i="20" s="1"/>
  <c r="AB86" i="5" s="1"/>
  <c r="M7" i="20"/>
  <c r="T7" i="20" s="1"/>
  <c r="K7" i="20"/>
  <c r="AP77" i="6"/>
  <c r="AM12" i="3"/>
  <c r="AP12" i="3" s="1"/>
  <c r="Q5" i="20" a="1"/>
  <c r="Q5" i="20" s="1"/>
  <c r="AB86" i="2" s="1"/>
  <c r="Z78" i="19"/>
  <c r="AA26" i="15"/>
  <c r="AK26" i="15" s="1"/>
  <c r="AM26" i="15" s="1"/>
  <c r="AE26" i="12"/>
  <c r="AG26" i="12" s="1"/>
  <c r="K10" i="20"/>
  <c r="N10" i="20" s="1"/>
  <c r="AI87" i="4" s="1"/>
  <c r="R10" i="20" a="1"/>
  <c r="R10" i="20" s="1"/>
  <c r="AH87" i="4" s="1"/>
  <c r="M8" i="20"/>
  <c r="AI86" i="3" s="1"/>
  <c r="AM35" i="1"/>
  <c r="AM36" i="1" s="1"/>
  <c r="AM73" i="1" s="1"/>
  <c r="AK76" i="1" s="1"/>
  <c r="AP52" i="6"/>
  <c r="AP22" i="2"/>
  <c r="AK26" i="12"/>
  <c r="AM26" i="12" s="1"/>
  <c r="AE26" i="3"/>
  <c r="AK26" i="3"/>
  <c r="AM26" i="3" s="1"/>
  <c r="AE83" i="19"/>
  <c r="AC83" i="19"/>
  <c r="AA9" i="4"/>
  <c r="AA9" i="5" s="1"/>
  <c r="AG9" i="5" s="1"/>
  <c r="AN22" i="2"/>
  <c r="AN24" i="2"/>
  <c r="Q9" i="20" a="1"/>
  <c r="Q9" i="20" s="1"/>
  <c r="AG35" i="1"/>
  <c r="AG36" i="1" s="1"/>
  <c r="AG73" i="1" s="1"/>
  <c r="B3" i="11" s="1"/>
  <c r="AP7" i="2"/>
  <c r="AK24" i="3"/>
  <c r="AM24" i="3" s="1"/>
  <c r="N8" i="20"/>
  <c r="AC11" i="19"/>
  <c r="Q10" i="20" a="1"/>
  <c r="Q10" i="20" s="1"/>
  <c r="I10" i="20"/>
  <c r="L10" i="20" s="1"/>
  <c r="AI85" i="4" s="1"/>
  <c r="AA25" i="4"/>
  <c r="AE25" i="4" s="1"/>
  <c r="AC79" i="19"/>
  <c r="AE26" i="13"/>
  <c r="AG26" i="13" s="1"/>
  <c r="AP26" i="13" s="1"/>
  <c r="X77" i="19"/>
  <c r="Z77" i="19"/>
  <c r="AE25" i="3"/>
  <c r="J9" i="20"/>
  <c r="AT10" i="1"/>
  <c r="AN10" i="2"/>
  <c r="AP11" i="4"/>
  <c r="AN26" i="5"/>
  <c r="AP26" i="5"/>
  <c r="AP22" i="1"/>
  <c r="AP35" i="1" s="1"/>
  <c r="AB86" i="3"/>
  <c r="AB85" i="3"/>
  <c r="S9" i="20"/>
  <c r="AB85" i="4"/>
  <c r="R11" i="20" a="1"/>
  <c r="R11" i="20" s="1"/>
  <c r="P11" i="20" a="1"/>
  <c r="P11" i="20" s="1"/>
  <c r="AP23" i="3"/>
  <c r="AK31" i="3"/>
  <c r="AM31" i="3" s="1"/>
  <c r="D63" i="8"/>
  <c r="F63" i="8" s="1"/>
  <c r="F61" i="8"/>
  <c r="AE39" i="19"/>
  <c r="AC39" i="19"/>
  <c r="L5" i="20"/>
  <c r="AP48" i="6"/>
  <c r="AE31" i="3"/>
  <c r="AC59" i="19"/>
  <c r="AE59" i="19"/>
  <c r="H38" i="8"/>
  <c r="H40" i="8" s="1"/>
  <c r="AE30" i="3"/>
  <c r="AA30" i="4"/>
  <c r="AK30" i="3"/>
  <c r="AE139" i="19"/>
  <c r="AC139" i="19"/>
  <c r="Z98" i="19"/>
  <c r="X98" i="19"/>
  <c r="AC30" i="19"/>
  <c r="AE30" i="19"/>
  <c r="AA23" i="5"/>
  <c r="AK23" i="4"/>
  <c r="AE23" i="4"/>
  <c r="AC81" i="19"/>
  <c r="AE81" i="19"/>
  <c r="Z10" i="19"/>
  <c r="X10" i="19"/>
  <c r="AA17" i="4"/>
  <c r="AE17" i="3"/>
  <c r="AK17" i="3"/>
  <c r="E21" i="22" s="1"/>
  <c r="I4" i="8"/>
  <c r="H9" i="8"/>
  <c r="AG31" i="2"/>
  <c r="AP31" i="2" s="1"/>
  <c r="AN31" i="2"/>
  <c r="Z157" i="19"/>
  <c r="X157" i="19"/>
  <c r="AC91" i="19"/>
  <c r="AE91" i="19"/>
  <c r="Z65" i="19"/>
  <c r="X65" i="19"/>
  <c r="AE10" i="4"/>
  <c r="AP72" i="6"/>
  <c r="I8" i="20"/>
  <c r="L8" i="20" s="1"/>
  <c r="Q8" i="20" a="1"/>
  <c r="Q8" i="20" s="1"/>
  <c r="AE47" i="19"/>
  <c r="AC47" i="19"/>
  <c r="AE97" i="19"/>
  <c r="AC97" i="19"/>
  <c r="AN30" i="2"/>
  <c r="AP30" i="2"/>
  <c r="Z90" i="19"/>
  <c r="X90" i="19"/>
  <c r="X74" i="19"/>
  <c r="Z74" i="19"/>
  <c r="AN9" i="2"/>
  <c r="AP9" i="2"/>
  <c r="AP14" i="2"/>
  <c r="K6" i="20"/>
  <c r="N6" i="20" s="1"/>
  <c r="J6" i="20"/>
  <c r="M6" i="20" s="1"/>
  <c r="AA31" i="5"/>
  <c r="AK31" i="4"/>
  <c r="AM31" i="4" s="1"/>
  <c r="AE31" i="4"/>
  <c r="AN21" i="2"/>
  <c r="AM21" i="2"/>
  <c r="AP21" i="2" s="1"/>
  <c r="AT17" i="6"/>
  <c r="P5" i="20"/>
  <c r="R5" i="20"/>
  <c r="AB87" i="2" s="1"/>
  <c r="AA19" i="12"/>
  <c r="AK19" i="5"/>
  <c r="AM19" i="5" s="1"/>
  <c r="AE19" i="5"/>
  <c r="AN10" i="3"/>
  <c r="V54" i="19"/>
  <c r="AD54" i="19"/>
  <c r="AM28" i="3"/>
  <c r="AK27" i="3"/>
  <c r="AM27" i="3" s="1"/>
  <c r="AE27" i="3"/>
  <c r="AA27" i="4"/>
  <c r="X25" i="19"/>
  <c r="Z25" i="19"/>
  <c r="AA34" i="4"/>
  <c r="AK34" i="3"/>
  <c r="AM34" i="3" s="1"/>
  <c r="AE34" i="3"/>
  <c r="AM19" i="3"/>
  <c r="AT18" i="6"/>
  <c r="AM32" i="2"/>
  <c r="AP32" i="2" s="1"/>
  <c r="AN32" i="2"/>
  <c r="AA18" i="5"/>
  <c r="AK18" i="4"/>
  <c r="AE18" i="4"/>
  <c r="AA29" i="4"/>
  <c r="AE29" i="3"/>
  <c r="AK29" i="3"/>
  <c r="AM29" i="3" s="1"/>
  <c r="AK24" i="5"/>
  <c r="AM24" i="5" s="1"/>
  <c r="AA24" i="12"/>
  <c r="AE24" i="5"/>
  <c r="AN27" i="2"/>
  <c r="AP27" i="2"/>
  <c r="AM9" i="3"/>
  <c r="AG9" i="3"/>
  <c r="AK9" i="3"/>
  <c r="AN9" i="3" s="1"/>
  <c r="AN22" i="3"/>
  <c r="F25" i="4"/>
  <c r="F28" i="4"/>
  <c r="F25" i="5" s="1"/>
  <c r="F26" i="4"/>
  <c r="F23" i="4"/>
  <c r="F24" i="4"/>
  <c r="F27" i="4"/>
  <c r="AN21" i="3"/>
  <c r="AG21" i="3"/>
  <c r="AM22" i="3"/>
  <c r="AN11" i="4"/>
  <c r="AA12" i="5"/>
  <c r="AG12" i="4"/>
  <c r="AK12" i="4"/>
  <c r="AM12" i="4"/>
  <c r="AE12" i="4"/>
  <c r="AM21" i="3"/>
  <c r="Z34" i="19"/>
  <c r="X34" i="19"/>
  <c r="AP24" i="2"/>
  <c r="AC55" i="19"/>
  <c r="AE55" i="19"/>
  <c r="AA22" i="5"/>
  <c r="AE22" i="4"/>
  <c r="AK22" i="4"/>
  <c r="AM22" i="4" s="1"/>
  <c r="AM34" i="2"/>
  <c r="AP34" i="2" s="1"/>
  <c r="AG14" i="3"/>
  <c r="AK14" i="3"/>
  <c r="AE14" i="3"/>
  <c r="AM14" i="3"/>
  <c r="AA14" i="4"/>
  <c r="AG19" i="3"/>
  <c r="AN19" i="3"/>
  <c r="AA32" i="4"/>
  <c r="AK32" i="3"/>
  <c r="AM32" i="3" s="1"/>
  <c r="AE32" i="3"/>
  <c r="AM18" i="3"/>
  <c r="AE24" i="19"/>
  <c r="AC24" i="19"/>
  <c r="AM29" i="2"/>
  <c r="AP29" i="2" s="1"/>
  <c r="AK28" i="4"/>
  <c r="AE28" i="4"/>
  <c r="AA28" i="5"/>
  <c r="AE11" i="5"/>
  <c r="AG11" i="5"/>
  <c r="AK11" i="5"/>
  <c r="AA11" i="12"/>
  <c r="AM11" i="5"/>
  <c r="AA33" i="4"/>
  <c r="AE33" i="3"/>
  <c r="AK33" i="3"/>
  <c r="AM33" i="3" s="1"/>
  <c r="AE37" i="19"/>
  <c r="AC37" i="19"/>
  <c r="AK20" i="3"/>
  <c r="AM20" i="3" s="1"/>
  <c r="AA20" i="4"/>
  <c r="AE20" i="3"/>
  <c r="AA13" i="4"/>
  <c r="AG13" i="3"/>
  <c r="AM13" i="3"/>
  <c r="AK13" i="3"/>
  <c r="AE13" i="3"/>
  <c r="AG21" i="4"/>
  <c r="AP21" i="4" s="1"/>
  <c r="AN21" i="4"/>
  <c r="AN12" i="3"/>
  <c r="AG33" i="2"/>
  <c r="AN33" i="2"/>
  <c r="AN20" i="2"/>
  <c r="AT9" i="2"/>
  <c r="AG20" i="2"/>
  <c r="J5" i="20"/>
  <c r="K5" i="20"/>
  <c r="N5" i="20" s="1"/>
  <c r="AN13" i="2"/>
  <c r="AK21" i="5"/>
  <c r="AM21" i="5" s="1"/>
  <c r="AA21" i="12"/>
  <c r="AE21" i="5"/>
  <c r="AG18" i="3"/>
  <c r="AN18" i="3"/>
  <c r="AN28" i="3"/>
  <c r="AP60" i="6"/>
  <c r="AP61" i="6"/>
  <c r="AM33" i="2"/>
  <c r="AN19" i="4"/>
  <c r="AG19" i="4"/>
  <c r="AP19" i="4" s="1"/>
  <c r="AM20" i="2"/>
  <c r="N3" i="20"/>
  <c r="U3" i="20" s="1"/>
  <c r="AM15" i="2"/>
  <c r="I3" i="20"/>
  <c r="L3" i="20" s="1"/>
  <c r="S3" i="20" s="1"/>
  <c r="Q3" i="20" a="1"/>
  <c r="Q3" i="20" s="1"/>
  <c r="M3" i="20"/>
  <c r="Q4" i="20" a="1"/>
  <c r="Q4" i="20" s="1"/>
  <c r="AH86" i="1" s="1"/>
  <c r="I4" i="20"/>
  <c r="L4" i="20" s="1"/>
  <c r="K4" i="20"/>
  <c r="N4" i="20" s="1"/>
  <c r="AI87" i="1" s="1"/>
  <c r="J4" i="20"/>
  <c r="M4" i="20" s="1"/>
  <c r="AI86" i="1" s="1"/>
  <c r="R4" i="20" a="1"/>
  <c r="R4" i="20" s="1"/>
  <c r="AH87" i="1" s="1"/>
  <c r="AM7" i="3"/>
  <c r="AK7" i="3"/>
  <c r="AE7" i="3"/>
  <c r="E5" i="22" s="1"/>
  <c r="AA7" i="4"/>
  <c r="AG7" i="3"/>
  <c r="AP8" i="2"/>
  <c r="AG15" i="2"/>
  <c r="AN8" i="2"/>
  <c r="AT8" i="2"/>
  <c r="AK8" i="3"/>
  <c r="AM8" i="3"/>
  <c r="AA8" i="4"/>
  <c r="AE8" i="3"/>
  <c r="AG8" i="3"/>
  <c r="AP15" i="1"/>
  <c r="D27" i="22" l="1"/>
  <c r="AG17" i="3"/>
  <c r="E7" i="22" s="1"/>
  <c r="E6" i="22"/>
  <c r="D12" i="22"/>
  <c r="AM10" i="4"/>
  <c r="AK10" i="4"/>
  <c r="AA10" i="5"/>
  <c r="AP24" i="3"/>
  <c r="AM26" i="6"/>
  <c r="AP10" i="4"/>
  <c r="U12" i="20"/>
  <c r="M11" i="20"/>
  <c r="AB76" i="5"/>
  <c r="U9" i="20"/>
  <c r="S12" i="20"/>
  <c r="AP10" i="3"/>
  <c r="AA26" i="16"/>
  <c r="AK25" i="4"/>
  <c r="AM25" i="4" s="1"/>
  <c r="AE26" i="15"/>
  <c r="AN26" i="15" s="1"/>
  <c r="AM24" i="4"/>
  <c r="AP24" i="4" s="1"/>
  <c r="AJ86" i="1"/>
  <c r="S6" i="20"/>
  <c r="T11" i="20"/>
  <c r="T12" i="20"/>
  <c r="V12" i="20" s="1"/>
  <c r="AE9" i="4"/>
  <c r="AK9" i="5"/>
  <c r="AE9" i="5"/>
  <c r="M9" i="20"/>
  <c r="AB76" i="4"/>
  <c r="T10" i="20"/>
  <c r="AH86" i="4"/>
  <c r="AJ86" i="4" s="1"/>
  <c r="N7" i="20"/>
  <c r="U7" i="20" s="1"/>
  <c r="V7" i="20" s="1"/>
  <c r="AB76" i="3"/>
  <c r="U8" i="20"/>
  <c r="AI87" i="3"/>
  <c r="AJ87" i="3" s="1"/>
  <c r="T8" i="20"/>
  <c r="AH86" i="3"/>
  <c r="AJ86" i="3" s="1"/>
  <c r="S8" i="20"/>
  <c r="AI85" i="3"/>
  <c r="M5" i="20"/>
  <c r="T5" i="20" s="1"/>
  <c r="AB76" i="2"/>
  <c r="U6" i="20"/>
  <c r="AI87" i="2"/>
  <c r="AJ87" i="2" s="1"/>
  <c r="T6" i="20"/>
  <c r="AI86" i="2"/>
  <c r="AJ86" i="2" s="1"/>
  <c r="S4" i="20"/>
  <c r="AI85" i="1"/>
  <c r="AI88" i="1" s="1"/>
  <c r="AN31" i="3"/>
  <c r="AN26" i="12"/>
  <c r="AP26" i="12"/>
  <c r="AK26" i="6"/>
  <c r="AG31" i="3"/>
  <c r="AP31" i="3" s="1"/>
  <c r="AA9" i="12"/>
  <c r="AM9" i="12" s="1"/>
  <c r="AN24" i="3"/>
  <c r="AM9" i="5"/>
  <c r="AP9" i="5" s="1"/>
  <c r="AM9" i="4"/>
  <c r="AN13" i="3"/>
  <c r="AN26" i="13"/>
  <c r="AJ87" i="5"/>
  <c r="AJ87" i="4"/>
  <c r="AG9" i="4"/>
  <c r="T9" i="20"/>
  <c r="V9" i="20" s="1"/>
  <c r="U10" i="20"/>
  <c r="AP26" i="3"/>
  <c r="AN26" i="3"/>
  <c r="AK9" i="4"/>
  <c r="AN9" i="4" s="1"/>
  <c r="S10" i="20"/>
  <c r="AA25" i="5"/>
  <c r="AA25" i="12" s="1"/>
  <c r="AB86" i="4"/>
  <c r="AJ86" i="5"/>
  <c r="AN25" i="3"/>
  <c r="AP25" i="3"/>
  <c r="AP36" i="1"/>
  <c r="AP73" i="1" s="1"/>
  <c r="AN12" i="4"/>
  <c r="AM23" i="4"/>
  <c r="AM30" i="3"/>
  <c r="AB76" i="1"/>
  <c r="AB86" i="1"/>
  <c r="S5" i="20"/>
  <c r="AB85" i="2"/>
  <c r="AM28" i="4"/>
  <c r="S11" i="20"/>
  <c r="AB85" i="5"/>
  <c r="U11" i="20"/>
  <c r="AJ87" i="1"/>
  <c r="AB87" i="5"/>
  <c r="AN17" i="3"/>
  <c r="AM17" i="3"/>
  <c r="AN30" i="3"/>
  <c r="AK26" i="16"/>
  <c r="AM26" i="16" s="1"/>
  <c r="AE26" i="16"/>
  <c r="AK17" i="4"/>
  <c r="AE17" i="4"/>
  <c r="AA17" i="5"/>
  <c r="AP11" i="5"/>
  <c r="H10" i="8"/>
  <c r="H12" i="8" s="1"/>
  <c r="AN23" i="4"/>
  <c r="AP25" i="4"/>
  <c r="AN25" i="4"/>
  <c r="AA23" i="12"/>
  <c r="AE23" i="5"/>
  <c r="AK23" i="5"/>
  <c r="AM23" i="5" s="1"/>
  <c r="AP14" i="3"/>
  <c r="AE10" i="5"/>
  <c r="AA10" i="12"/>
  <c r="AM10" i="5"/>
  <c r="AG10" i="5"/>
  <c r="AK10" i="5"/>
  <c r="AN10" i="4"/>
  <c r="AE30" i="4"/>
  <c r="AA30" i="5"/>
  <c r="AK30" i="4"/>
  <c r="AM30" i="4" s="1"/>
  <c r="AA31" i="12"/>
  <c r="AE31" i="5"/>
  <c r="AK31" i="5"/>
  <c r="AM31" i="5" s="1"/>
  <c r="U5" i="20"/>
  <c r="AN31" i="4"/>
  <c r="AG31" i="4"/>
  <c r="AP31" i="4" s="1"/>
  <c r="AM35" i="2"/>
  <c r="AM36" i="2" s="1"/>
  <c r="AM73" i="2" s="1"/>
  <c r="AK76" i="2" s="1"/>
  <c r="AM76" i="2" s="1"/>
  <c r="AP9" i="3"/>
  <c r="AA11" i="16"/>
  <c r="AA11" i="13"/>
  <c r="AM11" i="12"/>
  <c r="AK11" i="12"/>
  <c r="AE11" i="12"/>
  <c r="AG11" i="12"/>
  <c r="AA12" i="12"/>
  <c r="AE12" i="5"/>
  <c r="AK12" i="5"/>
  <c r="AG12" i="5"/>
  <c r="AM12" i="5"/>
  <c r="AN22" i="4"/>
  <c r="AP22" i="4"/>
  <c r="AN29" i="3"/>
  <c r="AN20" i="3"/>
  <c r="AG20" i="3"/>
  <c r="AP20" i="3" s="1"/>
  <c r="AG32" i="3"/>
  <c r="AN32" i="3"/>
  <c r="AE21" i="12"/>
  <c r="AA21" i="13"/>
  <c r="AK21" i="12"/>
  <c r="AP33" i="2"/>
  <c r="AA20" i="5"/>
  <c r="AK20" i="4"/>
  <c r="AE20" i="4"/>
  <c r="AN11" i="5"/>
  <c r="AP24" i="5"/>
  <c r="AN24" i="5"/>
  <c r="AA34" i="5"/>
  <c r="AK34" i="4"/>
  <c r="AE34" i="4"/>
  <c r="AP28" i="3"/>
  <c r="AP20" i="2"/>
  <c r="AG35" i="2"/>
  <c r="AG36" i="2" s="1"/>
  <c r="AG73" i="2" s="1"/>
  <c r="AP13" i="3"/>
  <c r="AA28" i="12"/>
  <c r="AE28" i="5"/>
  <c r="AK28" i="5"/>
  <c r="AM28" i="5" s="1"/>
  <c r="AE32" i="4"/>
  <c r="AK32" i="4"/>
  <c r="AA32" i="5"/>
  <c r="AN14" i="3"/>
  <c r="AP21" i="3"/>
  <c r="AK13" i="4"/>
  <c r="AG13" i="4"/>
  <c r="AA13" i="5"/>
  <c r="AE13" i="4"/>
  <c r="AM13" i="4"/>
  <c r="AE33" i="4"/>
  <c r="AA33" i="5"/>
  <c r="AK33" i="4"/>
  <c r="AN28" i="4"/>
  <c r="AP12" i="4"/>
  <c r="F27" i="17"/>
  <c r="F28" i="12"/>
  <c r="F24" i="16"/>
  <c r="F27" i="16"/>
  <c r="F23" i="12"/>
  <c r="F24" i="15"/>
  <c r="F23" i="17"/>
  <c r="F25" i="12"/>
  <c r="F26" i="15"/>
  <c r="F23" i="16"/>
  <c r="F26" i="13"/>
  <c r="F25" i="13"/>
  <c r="F24" i="12"/>
  <c r="F27" i="12"/>
  <c r="F26" i="12"/>
  <c r="F25" i="16"/>
  <c r="F28" i="16"/>
  <c r="F24" i="13"/>
  <c r="F28" i="5"/>
  <c r="F23" i="15"/>
  <c r="F26" i="5"/>
  <c r="F24" i="17"/>
  <c r="F27" i="5"/>
  <c r="F25" i="17"/>
  <c r="F26" i="16"/>
  <c r="F27" i="15"/>
  <c r="F28" i="17"/>
  <c r="F23" i="5"/>
  <c r="F28" i="15"/>
  <c r="F26" i="17"/>
  <c r="F23" i="13"/>
  <c r="F28" i="13"/>
  <c r="F24" i="5"/>
  <c r="F25" i="15"/>
  <c r="F27" i="13"/>
  <c r="AP22" i="3"/>
  <c r="AM18" i="4"/>
  <c r="AT10" i="2"/>
  <c r="AP19" i="3"/>
  <c r="AG34" i="3"/>
  <c r="AP34" i="3" s="1"/>
  <c r="AN34" i="3"/>
  <c r="AG19" i="5"/>
  <c r="AP19" i="5" s="1"/>
  <c r="AN19" i="5"/>
  <c r="AP18" i="3"/>
  <c r="AK18" i="5"/>
  <c r="AE18" i="5"/>
  <c r="AA18" i="12"/>
  <c r="AK27" i="4"/>
  <c r="AE27" i="4"/>
  <c r="AA27" i="5"/>
  <c r="AG21" i="5"/>
  <c r="AP21" i="5" s="1"/>
  <c r="AN21" i="5"/>
  <c r="AE14" i="4"/>
  <c r="AA14" i="5"/>
  <c r="AM14" i="4"/>
  <c r="AK14" i="4"/>
  <c r="AG14" i="4"/>
  <c r="AA22" i="12"/>
  <c r="AK22" i="5"/>
  <c r="AM22" i="5" s="1"/>
  <c r="AE22" i="5"/>
  <c r="AE29" i="4"/>
  <c r="AA29" i="5"/>
  <c r="AK29" i="4"/>
  <c r="AN27" i="3"/>
  <c r="AP27" i="3"/>
  <c r="AT9" i="3"/>
  <c r="AG33" i="3"/>
  <c r="AP33" i="3" s="1"/>
  <c r="AN33" i="3"/>
  <c r="AA24" i="13"/>
  <c r="AK24" i="12"/>
  <c r="AM24" i="12" s="1"/>
  <c r="AE24" i="12"/>
  <c r="AG18" i="4"/>
  <c r="AN18" i="4"/>
  <c r="AC54" i="19"/>
  <c r="AE54" i="19"/>
  <c r="AE19" i="12"/>
  <c r="AK19" i="12"/>
  <c r="AM19" i="12" s="1"/>
  <c r="AA19" i="13"/>
  <c r="AN7" i="3"/>
  <c r="AE76" i="1"/>
  <c r="AP7" i="3"/>
  <c r="T3" i="20"/>
  <c r="V3" i="20" s="1"/>
  <c r="U4" i="20"/>
  <c r="T4" i="20"/>
  <c r="AA7" i="5"/>
  <c r="AM7" i="4"/>
  <c r="AK7" i="4"/>
  <c r="AE7" i="4"/>
  <c r="F5" i="22" s="1"/>
  <c r="AG7" i="4"/>
  <c r="AE9" i="12"/>
  <c r="AG9" i="12"/>
  <c r="AN8" i="3"/>
  <c r="AG15" i="3"/>
  <c r="AT8" i="3"/>
  <c r="AM8" i="4"/>
  <c r="AG8" i="4"/>
  <c r="AK8" i="4"/>
  <c r="AE8" i="4"/>
  <c r="AA8" i="5"/>
  <c r="AP8" i="3"/>
  <c r="AM15" i="3"/>
  <c r="AP15" i="2"/>
  <c r="AM76" i="1"/>
  <c r="C28" i="22" s="1"/>
  <c r="B24" i="11"/>
  <c r="B26" i="11" s="1"/>
  <c r="AM80" i="2" l="1"/>
  <c r="AM81" i="2" s="1"/>
  <c r="D28" i="22"/>
  <c r="AG17" i="4"/>
  <c r="F6" i="22"/>
  <c r="AP17" i="3"/>
  <c r="E22" i="22"/>
  <c r="F7" i="22"/>
  <c r="D29" i="22"/>
  <c r="AM17" i="4"/>
  <c r="F22" i="22" s="1"/>
  <c r="F21" i="22"/>
  <c r="E12" i="22"/>
  <c r="C29" i="22"/>
  <c r="AN9" i="5"/>
  <c r="V8" i="20"/>
  <c r="AP28" i="4"/>
  <c r="AG26" i="15"/>
  <c r="AP26" i="15" s="1"/>
  <c r="AP23" i="4"/>
  <c r="AE25" i="5"/>
  <c r="AP9" i="4"/>
  <c r="AJ85" i="1"/>
  <c r="AJ88" i="1" s="1"/>
  <c r="V6" i="20"/>
  <c r="V10" i="20"/>
  <c r="AK25" i="5"/>
  <c r="AA9" i="13"/>
  <c r="AA9" i="15" s="1"/>
  <c r="AK9" i="12"/>
  <c r="AN9" i="12" s="1"/>
  <c r="AP30" i="3"/>
  <c r="AM35" i="3"/>
  <c r="AM36" i="3" s="1"/>
  <c r="AM73" i="3" s="1"/>
  <c r="AK76" i="3" s="1"/>
  <c r="AM76" i="3" s="1"/>
  <c r="AP10" i="5"/>
  <c r="AI88" i="2"/>
  <c r="AJ85" i="2"/>
  <c r="AJ88" i="2" s="1"/>
  <c r="AI88" i="5"/>
  <c r="AJ85" i="5"/>
  <c r="AJ88" i="5" s="1"/>
  <c r="AN13" i="4"/>
  <c r="AI88" i="4"/>
  <c r="AJ85" i="4"/>
  <c r="AJ88" i="4" s="1"/>
  <c r="AI88" i="3"/>
  <c r="AJ85" i="3"/>
  <c r="AJ88" i="3" s="1"/>
  <c r="V11" i="20"/>
  <c r="AM29" i="4"/>
  <c r="AM33" i="4"/>
  <c r="AT9" i="4"/>
  <c r="AC85" i="1"/>
  <c r="AC86" i="1"/>
  <c r="AD86" i="1" s="1"/>
  <c r="AC87" i="1"/>
  <c r="AD87" i="1" s="1"/>
  <c r="AM27" i="4"/>
  <c r="V5" i="20"/>
  <c r="AG76" i="1"/>
  <c r="AK10" i="12"/>
  <c r="AA10" i="13"/>
  <c r="AE10" i="12"/>
  <c r="AM10" i="12"/>
  <c r="AG10" i="12"/>
  <c r="AE25" i="12"/>
  <c r="AA25" i="13"/>
  <c r="AK25" i="12"/>
  <c r="AM25" i="12" s="1"/>
  <c r="AN26" i="16"/>
  <c r="AG26" i="16"/>
  <c r="AP26" i="16" s="1"/>
  <c r="AP14" i="4"/>
  <c r="AK30" i="5"/>
  <c r="AM30" i="5" s="1"/>
  <c r="AE30" i="5"/>
  <c r="AA30" i="12"/>
  <c r="AP30" i="4"/>
  <c r="AN30" i="4"/>
  <c r="AE17" i="5"/>
  <c r="AA17" i="12"/>
  <c r="AK17" i="5"/>
  <c r="AP17" i="4"/>
  <c r="AN17" i="4"/>
  <c r="AN10" i="5"/>
  <c r="AP23" i="5"/>
  <c r="AN23" i="5"/>
  <c r="AA23" i="13"/>
  <c r="AK23" i="12"/>
  <c r="AM23" i="12" s="1"/>
  <c r="AE23" i="12"/>
  <c r="AN31" i="5"/>
  <c r="AG31" i="5"/>
  <c r="AP31" i="5" s="1"/>
  <c r="AP18" i="4"/>
  <c r="AP12" i="5"/>
  <c r="AA31" i="13"/>
  <c r="AE31" i="12"/>
  <c r="AK31" i="12"/>
  <c r="AM31" i="12" s="1"/>
  <c r="AE76" i="2"/>
  <c r="C3" i="11"/>
  <c r="C24" i="11" s="1"/>
  <c r="C26" i="11" s="1"/>
  <c r="AN27" i="4"/>
  <c r="AP28" i="5"/>
  <c r="AN28" i="5"/>
  <c r="AK19" i="13"/>
  <c r="AK19" i="6" s="1"/>
  <c r="AA19" i="15"/>
  <c r="AE19" i="13"/>
  <c r="AK24" i="13"/>
  <c r="AM24" i="13" s="1"/>
  <c r="AM24" i="6" s="1"/>
  <c r="AA24" i="15"/>
  <c r="AE24" i="13"/>
  <c r="AA22" i="13"/>
  <c r="AK22" i="12"/>
  <c r="AM22" i="12" s="1"/>
  <c r="AE22" i="12"/>
  <c r="AM18" i="5"/>
  <c r="AG32" i="4"/>
  <c r="AN32" i="4"/>
  <c r="AN11" i="12"/>
  <c r="AK27" i="5"/>
  <c r="AM27" i="5" s="1"/>
  <c r="AE27" i="5"/>
  <c r="AA27" i="12"/>
  <c r="AA29" i="12"/>
  <c r="AE29" i="5"/>
  <c r="AK29" i="5"/>
  <c r="AM29" i="5" s="1"/>
  <c r="AM21" i="12"/>
  <c r="AP35" i="2"/>
  <c r="AP36" i="2" s="1"/>
  <c r="AP73" i="2" s="1"/>
  <c r="AT10" i="3"/>
  <c r="AN29" i="4"/>
  <c r="AG35" i="3"/>
  <c r="AG36" i="3" s="1"/>
  <c r="AG73" i="3" s="1"/>
  <c r="AA28" i="13"/>
  <c r="AE28" i="12"/>
  <c r="AK28" i="12"/>
  <c r="AM28" i="12" s="1"/>
  <c r="AG34" i="4"/>
  <c r="AN34" i="4"/>
  <c r="AN20" i="4"/>
  <c r="AG20" i="4"/>
  <c r="AK21" i="13"/>
  <c r="AM21" i="13" s="1"/>
  <c r="AA21" i="15"/>
  <c r="AE21" i="13"/>
  <c r="AN12" i="5"/>
  <c r="AK11" i="13"/>
  <c r="AA11" i="15"/>
  <c r="AE11" i="13"/>
  <c r="AG11" i="13"/>
  <c r="AM11" i="13"/>
  <c r="AN24" i="12"/>
  <c r="AG24" i="12"/>
  <c r="AP24" i="12" s="1"/>
  <c r="AN22" i="5"/>
  <c r="AG14" i="5"/>
  <c r="AE14" i="5"/>
  <c r="AM14" i="5"/>
  <c r="AA14" i="12"/>
  <c r="AK14" i="5"/>
  <c r="AE18" i="12"/>
  <c r="AK18" i="12"/>
  <c r="AA18" i="13"/>
  <c r="F25" i="6"/>
  <c r="F28" i="6"/>
  <c r="F23" i="6"/>
  <c r="F24" i="6"/>
  <c r="F26" i="6"/>
  <c r="F27" i="6"/>
  <c r="AE33" i="5"/>
  <c r="AA33" i="12"/>
  <c r="AK33" i="5"/>
  <c r="AE13" i="5"/>
  <c r="AM13" i="5"/>
  <c r="AG13" i="5"/>
  <c r="AA13" i="12"/>
  <c r="AK13" i="5"/>
  <c r="AA32" i="12"/>
  <c r="AK32" i="5"/>
  <c r="AM32" i="5" s="1"/>
  <c r="AE32" i="5"/>
  <c r="AM34" i="4"/>
  <c r="AM20" i="4"/>
  <c r="AG21" i="12"/>
  <c r="AN21" i="12"/>
  <c r="AP32" i="3"/>
  <c r="AP29" i="3"/>
  <c r="AE12" i="12"/>
  <c r="AG12" i="12"/>
  <c r="AM12" i="12"/>
  <c r="AK12" i="12"/>
  <c r="AA12" i="13"/>
  <c r="AA11" i="17"/>
  <c r="AK11" i="16"/>
  <c r="AM11" i="16"/>
  <c r="AG11" i="16"/>
  <c r="AE11" i="16"/>
  <c r="AG19" i="12"/>
  <c r="AP19" i="12" s="1"/>
  <c r="AN19" i="12"/>
  <c r="AN14" i="4"/>
  <c r="AN18" i="5"/>
  <c r="AG18" i="5"/>
  <c r="AN33" i="4"/>
  <c r="AG33" i="4"/>
  <c r="AP13" i="4"/>
  <c r="AM32" i="4"/>
  <c r="AA34" i="12"/>
  <c r="AK34" i="5"/>
  <c r="AE34" i="5"/>
  <c r="AA20" i="12"/>
  <c r="AK20" i="5"/>
  <c r="AM20" i="5" s="1"/>
  <c r="AE20" i="5"/>
  <c r="AP11" i="12"/>
  <c r="AN7" i="4"/>
  <c r="V4" i="20"/>
  <c r="B28" i="11"/>
  <c r="AP9" i="12"/>
  <c r="AP7" i="4"/>
  <c r="AA7" i="12"/>
  <c r="AG7" i="5"/>
  <c r="AK7" i="5"/>
  <c r="AE7" i="5"/>
  <c r="G5" i="22" s="1"/>
  <c r="AM7" i="5"/>
  <c r="AG15" i="4"/>
  <c r="AN8" i="4"/>
  <c r="AT8" i="4"/>
  <c r="AM15" i="4"/>
  <c r="AA8" i="12"/>
  <c r="AG8" i="5"/>
  <c r="AM8" i="5"/>
  <c r="AE8" i="5"/>
  <c r="AK8" i="5"/>
  <c r="AP8" i="4"/>
  <c r="AP15" i="3"/>
  <c r="AM80" i="1"/>
  <c r="AM81" i="1" s="1"/>
  <c r="F12" i="22" l="1"/>
  <c r="E27" i="22"/>
  <c r="AM17" i="5"/>
  <c r="G22" i="22" s="1"/>
  <c r="H22" i="22" s="1"/>
  <c r="G21" i="22"/>
  <c r="AM80" i="3"/>
  <c r="AM81" i="3" s="1"/>
  <c r="E28" i="22"/>
  <c r="F27" i="22"/>
  <c r="G6" i="22"/>
  <c r="H6" i="22" s="1"/>
  <c r="AG17" i="5"/>
  <c r="H5" i="22"/>
  <c r="AG80" i="1"/>
  <c r="AG81" i="1" s="1"/>
  <c r="C13" i="22"/>
  <c r="AN25" i="5"/>
  <c r="AP33" i="4"/>
  <c r="AM25" i="5"/>
  <c r="AM9" i="13"/>
  <c r="AE9" i="13"/>
  <c r="AG9" i="13"/>
  <c r="AK9" i="13"/>
  <c r="AN9" i="13" s="1"/>
  <c r="AP27" i="4"/>
  <c r="AP29" i="4"/>
  <c r="AK21" i="6"/>
  <c r="AP25" i="5"/>
  <c r="AP35" i="3"/>
  <c r="AP36" i="3" s="1"/>
  <c r="AP73" i="3" s="1"/>
  <c r="AP21" i="12"/>
  <c r="AK24" i="6"/>
  <c r="AC88" i="1"/>
  <c r="AD85" i="1"/>
  <c r="AD88" i="1" s="1"/>
  <c r="AG76" i="2"/>
  <c r="AC86" i="2"/>
  <c r="AD86" i="2" s="1"/>
  <c r="AC85" i="2"/>
  <c r="AC87" i="2"/>
  <c r="AD87" i="2" s="1"/>
  <c r="AP10" i="12"/>
  <c r="AP76" i="1"/>
  <c r="AP80" i="1" s="1"/>
  <c r="AP81" i="1" s="1"/>
  <c r="B29" i="11"/>
  <c r="B31" i="11" s="1"/>
  <c r="C28" i="11"/>
  <c r="AE25" i="13"/>
  <c r="AK25" i="13"/>
  <c r="AM25" i="13" s="1"/>
  <c r="AM25" i="6" s="1"/>
  <c r="AA25" i="15"/>
  <c r="AP11" i="16"/>
  <c r="AA30" i="13"/>
  <c r="AE30" i="12"/>
  <c r="AK30" i="12"/>
  <c r="AM30" i="12" s="1"/>
  <c r="AN25" i="12"/>
  <c r="AG25" i="12"/>
  <c r="AP25" i="12" s="1"/>
  <c r="AP30" i="5"/>
  <c r="AN30" i="5"/>
  <c r="AN23" i="12"/>
  <c r="AG23" i="12"/>
  <c r="AP23" i="12" s="1"/>
  <c r="AM10" i="13"/>
  <c r="AG10" i="13"/>
  <c r="AA10" i="15"/>
  <c r="AE10" i="13"/>
  <c r="AK10" i="13"/>
  <c r="AA17" i="13"/>
  <c r="AK17" i="12"/>
  <c r="AM17" i="12" s="1"/>
  <c r="AE17" i="12"/>
  <c r="AK23" i="13"/>
  <c r="AM23" i="13" s="1"/>
  <c r="AM23" i="6" s="1"/>
  <c r="AE23" i="13"/>
  <c r="AA23" i="15"/>
  <c r="AN17" i="5"/>
  <c r="AN10" i="12"/>
  <c r="AE76" i="3"/>
  <c r="D28" i="11" s="1"/>
  <c r="D3" i="11"/>
  <c r="D24" i="11" s="1"/>
  <c r="D26" i="11" s="1"/>
  <c r="AP32" i="4"/>
  <c r="AE31" i="13"/>
  <c r="AA31" i="15"/>
  <c r="AK31" i="13"/>
  <c r="AK31" i="6" s="1"/>
  <c r="AT10" i="4"/>
  <c r="AP14" i="5"/>
  <c r="AN31" i="12"/>
  <c r="AG31" i="12"/>
  <c r="AP31" i="12" s="1"/>
  <c r="AM19" i="13"/>
  <c r="AM19" i="6" s="1"/>
  <c r="AA33" i="13"/>
  <c r="AE33" i="12"/>
  <c r="AK33" i="12"/>
  <c r="AM33" i="12" s="1"/>
  <c r="AK14" i="12"/>
  <c r="AE14" i="12"/>
  <c r="AM14" i="12"/>
  <c r="AA14" i="13"/>
  <c r="AG14" i="12"/>
  <c r="AK29" i="12"/>
  <c r="AA29" i="13"/>
  <c r="AE29" i="12"/>
  <c r="AE34" i="12"/>
  <c r="AA34" i="13"/>
  <c r="AK34" i="12"/>
  <c r="AP18" i="5"/>
  <c r="AA12" i="15"/>
  <c r="AG12" i="13"/>
  <c r="AK12" i="13"/>
  <c r="AE12" i="13"/>
  <c r="AM12" i="13"/>
  <c r="AG32" i="5"/>
  <c r="AN32" i="5"/>
  <c r="AT9" i="5"/>
  <c r="AN11" i="16"/>
  <c r="AM35" i="4"/>
  <c r="AM36" i="4" s="1"/>
  <c r="AM73" i="4" s="1"/>
  <c r="AK76" i="4" s="1"/>
  <c r="AM76" i="4" s="1"/>
  <c r="AN13" i="5"/>
  <c r="AE18" i="13"/>
  <c r="AA18" i="15"/>
  <c r="AK18" i="13"/>
  <c r="AK18" i="6" s="1"/>
  <c r="AN14" i="5"/>
  <c r="AP20" i="4"/>
  <c r="AA28" i="15"/>
  <c r="AE28" i="13"/>
  <c r="AK28" i="13"/>
  <c r="AK28" i="6" s="1"/>
  <c r="AM21" i="6"/>
  <c r="AG24" i="13"/>
  <c r="AN24" i="13"/>
  <c r="AK19" i="15"/>
  <c r="AM19" i="15" s="1"/>
  <c r="AA19" i="16"/>
  <c r="AE19" i="15"/>
  <c r="AE20" i="12"/>
  <c r="AK20" i="12"/>
  <c r="AA20" i="13"/>
  <c r="AK32" i="12"/>
  <c r="AA32" i="15"/>
  <c r="AA32" i="13"/>
  <c r="AE32" i="12"/>
  <c r="AP12" i="12"/>
  <c r="AG18" i="12"/>
  <c r="AN18" i="12"/>
  <c r="AG34" i="5"/>
  <c r="AN12" i="12"/>
  <c r="AM13" i="12"/>
  <c r="AA13" i="13"/>
  <c r="AG13" i="12"/>
  <c r="AE13" i="12"/>
  <c r="AK13" i="12"/>
  <c r="AG33" i="5"/>
  <c r="AN33" i="5"/>
  <c r="AP22" i="5"/>
  <c r="AP11" i="13"/>
  <c r="AN21" i="13"/>
  <c r="AG21" i="13"/>
  <c r="AP21" i="13" s="1"/>
  <c r="AP34" i="4"/>
  <c r="AN29" i="5"/>
  <c r="AN22" i="12"/>
  <c r="AG22" i="12"/>
  <c r="AP22" i="12" s="1"/>
  <c r="AG35" i="4"/>
  <c r="AG36" i="4" s="1"/>
  <c r="AG73" i="4" s="1"/>
  <c r="AP13" i="5"/>
  <c r="AN11" i="13"/>
  <c r="AA21" i="16"/>
  <c r="AE21" i="15"/>
  <c r="AK21" i="15"/>
  <c r="AM21" i="15" s="1"/>
  <c r="AK27" i="12"/>
  <c r="AA27" i="13"/>
  <c r="AE27" i="12"/>
  <c r="AM33" i="5"/>
  <c r="AM18" i="12"/>
  <c r="AK24" i="15"/>
  <c r="AM24" i="15" s="1"/>
  <c r="AA24" i="16"/>
  <c r="AE24" i="15"/>
  <c r="AN34" i="5"/>
  <c r="AM34" i="5"/>
  <c r="AK11" i="17"/>
  <c r="AG11" i="17"/>
  <c r="AM11" i="17"/>
  <c r="AE11" i="17"/>
  <c r="AG20" i="5"/>
  <c r="AN20" i="5"/>
  <c r="AM11" i="15"/>
  <c r="AG11" i="15"/>
  <c r="AK11" i="15"/>
  <c r="AE11" i="15"/>
  <c r="AN28" i="12"/>
  <c r="AG28" i="12"/>
  <c r="AN27" i="5"/>
  <c r="AA22" i="15"/>
  <c r="AE22" i="13"/>
  <c r="AK22" i="13"/>
  <c r="AK22" i="6" s="1"/>
  <c r="AN19" i="13"/>
  <c r="AG19" i="13"/>
  <c r="AP7" i="5"/>
  <c r="AG7" i="12"/>
  <c r="AA7" i="13"/>
  <c r="AK7" i="12"/>
  <c r="AE7" i="12"/>
  <c r="AM7" i="12"/>
  <c r="AN7" i="5"/>
  <c r="AE9" i="15"/>
  <c r="AG9" i="15"/>
  <c r="AK9" i="15"/>
  <c r="AM9" i="15"/>
  <c r="AA9" i="16"/>
  <c r="AP8" i="5"/>
  <c r="AP15" i="4"/>
  <c r="AM15" i="5"/>
  <c r="AM8" i="12"/>
  <c r="AG8" i="12"/>
  <c r="AA8" i="13"/>
  <c r="AK8" i="12"/>
  <c r="AE8" i="12"/>
  <c r="AN8" i="5"/>
  <c r="AG15" i="5"/>
  <c r="AT8" i="5"/>
  <c r="AP17" i="5" l="1"/>
  <c r="G7" i="22"/>
  <c r="H7" i="22" s="1"/>
  <c r="AM80" i="4"/>
  <c r="AM81" i="4" s="1"/>
  <c r="F28" i="22"/>
  <c r="F29" i="22" s="1"/>
  <c r="G12" i="22"/>
  <c r="H12" i="22" s="1"/>
  <c r="G27" i="22"/>
  <c r="H27" i="22" s="1"/>
  <c r="H21" i="22"/>
  <c r="E29" i="22"/>
  <c r="AT21" i="1"/>
  <c r="AT23" i="1" s="1"/>
  <c r="C14" i="22"/>
  <c r="AP76" i="2"/>
  <c r="AP80" i="2" s="1"/>
  <c r="AP81" i="2" s="1"/>
  <c r="D13" i="22"/>
  <c r="D14" i="22" s="1"/>
  <c r="AP9" i="13"/>
  <c r="AK11" i="6"/>
  <c r="AG80" i="2"/>
  <c r="AT21" i="2" s="1"/>
  <c r="AT23" i="2" s="1"/>
  <c r="C29" i="11"/>
  <c r="C31" i="11" s="1"/>
  <c r="AG76" i="3"/>
  <c r="AN10" i="13"/>
  <c r="AN11" i="17"/>
  <c r="AK23" i="6"/>
  <c r="AM29" i="12"/>
  <c r="AK25" i="6"/>
  <c r="AM27" i="12"/>
  <c r="AP11" i="15"/>
  <c r="AC85" i="3"/>
  <c r="AC86" i="3"/>
  <c r="AD86" i="3" s="1"/>
  <c r="AC87" i="3"/>
  <c r="AD87" i="3" s="1"/>
  <c r="AC88" i="2"/>
  <c r="AD85" i="2"/>
  <c r="AD88" i="2" s="1"/>
  <c r="AN12" i="13"/>
  <c r="AN23" i="13"/>
  <c r="AG23" i="13"/>
  <c r="AP23" i="13" s="1"/>
  <c r="AP10" i="13"/>
  <c r="AG17" i="12"/>
  <c r="AP17" i="12" s="1"/>
  <c r="AN17" i="12"/>
  <c r="AN30" i="12"/>
  <c r="AG30" i="12"/>
  <c r="AP30" i="12" s="1"/>
  <c r="AK30" i="13"/>
  <c r="AM30" i="13" s="1"/>
  <c r="AM30" i="6" s="1"/>
  <c r="AA30" i="15"/>
  <c r="AE30" i="13"/>
  <c r="AN11" i="15"/>
  <c r="AP14" i="12"/>
  <c r="AA17" i="15"/>
  <c r="AE17" i="13"/>
  <c r="AK17" i="13"/>
  <c r="AA25" i="16"/>
  <c r="AE25" i="15"/>
  <c r="AK25" i="15"/>
  <c r="AM25" i="15" s="1"/>
  <c r="AA23" i="16"/>
  <c r="AK23" i="15"/>
  <c r="AM23" i="15" s="1"/>
  <c r="AE23" i="15"/>
  <c r="AK10" i="15"/>
  <c r="AM10" i="15"/>
  <c r="AE10" i="15"/>
  <c r="AA10" i="16"/>
  <c r="AG10" i="15"/>
  <c r="AG25" i="13"/>
  <c r="AP25" i="13" s="1"/>
  <c r="AN25" i="13"/>
  <c r="AP35" i="4"/>
  <c r="AP36" i="4" s="1"/>
  <c r="AP73" i="4" s="1"/>
  <c r="AG31" i="13"/>
  <c r="AN31" i="13"/>
  <c r="AM31" i="13"/>
  <c r="AM31" i="6" s="1"/>
  <c r="AK31" i="15"/>
  <c r="AM31" i="15" s="1"/>
  <c r="AE31" i="15"/>
  <c r="AA31" i="16"/>
  <c r="E3" i="11"/>
  <c r="E24" i="11" s="1"/>
  <c r="E26" i="11" s="1"/>
  <c r="AE76" i="4"/>
  <c r="AP19" i="13"/>
  <c r="AP28" i="12"/>
  <c r="AM22" i="13"/>
  <c r="AM22" i="6" s="1"/>
  <c r="AP11" i="17"/>
  <c r="AG35" i="5"/>
  <c r="AG36" i="5" s="1"/>
  <c r="AG73" i="5" s="1"/>
  <c r="AE76" i="5" s="1"/>
  <c r="AP33" i="5"/>
  <c r="AM28" i="13"/>
  <c r="AM28" i="6" s="1"/>
  <c r="AM34" i="12"/>
  <c r="AG22" i="13"/>
  <c r="AN22" i="13"/>
  <c r="AG11" i="6"/>
  <c r="AT9" i="12"/>
  <c r="AA22" i="16"/>
  <c r="AE22" i="15"/>
  <c r="AK22" i="15"/>
  <c r="AM22" i="15" s="1"/>
  <c r="AE24" i="16"/>
  <c r="AK24" i="16"/>
  <c r="AM24" i="16" s="1"/>
  <c r="AG27" i="12"/>
  <c r="AN27" i="12"/>
  <c r="AP29" i="5"/>
  <c r="AN13" i="12"/>
  <c r="AP18" i="12"/>
  <c r="AA32" i="16"/>
  <c r="AE32" i="15"/>
  <c r="AK32" i="15"/>
  <c r="AM32" i="15" s="1"/>
  <c r="AG20" i="12"/>
  <c r="AN20" i="12"/>
  <c r="AP24" i="13"/>
  <c r="AE28" i="15"/>
  <c r="AK28" i="15"/>
  <c r="AM28" i="15" s="1"/>
  <c r="AA28" i="16"/>
  <c r="AG18" i="13"/>
  <c r="AN18" i="13"/>
  <c r="AG34" i="12"/>
  <c r="AN34" i="12"/>
  <c r="AK14" i="13"/>
  <c r="AG14" i="13"/>
  <c r="AE14" i="13"/>
  <c r="AM14" i="13"/>
  <c r="AA14" i="15"/>
  <c r="AE19" i="16"/>
  <c r="AA19" i="17"/>
  <c r="AK19" i="16"/>
  <c r="AM19" i="16" s="1"/>
  <c r="AA29" i="15"/>
  <c r="AE29" i="13"/>
  <c r="AK29" i="13"/>
  <c r="AM29" i="13" s="1"/>
  <c r="AP27" i="5"/>
  <c r="AG21" i="15"/>
  <c r="AP21" i="15" s="1"/>
  <c r="AN21" i="15"/>
  <c r="AG32" i="12"/>
  <c r="AN32" i="12"/>
  <c r="AA20" i="15"/>
  <c r="AE20" i="13"/>
  <c r="AK20" i="13"/>
  <c r="AM20" i="13" s="1"/>
  <c r="AM18" i="13"/>
  <c r="AM18" i="6" s="1"/>
  <c r="AP20" i="5"/>
  <c r="AG24" i="15"/>
  <c r="AP24" i="15" s="1"/>
  <c r="AN24" i="15"/>
  <c r="AA21" i="17"/>
  <c r="AE21" i="16"/>
  <c r="AK21" i="16"/>
  <c r="AM21" i="16" s="1"/>
  <c r="AE32" i="13"/>
  <c r="AK32" i="13"/>
  <c r="AM32" i="13" s="1"/>
  <c r="AM20" i="12"/>
  <c r="AN28" i="13"/>
  <c r="AG28" i="13"/>
  <c r="AA18" i="16"/>
  <c r="AK18" i="15"/>
  <c r="AE18" i="15"/>
  <c r="AA34" i="15"/>
  <c r="AE34" i="13"/>
  <c r="AK34" i="13"/>
  <c r="AM34" i="13" s="1"/>
  <c r="AT10" i="5"/>
  <c r="AE11" i="6"/>
  <c r="AM35" i="5"/>
  <c r="AM36" i="5" s="1"/>
  <c r="AM73" i="5" s="1"/>
  <c r="AK76" i="5" s="1"/>
  <c r="AM76" i="5" s="1"/>
  <c r="AM11" i="6"/>
  <c r="AP34" i="5"/>
  <c r="AA27" i="15"/>
  <c r="AK27" i="13"/>
  <c r="AM27" i="13" s="1"/>
  <c r="AE27" i="13"/>
  <c r="AP13" i="12"/>
  <c r="AM32" i="12"/>
  <c r="AP12" i="13"/>
  <c r="AG33" i="12"/>
  <c r="AP33" i="12" s="1"/>
  <c r="AN33" i="12"/>
  <c r="AK13" i="13"/>
  <c r="AM13" i="13"/>
  <c r="AE13" i="13"/>
  <c r="AA13" i="15"/>
  <c r="AG13" i="13"/>
  <c r="AN19" i="15"/>
  <c r="AG19" i="15"/>
  <c r="AP19" i="15" s="1"/>
  <c r="AP32" i="5"/>
  <c r="AE12" i="15"/>
  <c r="AG12" i="15"/>
  <c r="AM12" i="15"/>
  <c r="AA12" i="16"/>
  <c r="AK12" i="15"/>
  <c r="AN29" i="12"/>
  <c r="AG29" i="12"/>
  <c r="AN14" i="12"/>
  <c r="AE33" i="13"/>
  <c r="AK33" i="13"/>
  <c r="AK33" i="6" s="1"/>
  <c r="AA33" i="15"/>
  <c r="AN7" i="12"/>
  <c r="AP15" i="5"/>
  <c r="AP9" i="15"/>
  <c r="AG7" i="13"/>
  <c r="AK7" i="13"/>
  <c r="AM7" i="13"/>
  <c r="AE7" i="13"/>
  <c r="AA7" i="15"/>
  <c r="AP7" i="12"/>
  <c r="AG9" i="16"/>
  <c r="AA9" i="17"/>
  <c r="AK9" i="16"/>
  <c r="AM9" i="16"/>
  <c r="AE9" i="16"/>
  <c r="AN9" i="15"/>
  <c r="AM15" i="12"/>
  <c r="AE8" i="13"/>
  <c r="AA8" i="15"/>
  <c r="AK8" i="13"/>
  <c r="AG8" i="13"/>
  <c r="AM8" i="13"/>
  <c r="AN8" i="12"/>
  <c r="AT8" i="12"/>
  <c r="AG15" i="12"/>
  <c r="AP8" i="12"/>
  <c r="AM80" i="5" l="1"/>
  <c r="AM81" i="5" s="1"/>
  <c r="G28" i="22"/>
  <c r="H28" i="22" s="1"/>
  <c r="AG80" i="3"/>
  <c r="AG81" i="3" s="1"/>
  <c r="E13" i="22"/>
  <c r="E14" i="22" s="1"/>
  <c r="AN11" i="6"/>
  <c r="AP28" i="13"/>
  <c r="AP27" i="12"/>
  <c r="AP76" i="3"/>
  <c r="AP80" i="3" s="1"/>
  <c r="AP81" i="3" s="1"/>
  <c r="AG81" i="2"/>
  <c r="D29" i="11"/>
  <c r="D31" i="11" s="1"/>
  <c r="AK30" i="6"/>
  <c r="AM27" i="6"/>
  <c r="AP11" i="6"/>
  <c r="AP29" i="12"/>
  <c r="AM29" i="6"/>
  <c r="AC86" i="5"/>
  <c r="AD86" i="5" s="1"/>
  <c r="AC87" i="5"/>
  <c r="AD87" i="5" s="1"/>
  <c r="AC85" i="5"/>
  <c r="AK27" i="6"/>
  <c r="E28" i="11"/>
  <c r="AC87" i="4"/>
  <c r="AD87" i="4" s="1"/>
  <c r="AC86" i="4"/>
  <c r="AD86" i="4" s="1"/>
  <c r="AC85" i="4"/>
  <c r="AK29" i="6"/>
  <c r="AK32" i="6"/>
  <c r="AC88" i="3"/>
  <c r="AD85" i="3"/>
  <c r="AD88" i="3" s="1"/>
  <c r="AK20" i="6"/>
  <c r="AN10" i="15"/>
  <c r="AK34" i="6"/>
  <c r="AN23" i="15"/>
  <c r="AG23" i="15"/>
  <c r="AP23" i="15" s="1"/>
  <c r="AA17" i="16"/>
  <c r="AE17" i="15"/>
  <c r="AK17" i="15"/>
  <c r="AM17" i="15" s="1"/>
  <c r="AP31" i="13"/>
  <c r="AK23" i="16"/>
  <c r="AM23" i="16" s="1"/>
  <c r="AE23" i="16"/>
  <c r="AP10" i="15"/>
  <c r="AG30" i="13"/>
  <c r="AP30" i="13" s="1"/>
  <c r="AN30" i="13"/>
  <c r="AM10" i="16"/>
  <c r="AG10" i="16"/>
  <c r="AE10" i="16"/>
  <c r="AK10" i="16"/>
  <c r="AA10" i="17"/>
  <c r="AN25" i="15"/>
  <c r="AG25" i="15"/>
  <c r="AP25" i="15" s="1"/>
  <c r="AA30" i="16"/>
  <c r="AK30" i="15"/>
  <c r="AM30" i="15" s="1"/>
  <c r="AE30" i="15"/>
  <c r="AP22" i="13"/>
  <c r="AE25" i="16"/>
  <c r="AK25" i="16"/>
  <c r="AM25" i="16" s="1"/>
  <c r="AM17" i="13"/>
  <c r="AM17" i="6" s="1"/>
  <c r="AK17" i="6"/>
  <c r="AN17" i="13"/>
  <c r="AG17" i="13"/>
  <c r="F3" i="11"/>
  <c r="F24" i="11" s="1"/>
  <c r="F26" i="11" s="1"/>
  <c r="AG31" i="15"/>
  <c r="AP31" i="15" s="1"/>
  <c r="AN31" i="15"/>
  <c r="AN13" i="13"/>
  <c r="AA31" i="17"/>
  <c r="AE31" i="16"/>
  <c r="AK31" i="16"/>
  <c r="AM31" i="16" s="1"/>
  <c r="AN12" i="15"/>
  <c r="AA29" i="16"/>
  <c r="AE29" i="15"/>
  <c r="AK29" i="15"/>
  <c r="AM29" i="15" s="1"/>
  <c r="AT10" i="12"/>
  <c r="AP13" i="13"/>
  <c r="AE20" i="15"/>
  <c r="AA20" i="16"/>
  <c r="AK20" i="15"/>
  <c r="AM20" i="15" s="1"/>
  <c r="AA27" i="17"/>
  <c r="AA25" i="17"/>
  <c r="AA24" i="17"/>
  <c r="AE28" i="16"/>
  <c r="AA23" i="17"/>
  <c r="AA26" i="17"/>
  <c r="AA28" i="17"/>
  <c r="AK28" i="16"/>
  <c r="AM28" i="16" s="1"/>
  <c r="AP20" i="12"/>
  <c r="AG35" i="12"/>
  <c r="AG36" i="12" s="1"/>
  <c r="AG73" i="12" s="1"/>
  <c r="AM33" i="13"/>
  <c r="AM33" i="6" s="1"/>
  <c r="AE13" i="15"/>
  <c r="AK13" i="15"/>
  <c r="AM13" i="15"/>
  <c r="AG13" i="15"/>
  <c r="AA13" i="16"/>
  <c r="AG24" i="16"/>
  <c r="AP24" i="16" s="1"/>
  <c r="AN24" i="16"/>
  <c r="AP9" i="16"/>
  <c r="AN33" i="13"/>
  <c r="AG33" i="13"/>
  <c r="AA27" i="16"/>
  <c r="AK27" i="15"/>
  <c r="AM27" i="15" s="1"/>
  <c r="AE27" i="15"/>
  <c r="AN18" i="15"/>
  <c r="AG18" i="15"/>
  <c r="AE21" i="17"/>
  <c r="AK21" i="17"/>
  <c r="AM21" i="17" s="1"/>
  <c r="AP32" i="12"/>
  <c r="AE19" i="17"/>
  <c r="AK19" i="17"/>
  <c r="AM19" i="17" s="1"/>
  <c r="AG14" i="15"/>
  <c r="AM14" i="15"/>
  <c r="AE14" i="15"/>
  <c r="AK14" i="15"/>
  <c r="AA14" i="16"/>
  <c r="AN28" i="15"/>
  <c r="AG28" i="15"/>
  <c r="AP28" i="15" s="1"/>
  <c r="AN32" i="15"/>
  <c r="AG32" i="15"/>
  <c r="AP32" i="15" s="1"/>
  <c r="AN9" i="16"/>
  <c r="AG76" i="4"/>
  <c r="AP12" i="15"/>
  <c r="AA18" i="17"/>
  <c r="AK18" i="16"/>
  <c r="AE18" i="16"/>
  <c r="AG32" i="13"/>
  <c r="AN32" i="13"/>
  <c r="AN29" i="13"/>
  <c r="AG29" i="13"/>
  <c r="AP29" i="13" s="1"/>
  <c r="AN14" i="13"/>
  <c r="AA22" i="17"/>
  <c r="AE22" i="16"/>
  <c r="AK22" i="16"/>
  <c r="AM22" i="16" s="1"/>
  <c r="AP14" i="13"/>
  <c r="AN34" i="13"/>
  <c r="AG34" i="13"/>
  <c r="AP34" i="13" s="1"/>
  <c r="AN20" i="13"/>
  <c r="AG20" i="13"/>
  <c r="AP18" i="13"/>
  <c r="AE33" i="15"/>
  <c r="AA33" i="16"/>
  <c r="AK33" i="15"/>
  <c r="AM33" i="15" s="1"/>
  <c r="AN27" i="13"/>
  <c r="AG27" i="13"/>
  <c r="AP27" i="13" s="1"/>
  <c r="AA34" i="16"/>
  <c r="AE34" i="15"/>
  <c r="AK34" i="15"/>
  <c r="AM34" i="15" s="1"/>
  <c r="AN21" i="16"/>
  <c r="AG21" i="16"/>
  <c r="AP21" i="16" s="1"/>
  <c r="AM34" i="6"/>
  <c r="AG12" i="16"/>
  <c r="AM12" i="16"/>
  <c r="AA12" i="17"/>
  <c r="AK12" i="16"/>
  <c r="AE12" i="16"/>
  <c r="AM20" i="6"/>
  <c r="AM35" i="12"/>
  <c r="AM36" i="12" s="1"/>
  <c r="AM73" i="12" s="1"/>
  <c r="AK76" i="12" s="1"/>
  <c r="AM76" i="12" s="1"/>
  <c r="AM79" i="12" s="1"/>
  <c r="AM80" i="12" s="1"/>
  <c r="AP34" i="12"/>
  <c r="AM18" i="15"/>
  <c r="AM32" i="6"/>
  <c r="AG19" i="16"/>
  <c r="AP19" i="16" s="1"/>
  <c r="AN19" i="16"/>
  <c r="AA32" i="17"/>
  <c r="AE32" i="16"/>
  <c r="AK32" i="16"/>
  <c r="AM32" i="16" s="1"/>
  <c r="AG22" i="15"/>
  <c r="AP22" i="15" s="1"/>
  <c r="AN22" i="15"/>
  <c r="AP35" i="5"/>
  <c r="AN7" i="13"/>
  <c r="AG76" i="5"/>
  <c r="F28" i="11"/>
  <c r="AP15" i="12"/>
  <c r="AA7" i="16"/>
  <c r="AM7" i="15"/>
  <c r="AG7" i="15"/>
  <c r="AK7" i="15"/>
  <c r="AE7" i="15"/>
  <c r="AP7" i="13"/>
  <c r="AM9" i="17"/>
  <c r="AM9" i="6" s="1"/>
  <c r="AK9" i="17"/>
  <c r="AK9" i="6" s="1"/>
  <c r="AG9" i="17"/>
  <c r="AE9" i="17"/>
  <c r="AN8" i="13"/>
  <c r="AG15" i="13"/>
  <c r="AP8" i="13"/>
  <c r="AM8" i="15"/>
  <c r="AG8" i="15"/>
  <c r="AK8" i="15"/>
  <c r="AA8" i="16"/>
  <c r="AE8" i="15"/>
  <c r="AM15" i="13"/>
  <c r="G29" i="22" l="1"/>
  <c r="H29" i="22" s="1"/>
  <c r="AG80" i="5"/>
  <c r="AG81" i="5" s="1"/>
  <c r="G13" i="22"/>
  <c r="G14" i="22" s="1"/>
  <c r="AP76" i="4"/>
  <c r="AP80" i="4" s="1"/>
  <c r="AP81" i="4" s="1"/>
  <c r="F13" i="22"/>
  <c r="AT21" i="3"/>
  <c r="AT23" i="3" s="1"/>
  <c r="AP10" i="16"/>
  <c r="AC88" i="4"/>
  <c r="AD85" i="4"/>
  <c r="AD88" i="4" s="1"/>
  <c r="AM35" i="15"/>
  <c r="AP17" i="13"/>
  <c r="AC88" i="5"/>
  <c r="AD85" i="5"/>
  <c r="AD88" i="5" s="1"/>
  <c r="AK10" i="17"/>
  <c r="AK10" i="6" s="1"/>
  <c r="AG10" i="17"/>
  <c r="AM10" i="17"/>
  <c r="AM10" i="6" s="1"/>
  <c r="AE10" i="17"/>
  <c r="AG23" i="16"/>
  <c r="AP23" i="16" s="1"/>
  <c r="AN23" i="16"/>
  <c r="AN25" i="16"/>
  <c r="AG25" i="16"/>
  <c r="AP25" i="16" s="1"/>
  <c r="AN10" i="16"/>
  <c r="AG30" i="15"/>
  <c r="AP30" i="15" s="1"/>
  <c r="AN30" i="15"/>
  <c r="AN17" i="15"/>
  <c r="AG17" i="15"/>
  <c r="AP17" i="15" s="1"/>
  <c r="E29" i="11"/>
  <c r="E31" i="11" s="1"/>
  <c r="AK30" i="16"/>
  <c r="AM30" i="16" s="1"/>
  <c r="AA30" i="17"/>
  <c r="AE30" i="16"/>
  <c r="AK17" i="16"/>
  <c r="AM17" i="16" s="1"/>
  <c r="AA17" i="17"/>
  <c r="AE17" i="16"/>
  <c r="AK31" i="17"/>
  <c r="AM31" i="17" s="1"/>
  <c r="AE31" i="17"/>
  <c r="AP12" i="16"/>
  <c r="AP13" i="15"/>
  <c r="AM35" i="6"/>
  <c r="AG35" i="13"/>
  <c r="AG36" i="13" s="1"/>
  <c r="AG73" i="13" s="1"/>
  <c r="AG31" i="16"/>
  <c r="AN31" i="16"/>
  <c r="G3" i="11"/>
  <c r="G24" i="11" s="1"/>
  <c r="G26" i="11" s="1"/>
  <c r="AD76" i="12"/>
  <c r="G28" i="11" s="1"/>
  <c r="AE23" i="17"/>
  <c r="AK23" i="17"/>
  <c r="AM23" i="17" s="1"/>
  <c r="AE27" i="16"/>
  <c r="AK27" i="16"/>
  <c r="AM27" i="16" s="1"/>
  <c r="AM35" i="13"/>
  <c r="AM36" i="13" s="1"/>
  <c r="AM73" i="13" s="1"/>
  <c r="AK76" i="13" s="1"/>
  <c r="AM76" i="13" s="1"/>
  <c r="AM79" i="13" s="1"/>
  <c r="AM80" i="13" s="1"/>
  <c r="AN22" i="16"/>
  <c r="AG22" i="16"/>
  <c r="AP22" i="16" s="1"/>
  <c r="AN9" i="17"/>
  <c r="AN9" i="6" s="1"/>
  <c r="AE32" i="17"/>
  <c r="AK32" i="17"/>
  <c r="AM32" i="17" s="1"/>
  <c r="AP36" i="5"/>
  <c r="AP73" i="5" s="1"/>
  <c r="AG33" i="15"/>
  <c r="AN33" i="15"/>
  <c r="AE22" i="17"/>
  <c r="AE22" i="6" s="1"/>
  <c r="AK22" i="17"/>
  <c r="AM22" i="17" s="1"/>
  <c r="AG14" i="16"/>
  <c r="AM14" i="16"/>
  <c r="AE14" i="16"/>
  <c r="AA14" i="17"/>
  <c r="AK14" i="16"/>
  <c r="AG19" i="17"/>
  <c r="AN19" i="17"/>
  <c r="AN19" i="6" s="1"/>
  <c r="AE19" i="6"/>
  <c r="AP18" i="15"/>
  <c r="AP33" i="13"/>
  <c r="AK26" i="17"/>
  <c r="AM26" i="17" s="1"/>
  <c r="AE26" i="17"/>
  <c r="AP32" i="13"/>
  <c r="AE20" i="16"/>
  <c r="AA20" i="17"/>
  <c r="AK20" i="16"/>
  <c r="AM20" i="16" s="1"/>
  <c r="AG29" i="15"/>
  <c r="AP29" i="15" s="1"/>
  <c r="AN29" i="15"/>
  <c r="AG80" i="4"/>
  <c r="AT21" i="4" s="1"/>
  <c r="AT23" i="4" s="1"/>
  <c r="AN18" i="16"/>
  <c r="AG18" i="16"/>
  <c r="AN14" i="15"/>
  <c r="AN27" i="15"/>
  <c r="AG27" i="15"/>
  <c r="AG28" i="16"/>
  <c r="AP28" i="16" s="1"/>
  <c r="AN28" i="16"/>
  <c r="AN20" i="15"/>
  <c r="AG20" i="15"/>
  <c r="AP20" i="15" s="1"/>
  <c r="AE29" i="16"/>
  <c r="AK29" i="16"/>
  <c r="AM29" i="16" s="1"/>
  <c r="AA29" i="17"/>
  <c r="AN12" i="16"/>
  <c r="AP35" i="12"/>
  <c r="AP36" i="12" s="1"/>
  <c r="AP73" i="12" s="1"/>
  <c r="AG34" i="15"/>
  <c r="AP34" i="15" s="1"/>
  <c r="AN34" i="15"/>
  <c r="AM18" i="16"/>
  <c r="AP14" i="15"/>
  <c r="AN21" i="17"/>
  <c r="AN21" i="6" s="1"/>
  <c r="AG21" i="17"/>
  <c r="AG21" i="6" s="1"/>
  <c r="AE24" i="17"/>
  <c r="AK24" i="17"/>
  <c r="AM24" i="17" s="1"/>
  <c r="AE21" i="6"/>
  <c r="AA13" i="17"/>
  <c r="AM13" i="16"/>
  <c r="AK13" i="16"/>
  <c r="AE13" i="16"/>
  <c r="AG13" i="16"/>
  <c r="AK34" i="16"/>
  <c r="AM34" i="16" s="1"/>
  <c r="AE34" i="16"/>
  <c r="AA34" i="17"/>
  <c r="AP20" i="13"/>
  <c r="AE18" i="17"/>
  <c r="AK18" i="17"/>
  <c r="AK25" i="17"/>
  <c r="AM25" i="17" s="1"/>
  <c r="AE25" i="17"/>
  <c r="AN32" i="16"/>
  <c r="AG32" i="16"/>
  <c r="AP32" i="16" s="1"/>
  <c r="AK12" i="17"/>
  <c r="AK12" i="6" s="1"/>
  <c r="AG12" i="17"/>
  <c r="AE12" i="17"/>
  <c r="AM12" i="17"/>
  <c r="AM12" i="6" s="1"/>
  <c r="AA33" i="17"/>
  <c r="AE33" i="16"/>
  <c r="AK33" i="16"/>
  <c r="AM33" i="16" s="1"/>
  <c r="AN13" i="15"/>
  <c r="AK28" i="17"/>
  <c r="AM28" i="17" s="1"/>
  <c r="AE28" i="17"/>
  <c r="AK27" i="17"/>
  <c r="AM27" i="17" s="1"/>
  <c r="AE27" i="17"/>
  <c r="AP76" i="5"/>
  <c r="AP80" i="5" s="1"/>
  <c r="F29" i="11"/>
  <c r="F31" i="11" s="1"/>
  <c r="AN7" i="15"/>
  <c r="AP8" i="15"/>
  <c r="AP7" i="15"/>
  <c r="AK7" i="16"/>
  <c r="AG7" i="16"/>
  <c r="AM7" i="16"/>
  <c r="AA7" i="17"/>
  <c r="AE7" i="16"/>
  <c r="AE9" i="6"/>
  <c r="AP9" i="17"/>
  <c r="AP9" i="6" s="1"/>
  <c r="AG9" i="6"/>
  <c r="AP15" i="13"/>
  <c r="AE8" i="16"/>
  <c r="AK8" i="16"/>
  <c r="AA8" i="17"/>
  <c r="AG8" i="16"/>
  <c r="AM8" i="16"/>
  <c r="AM15" i="15"/>
  <c r="AN8" i="15"/>
  <c r="AG15" i="15"/>
  <c r="AT21" i="5" l="1"/>
  <c r="AT23" i="5" s="1"/>
  <c r="F14" i="22"/>
  <c r="H14" i="22" s="1"/>
  <c r="H13" i="22"/>
  <c r="AM36" i="15"/>
  <c r="AM73" i="15" s="1"/>
  <c r="AK76" i="15" s="1"/>
  <c r="AM76" i="15" s="1"/>
  <c r="AM79" i="15" s="1"/>
  <c r="AM80" i="15" s="1"/>
  <c r="AG76" i="12"/>
  <c r="AP76" i="12" s="1"/>
  <c r="AP79" i="12" s="1"/>
  <c r="AP80" i="12" s="1"/>
  <c r="AG35" i="15"/>
  <c r="AG36" i="15" s="1"/>
  <c r="AG73" i="15" s="1"/>
  <c r="AD76" i="15" s="1"/>
  <c r="AG76" i="15" s="1"/>
  <c r="AP81" i="5"/>
  <c r="AP12" i="17"/>
  <c r="AP12" i="6" s="1"/>
  <c r="AG17" i="16"/>
  <c r="AP17" i="16" s="1"/>
  <c r="AN17" i="16"/>
  <c r="AN10" i="17"/>
  <c r="AN10" i="6" s="1"/>
  <c r="AE10" i="6"/>
  <c r="AK17" i="17"/>
  <c r="AM17" i="17" s="1"/>
  <c r="AE17" i="17"/>
  <c r="AP10" i="17"/>
  <c r="AP10" i="6" s="1"/>
  <c r="AG30" i="16"/>
  <c r="AP30" i="16" s="1"/>
  <c r="AN30" i="16"/>
  <c r="AK30" i="17"/>
  <c r="AM30" i="17" s="1"/>
  <c r="AE30" i="17"/>
  <c r="AG10" i="6"/>
  <c r="AD76" i="13"/>
  <c r="H28" i="11" s="1"/>
  <c r="H3" i="11"/>
  <c r="H24" i="11" s="1"/>
  <c r="H26" i="11" s="1"/>
  <c r="L26" i="11" s="1"/>
  <c r="AG31" i="17"/>
  <c r="AP31" i="17" s="1"/>
  <c r="AN31" i="17"/>
  <c r="AN31" i="6" s="1"/>
  <c r="AE31" i="6"/>
  <c r="AP31" i="16"/>
  <c r="AE27" i="6"/>
  <c r="AP15" i="15"/>
  <c r="AN12" i="17"/>
  <c r="AN12" i="6" s="1"/>
  <c r="AE12" i="6"/>
  <c r="AG25" i="17"/>
  <c r="AN25" i="17"/>
  <c r="AN25" i="6" s="1"/>
  <c r="AE25" i="6"/>
  <c r="AK29" i="17"/>
  <c r="AM29" i="17" s="1"/>
  <c r="AE29" i="17"/>
  <c r="AG14" i="17"/>
  <c r="AG14" i="6" s="1"/>
  <c r="AE14" i="17"/>
  <c r="AE14" i="6" s="1"/>
  <c r="AM14" i="17"/>
  <c r="AK14" i="17"/>
  <c r="AK14" i="6" s="1"/>
  <c r="AN27" i="17"/>
  <c r="AG27" i="17"/>
  <c r="AP27" i="17" s="1"/>
  <c r="AN34" i="16"/>
  <c r="AG34" i="16"/>
  <c r="AP34" i="16" s="1"/>
  <c r="AM35" i="16"/>
  <c r="AN20" i="16"/>
  <c r="AG20" i="16"/>
  <c r="AN32" i="17"/>
  <c r="AN32" i="6" s="1"/>
  <c r="AG32" i="17"/>
  <c r="AP32" i="17" s="1"/>
  <c r="AP32" i="6" s="1"/>
  <c r="AK34" i="17"/>
  <c r="AM34" i="17" s="1"/>
  <c r="AE34" i="17"/>
  <c r="AE34" i="6" s="1"/>
  <c r="AP18" i="16"/>
  <c r="AG13" i="17"/>
  <c r="AG13" i="6" s="1"/>
  <c r="AM13" i="17"/>
  <c r="AM13" i="6" s="1"/>
  <c r="AK13" i="17"/>
  <c r="AK13" i="6" s="1"/>
  <c r="AE13" i="17"/>
  <c r="AE13" i="6" s="1"/>
  <c r="AN33" i="16"/>
  <c r="AG33" i="16"/>
  <c r="AP33" i="16" s="1"/>
  <c r="AE32" i="6"/>
  <c r="AG18" i="17"/>
  <c r="AG18" i="6" s="1"/>
  <c r="AN18" i="17"/>
  <c r="AN18" i="6" s="1"/>
  <c r="AE18" i="6"/>
  <c r="AP21" i="17"/>
  <c r="AP21" i="6" s="1"/>
  <c r="AG24" i="17"/>
  <c r="AN24" i="17"/>
  <c r="AN24" i="6" s="1"/>
  <c r="AE24" i="6"/>
  <c r="AP27" i="15"/>
  <c r="AK20" i="17"/>
  <c r="AM20" i="17" s="1"/>
  <c r="AE20" i="17"/>
  <c r="AE20" i="6" s="1"/>
  <c r="AM18" i="17"/>
  <c r="AN22" i="17"/>
  <c r="AN22" i="6" s="1"/>
  <c r="AG22" i="17"/>
  <c r="AP22" i="17" s="1"/>
  <c r="AP22" i="6" s="1"/>
  <c r="AG28" i="17"/>
  <c r="AP28" i="17" s="1"/>
  <c r="AP28" i="6" s="1"/>
  <c r="AN28" i="17"/>
  <c r="AN28" i="6" s="1"/>
  <c r="AE28" i="6"/>
  <c r="AE33" i="17"/>
  <c r="AK33" i="17"/>
  <c r="AM33" i="17" s="1"/>
  <c r="AP13" i="16"/>
  <c r="AP35" i="13"/>
  <c r="AP35" i="6" s="1"/>
  <c r="AP14" i="16"/>
  <c r="AP33" i="15"/>
  <c r="AG27" i="16"/>
  <c r="AP27" i="16" s="1"/>
  <c r="AN27" i="16"/>
  <c r="AG29" i="16"/>
  <c r="AN29" i="16"/>
  <c r="AN14" i="16"/>
  <c r="AG81" i="4"/>
  <c r="AB66" i="19" s="1"/>
  <c r="AN13" i="16"/>
  <c r="AG12" i="6"/>
  <c r="AN26" i="17"/>
  <c r="AN26" i="6" s="1"/>
  <c r="AE26" i="6"/>
  <c r="AG26" i="17"/>
  <c r="AP19" i="17"/>
  <c r="AP19" i="6" s="1"/>
  <c r="AG19" i="6"/>
  <c r="AG23" i="17"/>
  <c r="AN23" i="17"/>
  <c r="AN23" i="6" s="1"/>
  <c r="AE23" i="6"/>
  <c r="AN7" i="16"/>
  <c r="AE7" i="17"/>
  <c r="AE7" i="6" s="1"/>
  <c r="AM7" i="17"/>
  <c r="AM7" i="6" s="1"/>
  <c r="AK7" i="17"/>
  <c r="AK7" i="6" s="1"/>
  <c r="AG7" i="17"/>
  <c r="AP7" i="16"/>
  <c r="AP8" i="16"/>
  <c r="AN8" i="16"/>
  <c r="AG15" i="16"/>
  <c r="AG8" i="17"/>
  <c r="AG8" i="6" s="1"/>
  <c r="AK8" i="17"/>
  <c r="AE8" i="17"/>
  <c r="AE8" i="6" s="1"/>
  <c r="AM8" i="17"/>
  <c r="AM8" i="6" s="1"/>
  <c r="AM15" i="16"/>
  <c r="AN27" i="6" l="1"/>
  <c r="G29" i="11"/>
  <c r="G31" i="11" s="1"/>
  <c r="AG79" i="12"/>
  <c r="AG80" i="12" s="1"/>
  <c r="V3" i="12" s="1"/>
  <c r="AG76" i="13"/>
  <c r="H29" i="11" s="1"/>
  <c r="H31" i="11" s="1"/>
  <c r="AG79" i="15"/>
  <c r="AG80" i="15" s="1"/>
  <c r="V3" i="15" s="1"/>
  <c r="AP76" i="15"/>
  <c r="AP79" i="15" s="1"/>
  <c r="L3" i="11"/>
  <c r="L24" i="11" s="1"/>
  <c r="AG32" i="6"/>
  <c r="AN13" i="17"/>
  <c r="AN13" i="6" s="1"/>
  <c r="AN17" i="17"/>
  <c r="AN17" i="6" s="1"/>
  <c r="AG17" i="17"/>
  <c r="AN30" i="17"/>
  <c r="AN30" i="6" s="1"/>
  <c r="AG30" i="17"/>
  <c r="AP31" i="6"/>
  <c r="AE30" i="6"/>
  <c r="AE17" i="6"/>
  <c r="AG27" i="6"/>
  <c r="AG31" i="6"/>
  <c r="AP26" i="17"/>
  <c r="AP26" i="6" s="1"/>
  <c r="AG26" i="6"/>
  <c r="AP14" i="17"/>
  <c r="AP14" i="6" s="1"/>
  <c r="AM14" i="6"/>
  <c r="AP25" i="17"/>
  <c r="AP25" i="6" s="1"/>
  <c r="AG25" i="6"/>
  <c r="AM36" i="16"/>
  <c r="AM73" i="16" s="1"/>
  <c r="AK76" i="16" s="1"/>
  <c r="AM76" i="16" s="1"/>
  <c r="AM79" i="16" s="1"/>
  <c r="AM80" i="16" s="1"/>
  <c r="AP23" i="17"/>
  <c r="AP23" i="6" s="1"/>
  <c r="AG23" i="6"/>
  <c r="AP36" i="13"/>
  <c r="AP73" i="13" s="1"/>
  <c r="AP18" i="17"/>
  <c r="AP18" i="6" s="1"/>
  <c r="AG34" i="17"/>
  <c r="AN34" i="17"/>
  <c r="AN34" i="6" s="1"/>
  <c r="AG28" i="6"/>
  <c r="AG33" i="17"/>
  <c r="AN33" i="17"/>
  <c r="AN33" i="6" s="1"/>
  <c r="AP35" i="15"/>
  <c r="AP36" i="15" s="1"/>
  <c r="AP73" i="15" s="1"/>
  <c r="AP27" i="6"/>
  <c r="AP13" i="17"/>
  <c r="AP13" i="6" s="1"/>
  <c r="AN29" i="17"/>
  <c r="AN29" i="6" s="1"/>
  <c r="AG29" i="17"/>
  <c r="AP29" i="17" s="1"/>
  <c r="AP29" i="16"/>
  <c r="AM35" i="17"/>
  <c r="AN14" i="17"/>
  <c r="AN14" i="6" s="1"/>
  <c r="AE29" i="6"/>
  <c r="AE33" i="6"/>
  <c r="AT9" i="6" s="1"/>
  <c r="AN20" i="17"/>
  <c r="AN20" i="6" s="1"/>
  <c r="AG20" i="17"/>
  <c r="AP24" i="17"/>
  <c r="AP24" i="6" s="1"/>
  <c r="AG24" i="6"/>
  <c r="AP20" i="16"/>
  <c r="AG22" i="6"/>
  <c r="AG35" i="16"/>
  <c r="AG36" i="16" s="1"/>
  <c r="AG73" i="16" s="1"/>
  <c r="AD76" i="16" s="1"/>
  <c r="AG76" i="16" s="1"/>
  <c r="AN7" i="17"/>
  <c r="AN7" i="6" s="1"/>
  <c r="AP7" i="17"/>
  <c r="AP7" i="6" s="1"/>
  <c r="AG7" i="6"/>
  <c r="AM15" i="17"/>
  <c r="AK8" i="6"/>
  <c r="AN8" i="17"/>
  <c r="AG15" i="17"/>
  <c r="AT21" i="12"/>
  <c r="AT23" i="12" s="1"/>
  <c r="AP8" i="17"/>
  <c r="AP8" i="6" s="1"/>
  <c r="AP15" i="16"/>
  <c r="AG79" i="13" l="1"/>
  <c r="AG80" i="13" s="1"/>
  <c r="V3" i="13" s="1"/>
  <c r="K28" i="11"/>
  <c r="L28" i="11" s="1"/>
  <c r="AP76" i="13"/>
  <c r="AP79" i="13" s="1"/>
  <c r="AP80" i="13" s="1"/>
  <c r="AP80" i="15"/>
  <c r="AT8" i="6"/>
  <c r="AM15" i="6"/>
  <c r="AM36" i="6" s="1"/>
  <c r="AM73" i="6" s="1"/>
  <c r="AP30" i="17"/>
  <c r="AP30" i="6" s="1"/>
  <c r="AG30" i="6"/>
  <c r="AP17" i="17"/>
  <c r="AP17" i="6" s="1"/>
  <c r="AG17" i="6"/>
  <c r="AG79" i="16"/>
  <c r="AG80" i="16" s="1"/>
  <c r="V3" i="16" s="1"/>
  <c r="AP76" i="16"/>
  <c r="AP79" i="16" s="1"/>
  <c r="AG34" i="6"/>
  <c r="AP34" i="17"/>
  <c r="AP34" i="6" s="1"/>
  <c r="AP20" i="17"/>
  <c r="AP20" i="6" s="1"/>
  <c r="AG35" i="17"/>
  <c r="AG36" i="17" s="1"/>
  <c r="AG73" i="17" s="1"/>
  <c r="AD76" i="17" s="1"/>
  <c r="AM36" i="17"/>
  <c r="AM73" i="17" s="1"/>
  <c r="AK76" i="17" s="1"/>
  <c r="AM76" i="17" s="1"/>
  <c r="AG20" i="6"/>
  <c r="AG29" i="6"/>
  <c r="AP35" i="16"/>
  <c r="AP36" i="16" s="1"/>
  <c r="AP73" i="16" s="1"/>
  <c r="AP29" i="6"/>
  <c r="AP33" i="17"/>
  <c r="AP33" i="6" s="1"/>
  <c r="AG33" i="6"/>
  <c r="AG15" i="6"/>
  <c r="AP15" i="17"/>
  <c r="AN8" i="6"/>
  <c r="AP15" i="6" s="1"/>
  <c r="AP36" i="6" s="1"/>
  <c r="AP73" i="6" s="1"/>
  <c r="L29" i="11"/>
  <c r="L31" i="11" s="1"/>
  <c r="AP80" i="16" l="1"/>
  <c r="AK76" i="6"/>
  <c r="AG76" i="17"/>
  <c r="AG79" i="17" s="1"/>
  <c r="AG80" i="17" s="1"/>
  <c r="V3" i="17" s="1"/>
  <c r="AD76" i="6"/>
  <c r="AG35" i="6"/>
  <c r="AG36" i="6" s="1"/>
  <c r="AG73" i="6" s="1"/>
  <c r="AT10" i="6"/>
  <c r="AP35" i="17"/>
  <c r="AP36" i="17" s="1"/>
  <c r="AP73" i="17" s="1"/>
  <c r="AM79" i="17"/>
  <c r="AM80" i="17" s="1"/>
  <c r="AM76" i="6"/>
  <c r="AM80" i="6" s="1"/>
  <c r="AM81" i="6" s="1"/>
  <c r="AG76" i="6" l="1"/>
  <c r="AG80" i="6" s="1"/>
  <c r="AT21" i="6" s="1"/>
  <c r="AT23" i="6" s="1"/>
  <c r="AP76" i="17"/>
  <c r="AP79" i="17" s="1"/>
  <c r="AP80" i="17" s="1"/>
  <c r="AP76" i="6" l="1"/>
  <c r="AP80" i="6" s="1"/>
  <c r="AP81" i="6" s="1"/>
  <c r="AG81" i="6"/>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<sst xmlns="http://schemas.openxmlformats.org/spreadsheetml/2006/main" count="2108" uniqueCount="505">
  <si>
    <t>ORGANIZATION: UNIVERSITY OF MASSACHUSETTS LOWELL</t>
  </si>
  <si>
    <t>Budget Period 1</t>
  </si>
  <si>
    <t>Cost Share</t>
  </si>
  <si>
    <t>Total</t>
  </si>
  <si>
    <t xml:space="preserve">UEI: LTNVSTJ3R6D5      DUNS: 956072490   </t>
  </si>
  <si>
    <t>Include salary escalation in out years:</t>
  </si>
  <si>
    <t>Rate?</t>
  </si>
  <si>
    <t xml:space="preserve">Start Date: </t>
  </si>
  <si>
    <t>End Date:</t>
  </si>
  <si>
    <t>Enter %, if no increases, then enter 0     ---&gt;</t>
  </si>
  <si>
    <t>SENIOR/KEY PERSON</t>
  </si>
  <si>
    <t xml:space="preserve">*Base </t>
  </si>
  <si>
    <t>Person-months</t>
  </si>
  <si>
    <t>*Requested</t>
  </si>
  <si>
    <t>*Fringe</t>
  </si>
  <si>
    <t xml:space="preserve">*First / Middle/ *Last Name        </t>
  </si>
  <si>
    <t>*Project Role</t>
  </si>
  <si>
    <t>Salary ($)</t>
  </si>
  <si>
    <t>CAL</t>
  </si>
  <si>
    <t>ACAD</t>
  </si>
  <si>
    <t>SUMR</t>
  </si>
  <si>
    <t>Salary</t>
  </si>
  <si>
    <t>Benefits ($)</t>
  </si>
  <si>
    <t>OSP Internal Use Only</t>
  </si>
  <si>
    <t>Amount</t>
  </si>
  <si>
    <t>REGSALARY</t>
  </si>
  <si>
    <t>SPECLSALARY</t>
  </si>
  <si>
    <t>FRINGE</t>
  </si>
  <si>
    <t>EQUIPMENT</t>
  </si>
  <si>
    <t>TRAVELNAT</t>
  </si>
  <si>
    <t>TRAVELFOR</t>
  </si>
  <si>
    <t>SUPPLIES</t>
  </si>
  <si>
    <t>Total Senior/Key Person</t>
  </si>
  <si>
    <t>OTHERNONPER (Could be Operational or Human Subj)</t>
  </si>
  <si>
    <t>OTHER PERSONNEL (SHOW NUMBERS IN BRACKETS)</t>
  </si>
  <si>
    <t>CONSULTANT</t>
  </si>
  <si>
    <t xml:space="preserve">    1.   [</t>
  </si>
  <si>
    <t>]</t>
  </si>
  <si>
    <t>Post Doctoral Associates</t>
  </si>
  <si>
    <t>SUBCONTRACT&lt;$25K</t>
  </si>
  <si>
    <t xml:space="preserve">    2.   [</t>
  </si>
  <si>
    <t>Graduate Students - Academic - Level 1</t>
  </si>
  <si>
    <t>SUBCONTRACT&gt;$25K</t>
  </si>
  <si>
    <t xml:space="preserve">    3.   [</t>
  </si>
  <si>
    <t>Graduate Students - Academic - Level 2</t>
  </si>
  <si>
    <t>OTHNONPER_NOFA</t>
  </si>
  <si>
    <t xml:space="preserve">    4.   [</t>
  </si>
  <si>
    <t>Graduate Students - Academic - Level 3</t>
  </si>
  <si>
    <t>OTHNONPER_NOFA - but separate project</t>
  </si>
  <si>
    <t xml:space="preserve">    5.   [</t>
  </si>
  <si>
    <t>Graduate Students - Summer</t>
  </si>
  <si>
    <t>FACDM</t>
  </si>
  <si>
    <t xml:space="preserve">    6.   [</t>
  </si>
  <si>
    <t xml:space="preserve">Other - full time benefited </t>
  </si>
  <si>
    <t xml:space="preserve">    7.   [</t>
  </si>
  <si>
    <t>TOTAL</t>
  </si>
  <si>
    <t xml:space="preserve">    8.   [</t>
  </si>
  <si>
    <t xml:space="preserve">    9.   [</t>
  </si>
  <si>
    <t xml:space="preserve">  10.   [</t>
  </si>
  <si>
    <t xml:space="preserve">  11.   [</t>
  </si>
  <si>
    <t xml:space="preserve">  12.   [</t>
  </si>
  <si>
    <t xml:space="preserve">  13.   [</t>
  </si>
  <si>
    <t xml:space="preserve">  14.   [</t>
  </si>
  <si>
    <t xml:space="preserve">  15.   [</t>
  </si>
  <si>
    <t xml:space="preserve">Other - part time undergrad student </t>
  </si>
  <si>
    <t xml:space="preserve">  16.   [</t>
  </si>
  <si>
    <t xml:space="preserve">  17.   [</t>
  </si>
  <si>
    <t>Other - part time - Graduate Student Hourly</t>
  </si>
  <si>
    <t xml:space="preserve">  18.   [</t>
  </si>
  <si>
    <t>Other - part time</t>
  </si>
  <si>
    <t>[</t>
  </si>
  <si>
    <t>Total Other Personnel</t>
  </si>
  <si>
    <t>Total Salary, Wages and Fringe Benefits</t>
  </si>
  <si>
    <t xml:space="preserve"> </t>
  </si>
  <si>
    <t>Total  Equipment</t>
  </si>
  <si>
    <t>TRAVEL</t>
  </si>
  <si>
    <t>Domestic Travel Costs (Incl. Canada, Mexico and U.S. Possessions)</t>
  </si>
  <si>
    <t>Foreign Travel Costs</t>
  </si>
  <si>
    <t>Total Travel</t>
  </si>
  <si>
    <t>PARTICIPANT SUPPORT COSTS</t>
  </si>
  <si>
    <t>Tuition/Fees/Health Insurance</t>
  </si>
  <si>
    <t>Stipends</t>
  </si>
  <si>
    <t>Travel</t>
  </si>
  <si>
    <t>Subsistence</t>
  </si>
  <si>
    <t>Other</t>
  </si>
  <si>
    <t>df</t>
  </si>
  <si>
    <t>]  Number of Participants/Trainees</t>
  </si>
  <si>
    <t>Total Participant Support Costs</t>
  </si>
  <si>
    <t>OTHER DIRECT COSTS</t>
  </si>
  <si>
    <t xml:space="preserve">Materials and Supplies </t>
  </si>
  <si>
    <t xml:space="preserve">Publication Costs </t>
  </si>
  <si>
    <t>Consultant Services</t>
  </si>
  <si>
    <t xml:space="preserve">Other Expenses/Services </t>
  </si>
  <si>
    <t>Subaward/Consortium (3)</t>
  </si>
  <si>
    <t>Subaward/Consortium (4)</t>
  </si>
  <si>
    <t xml:space="preserve">Subaward/Consortium (5) </t>
  </si>
  <si>
    <t xml:space="preserve">RA Tuition/Fees/Non IDC Bearing Expenses </t>
  </si>
  <si>
    <t>Total Other Direct Costs</t>
  </si>
  <si>
    <t>TOTAL DIRECT COSTS</t>
  </si>
  <si>
    <t>INDIRECT COSTS</t>
  </si>
  <si>
    <t xml:space="preserve"> Indirect Cost Type</t>
  </si>
  <si>
    <t>Indirect Cost Rate</t>
  </si>
  <si>
    <t>Rate Information</t>
  </si>
  <si>
    <t>Indirect Cost Base ($)</t>
  </si>
  <si>
    <t>Indirect Cost</t>
  </si>
  <si>
    <t>Modified Total Direct Costs (MTDC)</t>
  </si>
  <si>
    <t>On Campus - Research</t>
  </si>
  <si>
    <t>Cognizant Federal Agency: DHHS, Edwin Miranda, (212) 264-2069       IDC Rate Agreement Dated: 06/11/2024</t>
  </si>
  <si>
    <t>Total Indirect Costs</t>
  </si>
  <si>
    <t>TOTAL DIRECT AND INDIRECT COSTS</t>
  </si>
  <si>
    <t>Budget Period 2</t>
  </si>
  <si>
    <t>Budget Period 3</t>
  </si>
  <si>
    <t>Materials and Supplies</t>
  </si>
  <si>
    <t>Publication Costs</t>
  </si>
  <si>
    <t>Other Expenses/Services</t>
  </si>
  <si>
    <t>Budget Period 4</t>
  </si>
  <si>
    <t>Budget Period 5</t>
  </si>
  <si>
    <t>Budget Period 6</t>
  </si>
  <si>
    <t>Indirect Cost Rate (%)</t>
  </si>
  <si>
    <t>Cognizant Federal Agency: DHHS, Ryan McCarthy, (212) 264-2069</t>
  </si>
  <si>
    <t>Budget Period 7</t>
  </si>
  <si>
    <t>Budget Period 8</t>
  </si>
  <si>
    <t>Budget Period 9</t>
  </si>
  <si>
    <t>Cumulative</t>
  </si>
  <si>
    <t>In Accordance with IDC Rate Agreement</t>
  </si>
  <si>
    <t>NIH Modular Budget</t>
  </si>
  <si>
    <t>Year 1</t>
  </si>
  <si>
    <t xml:space="preserve">Year 2 </t>
  </si>
  <si>
    <t>Year 3</t>
  </si>
  <si>
    <t>Year 4</t>
  </si>
  <si>
    <t xml:space="preserve">Year 5 </t>
  </si>
  <si>
    <t>Year 6</t>
  </si>
  <si>
    <t>Year 7</t>
  </si>
  <si>
    <t>Year 8</t>
  </si>
  <si>
    <t>Year 9</t>
  </si>
  <si>
    <t>Year 10</t>
  </si>
  <si>
    <t xml:space="preserve">UML Direct Costs </t>
  </si>
  <si>
    <t>Subaward/Consortium (1) Direct Costs</t>
  </si>
  <si>
    <t>Subaward/Consortium (1) Indirect Costs</t>
  </si>
  <si>
    <t>Subaward/Consortium (2) Direct Costs</t>
  </si>
  <si>
    <t>Subaward/Consortium (2) Indirect Costs</t>
  </si>
  <si>
    <t>Subaward/Consortium (3) Direct Costs</t>
  </si>
  <si>
    <t>Subaward/Consortium (3) Indirect Costs</t>
  </si>
  <si>
    <t>Subaward/Consortium (4) Direct Costs</t>
  </si>
  <si>
    <t>Subaward/Consortium (4) Indirect Costs</t>
  </si>
  <si>
    <t>Subaward/Consortium (5) Direct Costs</t>
  </si>
  <si>
    <t>Subaward/Consortium (5) Indirect Costs</t>
  </si>
  <si>
    <t>Grants.gov Modular Budget Entry</t>
  </si>
  <si>
    <t>A. Direct Costs</t>
  </si>
  <si>
    <r>
      <t xml:space="preserve">Direct Cost less Consortium Indirect (F&amp;A)
</t>
    </r>
    <r>
      <rPr>
        <b/>
        <sz val="8"/>
        <rFont val="Arial"/>
        <family val="2"/>
      </rPr>
      <t>Must be in module of $25,000)</t>
    </r>
  </si>
  <si>
    <t>Consortium Indirect Costs</t>
  </si>
  <si>
    <t>Total Direct Costs</t>
  </si>
  <si>
    <t>B. Indirect (F&amp;A) Costs</t>
  </si>
  <si>
    <t>Indirect (F&amp;A) Base ($)</t>
  </si>
  <si>
    <t>Funds Requested</t>
  </si>
  <si>
    <t>C. Total Direct and Indirect (F&amp;A) Costs (A +B)</t>
  </si>
  <si>
    <t>Total Direct and Indirect (F&amp;A) Costs (A +B)</t>
  </si>
  <si>
    <t>Employee Type</t>
  </si>
  <si>
    <t>Acct 732300 Group Insurance</t>
  </si>
  <si>
    <t>Acct 732300 Retirement</t>
  </si>
  <si>
    <t>Acct 732300 Terminal Leave</t>
  </si>
  <si>
    <t>Acct 732320 Unemployment Insurance</t>
  </si>
  <si>
    <t>Acct 732320 Employer Medical Assistance Contribution</t>
  </si>
  <si>
    <t>Acct 732320 Medicare Tax</t>
  </si>
  <si>
    <t>Paid Family and Medical Leave</t>
  </si>
  <si>
    <t>Acct 732200 Health &amp; Welfare (Not Included in State Rate)</t>
  </si>
  <si>
    <t xml:space="preserve">Full Time Benefited </t>
  </si>
  <si>
    <t xml:space="preserve">    *16.50 per week</t>
  </si>
  <si>
    <t>Part Time Non-Benefitted</t>
  </si>
  <si>
    <t>Faculty Additional Compensation</t>
  </si>
  <si>
    <t>Student Employees</t>
  </si>
  <si>
    <t>Research Assistants</t>
  </si>
  <si>
    <t>**11.43%</t>
  </si>
  <si>
    <t>* Not included in total for full time benefitted</t>
  </si>
  <si>
    <t xml:space="preserve">**Applicable to RA's that take Health Insurance </t>
  </si>
  <si>
    <t xml:space="preserve">Indirect Cost Rates FY 2024 </t>
  </si>
  <si>
    <t>Effective: 07/01/2023</t>
  </si>
  <si>
    <t>Indirect Cost Rate Agreement Dated: 06/11/2024</t>
  </si>
  <si>
    <t>Start Date</t>
  </si>
  <si>
    <t>Off Campus - Research</t>
  </si>
  <si>
    <t>On Campus - DOD Contract</t>
  </si>
  <si>
    <t>Off Campus - DOD Contract</t>
  </si>
  <si>
    <t>On Campus - Other Sponsored Activity</t>
  </si>
  <si>
    <t>Off Campus - Other Sponsored Activity</t>
  </si>
  <si>
    <t>On Campus - Instruction</t>
  </si>
  <si>
    <t>Off Campus - Instruction</t>
  </si>
  <si>
    <t>EFFORT CALCULATIONS</t>
  </si>
  <si>
    <t>YEAR 1
Personnel</t>
  </si>
  <si>
    <t>Total
% Effort</t>
  </si>
  <si>
    <t>Sponsor Share</t>
  </si>
  <si>
    <t>Months</t>
  </si>
  <si>
    <t>Weeks</t>
  </si>
  <si>
    <t>Hours</t>
  </si>
  <si>
    <t>Days</t>
  </si>
  <si>
    <t>Faculty/Staff Full-time</t>
  </si>
  <si>
    <r>
      <rPr>
        <b/>
        <u/>
        <sz val="10"/>
        <rFont val="Arial"/>
        <family val="2"/>
      </rPr>
      <t>IMPORTANT</t>
    </r>
    <r>
      <rPr>
        <sz val="10"/>
        <rFont val="Arial"/>
        <family val="2"/>
      </rPr>
      <t xml:space="preserve">
Effort percentage is the amount for one personnel. 
If there IS more than one person on a budget line, 
effort should be mulitplied accordingly.</t>
    </r>
  </si>
  <si>
    <t>Hours/Day</t>
  </si>
  <si>
    <t>Hours/Week</t>
  </si>
  <si>
    <t xml:space="preserve">Graduate RA Full-time </t>
  </si>
  <si>
    <t>YEAR 2
Personnel</t>
  </si>
  <si>
    <t>YEAR 3
Personnel</t>
  </si>
  <si>
    <t>YEAR 4
Personnel</t>
  </si>
  <si>
    <t>YEAR 5
Personnel</t>
  </si>
  <si>
    <t>YEAR 6
Personnel</t>
  </si>
  <si>
    <t>YEAR 7
Personnel</t>
  </si>
  <si>
    <t>YEAR 8
Personnel</t>
  </si>
  <si>
    <t>YEAR 9
Personnel</t>
  </si>
  <si>
    <t>YEAR 10
Personnel</t>
  </si>
  <si>
    <t>Effective Fall Semester 2023, the Stipend Table shall be as follows:</t>
  </si>
  <si>
    <t>FALL 2023</t>
  </si>
  <si>
    <t>Academic Year - 18 hrs/wk</t>
  </si>
  <si>
    <t>Semester - 18 hrs/wk</t>
  </si>
  <si>
    <t>Academic Year - 9 hrs/wk</t>
  </si>
  <si>
    <t>Semester - 9 hrs/wk</t>
  </si>
  <si>
    <t>Hourly</t>
  </si>
  <si>
    <t>Level 1</t>
  </si>
  <si>
    <t>Level 2</t>
  </si>
  <si>
    <t>Level 3</t>
  </si>
  <si>
    <t xml:space="preserve">Level 1 </t>
  </si>
  <si>
    <t>Fringe</t>
  </si>
  <si>
    <t>Tuition fees</t>
  </si>
  <si>
    <t>Effective Fall Semester 2024, the Stipend Table shall be as follows:</t>
  </si>
  <si>
    <t>FALL 2024</t>
  </si>
  <si>
    <t>Academic Year = 37 weeks</t>
  </si>
  <si>
    <t>One Semester = 18.5 weeks</t>
  </si>
  <si>
    <t>Summer = 15 weeks</t>
  </si>
  <si>
    <t>Effective Fall Semester 2025, the Stipend Table shall be as follows:</t>
  </si>
  <si>
    <t>For more information on the RA hiring process and timelines, please visit:</t>
  </si>
  <si>
    <t>FALL 2025</t>
  </si>
  <si>
    <t>https://www.uml.edu/graduate-student-services/ta-ra/ta-ra-forms-authorized.aspx</t>
  </si>
  <si>
    <t>For reference to academic calendars, please visit:</t>
  </si>
  <si>
    <t>https://www.uml.edu/registrar/calendars/</t>
  </si>
  <si>
    <t>Fringe Rates</t>
  </si>
  <si>
    <t>Indirect Costs</t>
  </si>
  <si>
    <t>End Date</t>
  </si>
  <si>
    <t>Faculty summer, students, part-time, summer RAs</t>
  </si>
  <si>
    <t>$16.50 per week for Health &amp; Wellness</t>
  </si>
  <si>
    <t xml:space="preserve">Full-time, faculty academic </t>
  </si>
  <si>
    <t>Academic RAs</t>
  </si>
  <si>
    <t>Drop Down Escalation</t>
  </si>
  <si>
    <t>make a selection</t>
  </si>
  <si>
    <t>Yes</t>
  </si>
  <si>
    <t>No</t>
  </si>
  <si>
    <t>FY1</t>
  </si>
  <si>
    <t>FY2</t>
  </si>
  <si>
    <t>FY3</t>
  </si>
  <si>
    <t>Total Days</t>
  </si>
  <si>
    <t>Days in FY1</t>
  </si>
  <si>
    <t>Days in FY2</t>
  </si>
  <si>
    <t>Days in FY3</t>
  </si>
  <si>
    <t>% In FY1</t>
  </si>
  <si>
    <t>% in FY2</t>
  </si>
  <si>
    <t>% in FY3</t>
  </si>
  <si>
    <t>IDC Rate Type</t>
  </si>
  <si>
    <t>Rate for FY1</t>
  </si>
  <si>
    <t>Rate for FY2</t>
  </si>
  <si>
    <t>Rate for FY3</t>
  </si>
  <si>
    <t>Total Rate FY1</t>
  </si>
  <si>
    <t>Total Rate FY2</t>
  </si>
  <si>
    <t>Total Rate FY3</t>
  </si>
  <si>
    <t>Weighted Sum Rate</t>
  </si>
  <si>
    <t>Year 1-1</t>
  </si>
  <si>
    <t>Year 1-2</t>
  </si>
  <si>
    <t>Year 2-1</t>
  </si>
  <si>
    <t>Year 2-2</t>
  </si>
  <si>
    <t>Year 3-1</t>
  </si>
  <si>
    <t>Year 3-2</t>
  </si>
  <si>
    <t>Year 4-1</t>
  </si>
  <si>
    <t>Year 4-2</t>
  </si>
  <si>
    <t>Year 5-1</t>
  </si>
  <si>
    <t>Year 5-2</t>
  </si>
  <si>
    <t>IDC Base</t>
  </si>
  <si>
    <t>IDC Rate</t>
  </si>
  <si>
    <t>IDCs</t>
  </si>
  <si>
    <t>Indirect Cost Type 1</t>
  </si>
  <si>
    <t>Indirect Cost Type 2</t>
  </si>
  <si>
    <t>Our negotiated indirect cost rates are split by fiscal year. To assist with budget entry, please see table below for indirect cost breakdown. NOTE: After FY27, no breakdown is needed as the rate will remain constant.</t>
  </si>
  <si>
    <t>NOTE: Indirect Cost Type 2 is used only in rare instances. For most proposals, this table can be disregarded.</t>
  </si>
  <si>
    <t>IsAvailableToReserve</t>
  </si>
  <si>
    <t>resource_RESOURCERATE::RateType__c</t>
  </si>
  <si>
    <t>Internal</t>
  </si>
  <si>
    <t>Internal Rates - FY26</t>
  </si>
  <si>
    <t>Rate Type</t>
  </si>
  <si>
    <t>** RATES ARE HOURLY</t>
  </si>
  <si>
    <t>Labs &amp; Resources</t>
  </si>
  <si>
    <t>Self</t>
  </si>
  <si>
    <t>Service</t>
  </si>
  <si>
    <t>Training</t>
  </si>
  <si>
    <t>Please contact crf@uml.edu with any questions</t>
  </si>
  <si>
    <t>Cell Analysis &amp; Imaging Lab</t>
  </si>
  <si>
    <t>CAI Technical Assistance</t>
  </si>
  <si>
    <t>Cell Sorter</t>
  </si>
  <si>
    <t>Confocal Laser Scanning Microscope (Conf)</t>
  </si>
  <si>
    <t>Cryostat</t>
  </si>
  <si>
    <t>Flow Cytometer (FlowCy)</t>
  </si>
  <si>
    <t>Fluorescence Microscope (FM)</t>
  </si>
  <si>
    <t>IVIS AMI-HT</t>
  </si>
  <si>
    <t>Microtome</t>
  </si>
  <si>
    <t>Paraffin Embedding Console</t>
  </si>
  <si>
    <t>Fabric Discovery Center</t>
  </si>
  <si>
    <t>Air Permeability Tester (PERM)</t>
  </si>
  <si>
    <t>Carding Machine</t>
  </si>
  <si>
    <t>Cast Film Pro Line (Cast)</t>
  </si>
  <si>
    <t>Chemical Safety Hood</t>
  </si>
  <si>
    <t>Clothes Dryer, AATCC Compliant, Vortex M6D (Vortex M6D)</t>
  </si>
  <si>
    <t>Clothes Washer, AATCC Compliant, Vortex M6 (Vortex)</t>
  </si>
  <si>
    <t>Crockmeter/Rubbing Fastness Tester, M238AA (Model CM-1) (Crock)</t>
  </si>
  <si>
    <t>Digital Microscope (DM)</t>
  </si>
  <si>
    <t>Dyeing Machine</t>
  </si>
  <si>
    <t>Fabric Cutting Table</t>
  </si>
  <si>
    <t>Fabric Stiffness Tester, M003B (Fabric)</t>
  </si>
  <si>
    <t>Fiber Conditioning Unit (Fiber Cond.)</t>
  </si>
  <si>
    <t>Fiber Spin Line (Fiber)</t>
  </si>
  <si>
    <t>Film/Blade Coater</t>
  </si>
  <si>
    <t>Furnace</t>
  </si>
  <si>
    <t>Gelbo Flex Durability Tester (GELBO)</t>
  </si>
  <si>
    <t>Gerber Design Station</t>
  </si>
  <si>
    <t>Humidity Chamber</t>
  </si>
  <si>
    <t>Humidity Chamber #2</t>
  </si>
  <si>
    <t>Humidity Chamber #3</t>
  </si>
  <si>
    <t>Hydrostatic Head Tester (hydro)</t>
  </si>
  <si>
    <t>Jacquard Digital Weaving Loom, Thread Controller 2 (TC2) (Thread)</t>
  </si>
  <si>
    <t>Knitting Machine Design Station, Stoll M1plus Software (Design)</t>
  </si>
  <si>
    <t>Knitting Machine, CMS 330 HP W TT Sport (CMS)</t>
  </si>
  <si>
    <t>Martindale M235, Abrasion Tester (Martin)</t>
  </si>
  <si>
    <t>Micro-compounder, #2</t>
  </si>
  <si>
    <t>Micro-compounder, HT 15 (MCompound)</t>
  </si>
  <si>
    <t>MOCON Clean-up Fee (mocon clean)</t>
  </si>
  <si>
    <t>MOCON Set-up Fee (mocon set)</t>
  </si>
  <si>
    <t>MOCON Water Vapor Transmission Rate Tester (Aqua)</t>
  </si>
  <si>
    <t>Oven, Model FD-56-UL</t>
  </si>
  <si>
    <t>Particle Filtration Efficiency Testing (TSI)</t>
  </si>
  <si>
    <t>Pelletizer</t>
  </si>
  <si>
    <t>Plasma Treater</t>
  </si>
  <si>
    <t>Roll-to-roll Coating Platform (ROLL)</t>
  </si>
  <si>
    <t>Screen Printer, Semi Automatic</t>
  </si>
  <si>
    <t>Sewing and Embroidery 2-in-1 Machine</t>
  </si>
  <si>
    <t>Sewing Machine, 3/4 Thread Serger</t>
  </si>
  <si>
    <t xml:space="preserve">Sewing Machine, ActiveseamTM Flat Overlock #1
</t>
  </si>
  <si>
    <t xml:space="preserve">Sewing Machine, ActiveseamTM Flat Overlock #2
</t>
  </si>
  <si>
    <t>Sewing Machine, DDL-8700</t>
  </si>
  <si>
    <t>Sewing Machine, LZ-2280A</t>
  </si>
  <si>
    <t xml:space="preserve">Sewing Machine, Purl Edge
</t>
  </si>
  <si>
    <t>Sewing Machine, TL-2010Q</t>
  </si>
  <si>
    <t>Spectrophotometer</t>
  </si>
  <si>
    <t>SpeedMixer, DAC 400.2 VAC-P (SPMIX)</t>
  </si>
  <si>
    <t>Spray Rating Tester, M232 (Spray)</t>
  </si>
  <si>
    <t>Sweating Guarded Hotplate</t>
  </si>
  <si>
    <t>Synthetic Blood Penetration Testing (SYN)</t>
  </si>
  <si>
    <t>Temperature and Humidity Chamber</t>
  </si>
  <si>
    <t>Tensile Tester, Nano Single Fiber</t>
  </si>
  <si>
    <t xml:space="preserve">Tensile Tester, Planar Biaxial Testing System
</t>
  </si>
  <si>
    <t>Tensile Tester, Single Column (TEN)</t>
  </si>
  <si>
    <t>Thermal Conductivity Tester</t>
  </si>
  <si>
    <t>Thermomechanical Analyzer, Q400 (TMA)</t>
  </si>
  <si>
    <t>Tube Winder, Model #50 (Tube)</t>
  </si>
  <si>
    <t>Ultrasonic Welder, Textile</t>
  </si>
  <si>
    <t>UV Cure Chamber</t>
  </si>
  <si>
    <t>UV VIS Spectrophotometer, Cary 8454 (Cary)</t>
  </si>
  <si>
    <t>Vertical Flame Chamber, M233M (Flame)</t>
  </si>
  <si>
    <t>Water Impact Penetration Testing (WIPT)</t>
  </si>
  <si>
    <t>Wire/Fiber Coating Line (Wire)</t>
  </si>
  <si>
    <t>X-Ray Machine (x-ray)</t>
  </si>
  <si>
    <t>Yarn on Yarn Abrasion Tester</t>
  </si>
  <si>
    <t>Yarn Twister, DirecTwist, 2C6/D6 Hybrid (Direc)</t>
  </si>
  <si>
    <t>LyoBay Lyophilization Lab</t>
  </si>
  <si>
    <t>Light Benchtop Freeze Dryer</t>
  </si>
  <si>
    <t>Moderate Benchtop Freeze Dryer</t>
  </si>
  <si>
    <t>Non-GMP Pilot Scale Lyophilizer (LyoBay)</t>
  </si>
  <si>
    <t>Stoppering Tray Dryer</t>
  </si>
  <si>
    <t>Materials &amp; Chemical Characterization Lab</t>
  </si>
  <si>
    <t>Dynamic Light Scattering Instrument (DLS)</t>
  </si>
  <si>
    <t>Fluorescence Spectrophotometer</t>
  </si>
  <si>
    <t>Fourier-Transform Infrared Spectrometer (FT-IR)</t>
  </si>
  <si>
    <t>Gas Chromatograph Mass Selective Detector</t>
  </si>
  <si>
    <t>Gel Permeation (GPC) (GPC)</t>
  </si>
  <si>
    <t>High Performance Liquid Chromatography (HPLC)</t>
  </si>
  <si>
    <t>Inductively Coupled Plasma - Mass Spectrometer (ICP-MS)</t>
  </si>
  <si>
    <t>Inductively Coupled Plasma - Optical Emission Spectrometer (ICP-OES)</t>
  </si>
  <si>
    <t>Liquid Chromatograph Mass Spectrometer (LC/MS) (LCMS)</t>
  </si>
  <si>
    <t>Microwave Digestion System</t>
  </si>
  <si>
    <t>Quadrupole Time-of-Flight Mass Spectrometer (Q-TOF)</t>
  </si>
  <si>
    <t xml:space="preserve">Surface Area and Porosimetry System
</t>
  </si>
  <si>
    <t>Viscometer</t>
  </si>
  <si>
    <t xml:space="preserve">X-ray Diffractometer
</t>
  </si>
  <si>
    <t>Microscopy Core Lab</t>
  </si>
  <si>
    <t>Atomic Force Microscope (AFM)</t>
  </si>
  <si>
    <t>Critical Point Dryer (Dryer)</t>
  </si>
  <si>
    <t>Cryo-Ultramicrotome (CryU)</t>
  </si>
  <si>
    <t>Desk IV Sputter and Desk II Carbon Coaters (VSP)</t>
  </si>
  <si>
    <t>Focused Ion Beam-Scanning Electron Microscope (FIB-SEM)</t>
  </si>
  <si>
    <t>General Lab Training (Gen)</t>
  </si>
  <si>
    <t>Glass cutter (Glass)</t>
  </si>
  <si>
    <t>Glow Discharge (Glow)</t>
  </si>
  <si>
    <t>Grinder-Polisher</t>
  </si>
  <si>
    <t>Grinding and Polishing System (GPS)</t>
  </si>
  <si>
    <t>Low Speed Saw (Saw)</t>
  </si>
  <si>
    <t>MCL Technologist (MCLTECH)</t>
  </si>
  <si>
    <t>Optical Profiling system (OPS)</t>
  </si>
  <si>
    <t>Precision Saw</t>
  </si>
  <si>
    <t>Scanning Electron Microscope (SEM)</t>
  </si>
  <si>
    <t>Sonicator (Soni)</t>
  </si>
  <si>
    <t>Sputter Coater (Sputter)</t>
  </si>
  <si>
    <t>Stereo Microscope (SM)</t>
  </si>
  <si>
    <t>Transmission Electron Microscope (TEM)</t>
  </si>
  <si>
    <t>Vacuum Impregnation System (VIS)</t>
  </si>
  <si>
    <t>Vibratory Polisher</t>
  </si>
  <si>
    <t>Transmission Electron Microscope (TEM) - CM12</t>
  </si>
  <si>
    <t>Field-emission Scanning Electron Microscope (FE-SEM) - Unit 2</t>
  </si>
  <si>
    <t>Field-emission Scanning Electron Microscope (FE-SEM) - Unit 1</t>
  </si>
  <si>
    <t>Nanofabrication Laboratory</t>
  </si>
  <si>
    <t>Atomic Layer Deposition (ALD)</t>
  </si>
  <si>
    <t>Clean Room  Experiment Area (Space)</t>
  </si>
  <si>
    <t>Clean Room Technical Assistance (CRT)</t>
  </si>
  <si>
    <t>CVD Tube Furnace (CVD)</t>
  </si>
  <si>
    <t>Dicing Saw (DSAW)</t>
  </si>
  <si>
    <t>Direct Write E-Beam Lithography System (DWELS)</t>
  </si>
  <si>
    <t>E-Beam Evaporator (E-Beam)</t>
  </si>
  <si>
    <t>Ellipsometer (ESM)</t>
  </si>
  <si>
    <t>Film Stress Measurement System (FSM)</t>
  </si>
  <si>
    <t>Filmetric (Fil)</t>
  </si>
  <si>
    <t>ICP380 Metal etch (ICP)</t>
  </si>
  <si>
    <t>ICP380 Si etch</t>
  </si>
  <si>
    <t>Image Reversal Bake Oven (IBake)</t>
  </si>
  <si>
    <t>Inert Gas High Temp Oven (IG Ovn)</t>
  </si>
  <si>
    <t>Large Dry Box (LDRY)</t>
  </si>
  <si>
    <t>Mask Aligner - Front Side Alignment System</t>
  </si>
  <si>
    <t>Mask Aligner (Mask)</t>
  </si>
  <si>
    <t>Mask Writer PG1 (MWP)</t>
  </si>
  <si>
    <t>Microscope 3 (MS3)</t>
  </si>
  <si>
    <t>Nanoimprint (NaPr)</t>
  </si>
  <si>
    <t>Oven (Ovn)</t>
  </si>
  <si>
    <t>Oxford RIE A - BCL3, Cl2, SF6, AR (RIE)</t>
  </si>
  <si>
    <t>Oxford RIE B - Inert Gases</t>
  </si>
  <si>
    <t>Oxford RIE C - ICP65</t>
  </si>
  <si>
    <t>PECVD Dielectric, Asi Sin, SiO2 (PEC)</t>
  </si>
  <si>
    <t>Probe Station (ProSt)</t>
  </si>
  <si>
    <t>Profilometer (ProF)</t>
  </si>
  <si>
    <t>Rapid Thermal Annealer (RIKO RTA)</t>
  </si>
  <si>
    <t>Rapid Thermal Processor</t>
  </si>
  <si>
    <t>Small Dry Box (SDRY)</t>
  </si>
  <si>
    <t>Southbay Inert RIE (South Bay RIE)</t>
  </si>
  <si>
    <t>Spinner/Bake Station #1</t>
  </si>
  <si>
    <t>Spinner/Bake Station #2 (SBake)</t>
  </si>
  <si>
    <t>Sputter Deposition (AJA DC and RF Sputter Tool)</t>
  </si>
  <si>
    <t>Sputter Deposition Tool (SDT)</t>
  </si>
  <si>
    <t>Wet Lab  (WL)</t>
  </si>
  <si>
    <t>NERVE Center</t>
  </si>
  <si>
    <t>2 MAP Labs Resources</t>
  </si>
  <si>
    <t>3 MAP Labs Resources</t>
  </si>
  <si>
    <t>4 MAP Labs Resources</t>
  </si>
  <si>
    <t>5 MAP Labs Resources</t>
  </si>
  <si>
    <t>AMTI Force Plates</t>
  </si>
  <si>
    <t>APDM Opal Wearable Inertial Measurement Units (IMUs)</t>
  </si>
  <si>
    <t>Biopac Electromyography (EMG)</t>
  </si>
  <si>
    <t>Consulting/Custom Build (NERVE CONSULT)</t>
  </si>
  <si>
    <t>Cosmed K5 Metabolic Measurement System</t>
  </si>
  <si>
    <t>Equivital Heart Rate and Skin Temperature</t>
  </si>
  <si>
    <t>Materials and Supplies Fee (NERVE Materials)</t>
  </si>
  <si>
    <t>Motek M-Gait Instrumented Treadmill</t>
  </si>
  <si>
    <t>Motion Analysis Camera Motion Capture on Motek Treadmill</t>
  </si>
  <si>
    <t>Offsite Testing Rental Fee (NERVE Offsite)</t>
  </si>
  <si>
    <t>Test Courses A (NERVE TEST)</t>
  </si>
  <si>
    <t>Test Courses B (NERVE Test)</t>
  </si>
  <si>
    <t>Next Generation Sequencing &amp; Genomics Lab</t>
  </si>
  <si>
    <t>Agilent 4200 TapeStation (DNA) (BES)</t>
  </si>
  <si>
    <t>Agilent 4200 TapeStation (RNA)</t>
  </si>
  <si>
    <t>Bio-Rad CFX Connect Real-Time System (qPCR)</t>
  </si>
  <si>
    <t>Fluorometer (Qubit) (FLQ)</t>
  </si>
  <si>
    <t>NGS Project</t>
  </si>
  <si>
    <t>NGS Technologist (NGSTECH)</t>
  </si>
  <si>
    <t>Ultra-Sonicator (US)</t>
  </si>
  <si>
    <t>Nuclear Magnetic Resonance Spectroscopy Lab</t>
  </si>
  <si>
    <t>Nuclear Magnetic Resonance Spectroscopy (NMR)</t>
  </si>
  <si>
    <t>Radiation Lab</t>
  </si>
  <si>
    <t>Dosimetry</t>
  </si>
  <si>
    <t>Enhanced Low Dose Rate Sensitivity (ELDRS)</t>
  </si>
  <si>
    <t>Gamma Facility (Gam)</t>
  </si>
  <si>
    <t>In Core &amp; Beam Facilities</t>
  </si>
  <si>
    <t>Lab Staff Additional Costs (LSE)</t>
  </si>
  <si>
    <t>Reactor Neutron Facilities (REA)</t>
  </si>
  <si>
    <t>Thermal Analysis and Mechanical Properties</t>
  </si>
  <si>
    <t xml:space="preserve">Differential Scanning Calorimeter 3+
</t>
  </si>
  <si>
    <t>Dynamic Mechanical Analyzer (DMA )</t>
  </si>
  <si>
    <t xml:space="preserve">Thermogravimetric Analyzer 2 - SF
</t>
  </si>
  <si>
    <t>TMP Lab - Technical Assistance (TMPA)</t>
  </si>
  <si>
    <t>Universal Test Machine (UTM)</t>
  </si>
  <si>
    <t>Fringe Benefit Rates FY 2026</t>
  </si>
  <si>
    <t>Effective: 07/01/2025</t>
  </si>
  <si>
    <t>Fringe Rate Agreement Executed: 03/16/2026</t>
  </si>
  <si>
    <t>Version 5.0 – FY26 Rates</t>
  </si>
  <si>
    <t>Year 2</t>
  </si>
  <si>
    <t>Year 5</t>
  </si>
  <si>
    <t>Senior/Key Personnel</t>
  </si>
  <si>
    <t>Other Personnel</t>
  </si>
  <si>
    <t>Fringe Benefits</t>
  </si>
  <si>
    <t>Equipment</t>
  </si>
  <si>
    <t>Participant Support Costs</t>
  </si>
  <si>
    <t>Other Direct Costs</t>
  </si>
  <si>
    <t>Total Project Costs</t>
  </si>
  <si>
    <t>SPONSOR BUDGET</t>
  </si>
  <si>
    <t>COST SHARE BUDGET</t>
  </si>
  <si>
    <t>Budget Summary</t>
  </si>
  <si>
    <t>Subaward/Consortium (1)</t>
  </si>
  <si>
    <t>Subaward/Consortium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</si>
</sst>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quot;$&quot;#,##0.00_);\(&quot;$&quot;#,##0.00\)"/>
    <numFmt numFmtId="44" formatCode="_(&quot;$&quot;* #,##0.00_);_(&quot;$&quot;* \(#,##0.00\);_(&quot;$&quot;* &quot;-&quot;??_);_(@_)"/>
    <numFmt numFmtId="43" formatCode="_(* #,##0.00_);_(* \(#,##0.00\);_(* &quot;-&quot;??_);_(@_)"/>
    <numFmt numFmtId="164" formatCode=";;;"/>
    <numFmt numFmtId="165" formatCode="0.0"/>
    <numFmt numFmtId="166" formatCode="dd/mm/yyyy"/>
    <numFmt numFmtId="167" formatCode="&quot;$&quot;#,##0.00"/>
    <numFmt numFmtId="168" formatCode="0.0%"/>
    <numFmt numFmtId="169" formatCode="_(* #,##0_);_(* \(#,##0\);_(* &quot;-&quot;??_);_(@_)"/>
  </numFmts>
  <fonts count="56">
    <font>
      <sz val="10"/>
      <color rgb="FF000000"/>
      <name val="Arial"/>
    </font>
    <font>
      <b/>
      <sz val="8"/>
      <color theme="1"/>
      <name val="Arial"/>
      <family val="2"/>
    </font>
    <font>
      <sz val="10"/>
      <name val="Arial"/>
      <family val="2"/>
    </font>
    <font>
      <sz val="16"/>
      <color theme="1"/>
      <name val="Arial"/>
      <family val="2"/>
    </font>
    <font>
      <b/>
      <sz val="10"/>
      <color theme="1"/>
      <name val="Arial Black"/>
      <family val="2"/>
    </font>
    <font>
      <sz val="10"/>
      <color theme="1"/>
      <name val="Helvetica Neue"/>
      <family val="2"/>
    </font>
    <font>
      <b/>
      <sz val="10"/>
      <color rgb="FF3F3F3F"/>
      <name val="Helvetica Neue"/>
      <family val="2"/>
    </font>
    <font>
      <b/>
      <sz val="8"/>
      <color rgb="FF3F3F3F"/>
      <name val="Helvetica Neue"/>
      <family val="2"/>
    </font>
    <font>
      <sz val="10"/>
      <color rgb="FFFF0000"/>
      <name val="Helvetica Neue"/>
      <family val="2"/>
    </font>
    <font>
      <sz val="10"/>
      <color theme="1"/>
      <name val="Arial"/>
      <family val="2"/>
    </font>
    <font>
      <b/>
      <i/>
      <sz val="8"/>
      <color rgb="FF3F3F3F"/>
      <name val="Helvetica Neue"/>
      <family val="2"/>
    </font>
    <font>
      <b/>
      <sz val="9"/>
      <color rgb="FFFF0000"/>
      <name val="Arial Black"/>
      <family val="2"/>
    </font>
    <font>
      <sz val="8"/>
      <color theme="1"/>
      <name val="Arial"/>
      <family val="2"/>
    </font>
    <font>
      <sz val="7"/>
      <color theme="1"/>
      <name val="Arial"/>
      <family val="2"/>
    </font>
    <font>
      <sz val="7"/>
      <color theme="1"/>
      <name val="Helvetica Neue"/>
      <family val="2"/>
    </font>
    <font>
      <sz val="9"/>
      <color theme="1"/>
      <name val="Arial"/>
      <family val="2"/>
    </font>
    <font>
      <sz val="8"/>
      <color theme="1"/>
      <name val="Helvetica Neue"/>
      <family val="2"/>
    </font>
    <font>
      <i/>
      <sz val="8"/>
      <color theme="1"/>
      <name val="Arial"/>
      <family val="2"/>
    </font>
    <font>
      <sz val="8"/>
      <color rgb="FFEEECE1"/>
      <name val="Arial"/>
      <family val="2"/>
    </font>
    <font>
      <sz val="8"/>
      <color rgb="FFC2D69B"/>
      <name val="Arial"/>
      <family val="2"/>
    </font>
    <font>
      <b/>
      <sz val="10"/>
      <color theme="1"/>
      <name val="Arial"/>
      <family val="2"/>
    </font>
    <font>
      <sz val="20"/>
      <color rgb="FF3F3F3F"/>
      <name val="Cambria"/>
      <family val="1"/>
    </font>
    <font>
      <sz val="20"/>
      <color theme="1"/>
      <name val="Cambria"/>
      <family val="1"/>
    </font>
    <font>
      <sz val="10"/>
      <color theme="1"/>
      <name val="Calibri"/>
      <family val="2"/>
    </font>
    <font>
      <sz val="8"/>
      <color theme="1"/>
      <name val="Calibri"/>
      <family val="2"/>
    </font>
    <font>
      <b/>
      <sz val="10"/>
      <color theme="1"/>
      <name val="Calibri"/>
      <family val="2"/>
    </font>
    <font>
      <b/>
      <sz val="12"/>
      <color theme="0"/>
      <name val="Cambria"/>
      <family val="1"/>
    </font>
    <font>
      <sz val="12"/>
      <color theme="1"/>
      <name val="Calibri"/>
      <family val="2"/>
    </font>
    <font>
      <sz val="10"/>
      <color theme="1"/>
      <name val="Times New Roman"/>
      <family val="1"/>
    </font>
    <font>
      <b/>
      <i/>
      <sz val="10"/>
      <color theme="1"/>
      <name val="Calibri"/>
      <family val="2"/>
    </font>
    <font>
      <b/>
      <sz val="8"/>
      <name val="Arial"/>
      <family val="2"/>
    </font>
    <font>
      <sz val="10"/>
      <name val="Geneva"/>
      <family val="2"/>
    </font>
    <font>
      <sz val="8"/>
      <name val="Arial"/>
      <family val="2"/>
    </font>
    <font>
      <b/>
      <sz val="14"/>
      <color theme="1"/>
      <name val="Calibri"/>
      <family val="2"/>
    </font>
    <font>
      <b/>
      <sz val="10"/>
      <color rgb="FF000000"/>
      <name val="Arial"/>
      <family val="2"/>
    </font>
    <font>
      <b/>
      <i/>
      <sz val="10"/>
      <color theme="1"/>
      <name val="Arial"/>
      <family val="2"/>
    </font>
    <font>
      <i/>
      <sz val="10"/>
      <color rgb="FF000000"/>
      <name val="Arial"/>
      <family val="2"/>
    </font>
    <font>
      <sz val="10"/>
      <color rgb="FF000000"/>
      <name val="Arial"/>
      <family val="2"/>
    </font>
    <font>
      <b/>
      <i/>
      <sz val="10"/>
      <color rgb="FF000000"/>
      <name val="Arial"/>
      <family val="2"/>
    </font>
    <font>
      <b/>
      <u/>
      <sz val="10"/>
      <name val="Arial"/>
      <family val="2"/>
    </font>
    <font>
      <sz val="10"/>
      <color rgb="FF000000"/>
      <name val="Arial"/>
      <family val="2"/>
    </font>
    <font>
      <b/>
      <sz val="12"/>
      <color theme="1"/>
      <name val="Helvetica Neue"/>
      <family val="2"/>
    </font>
    <font>
      <b/>
      <sz val="8"/>
      <color theme="1"/>
      <name val="Helvetica Neue"/>
      <family val="2"/>
    </font>
    <font>
      <sz val="10"/>
      <color rgb="FF000000"/>
      <name val="Arial"/>
      <family val="2"/>
    </font>
    <font>
      <sz val="6.5"/>
      <color theme="1"/>
      <name val="Arial"/>
      <family val="2"/>
    </font>
    <font>
      <u/>
      <sz val="10"/>
      <color theme="10"/>
      <name val="Arial"/>
      <family val="2"/>
    </font>
    <font>
      <sz val="10"/>
      <color rgb="FF000000"/>
      <name val="Arial"/>
      <family val="2"/>
    </font>
    <font>
      <sz val="8"/>
      <color rgb="FF000000"/>
      <name val="Arial"/>
      <family val="2"/>
    </font>
    <font>
      <sz val="12"/>
      <color theme="1" tint="0.24994659260841701"/>
      <name val="Calibri"/>
      <family val="2"/>
      <scheme val="minor"/>
    </font>
    <font>
      <b/>
      <sz val="12"/>
      <color theme="1" tint="0.24994659260841701"/>
      <name val="Calibri"/>
      <family val="2"/>
      <scheme val="minor"/>
    </font>
    <font>
      <sz val="10"/>
      <color rgb="FF000000"/>
      <name val="Arial"/>
      <family val="2"/>
    </font>
    <font>
      <b/>
      <i/>
      <sz val="8"/>
      <color rgb="FFFF0000"/>
      <name val="Arial"/>
      <family val="2"/>
    </font>
    <font>
      <sz val="10"/>
      <color theme="1"/>
      <name val="Calibri"/>
      <family val="2"/>
      <scheme val="minor"/>
    </font>
    <font>
      <b/>
      <sz val="10"/>
      <color theme="1"/>
      <name val="Calibri"/>
      <family val="2"/>
      <scheme val="minor"/>
    </font>
    <font>
      <sz val="18"/>
      <color rgb="FF000000"/>
      <name val="Arial"/>
      <family val="2"/>
    </font>
    <font>
      <b/>
      <sz val="10"/>
      <name val="Arial"/>
      <family val="2"/>
    </font>
  </fonts>
  <fills count="57">
    <fill>
      <patternFill patternType="none"/>
    </fill>
    <fill>
      <patternFill patternType="gray125"/>
    </fill>
    <fill>
      <patternFill patternType="solid">
        <fgColor rgb="FFFFFF00"/>
        <bgColor rgb="FFFFFF00"/>
      </patternFill>
    </fill>
    <fill>
      <patternFill patternType="solid">
        <fgColor rgb="FFDBE5F1"/>
        <bgColor rgb="FFDBE5F1"/>
      </patternFill>
    </fill>
    <fill>
      <patternFill patternType="solid">
        <fgColor rgb="FFE5DFEC"/>
        <bgColor rgb="FFE5DFEC"/>
      </patternFill>
    </fill>
    <fill>
      <patternFill patternType="solid">
        <fgColor rgb="FFEAF1DD"/>
        <bgColor rgb="FFEAF1DD"/>
      </patternFill>
    </fill>
    <fill>
      <patternFill patternType="solid">
        <fgColor rgb="FFFFFFFF"/>
        <bgColor rgb="FFFFFFFF"/>
      </patternFill>
    </fill>
    <fill>
      <patternFill patternType="solid">
        <fgColor rgb="FFDCE6F1"/>
        <bgColor rgb="FFDCE6F1"/>
      </patternFill>
    </fill>
    <fill>
      <patternFill patternType="solid">
        <fgColor theme="0"/>
        <bgColor theme="0"/>
      </patternFill>
    </fill>
    <fill>
      <patternFill patternType="solid">
        <fgColor rgb="FFE8FEF7"/>
        <bgColor rgb="FFE8FEF7"/>
      </patternFill>
    </fill>
    <fill>
      <patternFill patternType="solid">
        <fgColor rgb="FFFEF5DE"/>
        <bgColor rgb="FFFEF5DE"/>
      </patternFill>
    </fill>
    <fill>
      <patternFill patternType="solid">
        <fgColor rgb="FFE8F7D9"/>
        <bgColor rgb="FFE8F7D9"/>
      </patternFill>
    </fill>
    <fill>
      <patternFill patternType="solid">
        <fgColor rgb="FFF7FBC9"/>
        <bgColor rgb="FFF7FBC9"/>
      </patternFill>
    </fill>
    <fill>
      <patternFill patternType="gray125">
        <fgColor rgb="FF7030A0"/>
        <bgColor theme="0"/>
      </patternFill>
    </fill>
    <fill>
      <patternFill patternType="gray125">
        <fgColor theme="7" tint="-0.24994659260841701"/>
        <bgColor rgb="FFFFFFFF"/>
      </patternFill>
    </fill>
    <fill>
      <patternFill patternType="gray125">
        <fgColor theme="7" tint="-0.24994659260841701"/>
        <bgColor indexed="65"/>
      </patternFill>
    </fill>
    <fill>
      <patternFill patternType="solid">
        <fgColor theme="0"/>
        <bgColor rgb="FFF7F7F7"/>
      </patternFill>
    </fill>
    <fill>
      <patternFill patternType="solid">
        <fgColor theme="0"/>
        <bgColor indexed="64"/>
      </patternFill>
    </fill>
    <fill>
      <patternFill patternType="gray125">
        <fgColor theme="4" tint="-0.24994659260841701"/>
        <bgColor rgb="FFFFFFFF"/>
      </patternFill>
    </fill>
    <fill>
      <patternFill patternType="gray125">
        <fgColor theme="7" tint="-0.24994659260841701"/>
        <bgColor auto="1"/>
      </patternFill>
    </fill>
    <fill>
      <patternFill patternType="solid">
        <fgColor theme="0"/>
        <bgColor rgb="FFEAF1DD"/>
      </patternFill>
    </fill>
    <fill>
      <patternFill patternType="gray125">
        <fgColor theme="7" tint="-0.24994659260841701"/>
        <bgColor theme="0"/>
      </patternFill>
    </fill>
    <fill>
      <patternFill patternType="solid">
        <fgColor theme="6" tint="0.79998168889431442"/>
        <bgColor rgb="FFEAF1DD"/>
      </patternFill>
    </fill>
    <fill>
      <patternFill patternType="solid">
        <fgColor theme="0"/>
        <bgColor theme="7" tint="-0.24994659260841701"/>
      </patternFill>
    </fill>
    <fill>
      <patternFill patternType="solid">
        <fgColor theme="0" tint="-0.49998474074526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E4DFEC"/>
        <bgColor rgb="FF000000"/>
      </patternFill>
    </fill>
    <fill>
      <patternFill patternType="gray125">
        <fgColor rgb="FF660066"/>
        <bgColor rgb="FFFFFFFF"/>
      </patternFill>
    </fill>
    <fill>
      <patternFill patternType="solid">
        <fgColor rgb="FFD9D9D9"/>
        <bgColor rgb="FF000000"/>
      </patternFill>
    </fill>
    <fill>
      <patternFill patternType="solid">
        <fgColor rgb="FFF8F85A"/>
        <bgColor rgb="FFF7F7F7"/>
      </patternFill>
    </fill>
    <fill>
      <patternFill patternType="solid">
        <fgColor theme="1"/>
        <bgColor indexed="64"/>
      </patternFill>
    </fill>
    <fill>
      <patternFill patternType="solid">
        <fgColor theme="1"/>
        <bgColor rgb="FFE8FEF7"/>
      </patternFill>
    </fill>
    <fill>
      <patternFill patternType="solid">
        <fgColor theme="1"/>
        <bgColor rgb="FFFEF5DE"/>
      </patternFill>
    </fill>
    <fill>
      <patternFill patternType="solid">
        <fgColor theme="1"/>
        <bgColor rgb="FFE8F7D9"/>
      </patternFill>
    </fill>
    <fill>
      <patternFill patternType="solid">
        <fgColor theme="1"/>
        <bgColor rgb="FFF7FBC9"/>
      </patternFill>
    </fill>
    <fill>
      <patternFill patternType="solid">
        <fgColor rgb="FFFDFB9F"/>
        <bgColor theme="0"/>
      </patternFill>
    </fill>
    <fill>
      <patternFill patternType="solid">
        <fgColor theme="7" tint="0.79998168889431442"/>
        <bgColor rgb="FFDBE5F1"/>
      </patternFill>
    </fill>
    <fill>
      <patternFill patternType="solid">
        <fgColor theme="6" tint="0.79998168889431442"/>
        <bgColor indexed="64"/>
      </patternFill>
    </fill>
    <fill>
      <patternFill patternType="solid">
        <fgColor rgb="FFF9F7FB"/>
        <bgColor indexed="64"/>
      </patternFill>
    </fill>
    <fill>
      <patternFill patternType="solid">
        <fgColor theme="8" tint="0.79998168889431442"/>
        <bgColor indexed="64"/>
      </patternFill>
    </fill>
    <fill>
      <patternFill patternType="solid">
        <fgColor rgb="FFF8E5FB"/>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DFB9F"/>
        <bgColor indexed="64"/>
      </patternFill>
    </fill>
    <fill>
      <patternFill patternType="solid">
        <fgColor rgb="FFF3D4F8"/>
        <bgColor indexed="64"/>
      </patternFill>
    </fill>
    <fill>
      <patternFill patternType="solid">
        <fgColor rgb="FFFF9933"/>
        <bgColor indexed="64"/>
      </patternFill>
    </fill>
    <fill>
      <patternFill patternType="solid">
        <fgColor theme="0" tint="-0.34998626667073579"/>
        <bgColor indexed="64"/>
      </patternFill>
    </fill>
    <fill>
      <patternFill patternType="solid">
        <fgColor rgb="FF6699FF"/>
        <bgColor indexed="64"/>
      </patternFill>
    </fill>
    <fill>
      <patternFill patternType="solid">
        <fgColor rgb="FF99FFCC"/>
        <bgColor indexed="64"/>
      </patternFill>
    </fill>
    <fill>
      <patternFill patternType="solid">
        <fgColor rgb="FFCC99FF"/>
        <bgColor indexed="64"/>
      </patternFill>
    </fill>
    <fill>
      <patternFill patternType="solid">
        <fgColor rgb="FF66FF33"/>
        <bgColor indexed="64"/>
      </patternFill>
    </fill>
    <fill>
      <patternFill patternType="solid">
        <fgColor theme="6" tint="-0.249977111117893"/>
        <bgColor indexed="64"/>
      </patternFill>
    </fill>
    <fill>
      <patternFill patternType="solid">
        <fgColor theme="4" tint="0.59996337778862885"/>
        <bgColor indexed="64"/>
      </patternFill>
    </fill>
    <fill>
      <patternFill patternType="solid">
        <fgColor rgb="FFF1EFF5"/>
        <bgColor indexed="64"/>
      </patternFill>
    </fill>
  </fills>
  <borders count="570">
    <border>
      <left/>
      <right/>
      <top/>
      <bottom/>
      <diagonal/>
    </border>
    <border>
      <left/>
      <right/>
      <top style="medium">
        <color rgb="FF000000"/>
      </top>
      <bottom/>
      <diagonal/>
    </border>
    <border>
      <left/>
      <right style="medium">
        <color rgb="FF000000"/>
      </right>
      <top style="medium">
        <color rgb="FF000000"/>
      </top>
      <bottom/>
      <diagonal/>
    </border>
    <border>
      <left style="thin">
        <color rgb="FF600080"/>
      </left>
      <right/>
      <top/>
      <bottom/>
      <diagonal/>
    </border>
    <border>
      <left style="medium">
        <color rgb="FF000000"/>
      </left>
      <right style="medium">
        <color rgb="FF000000"/>
      </right>
      <top style="medium">
        <color rgb="FF000000"/>
      </top>
      <bottom style="medium">
        <color rgb="FF000000"/>
      </bottom>
      <diagonal/>
    </border>
    <border>
      <left/>
      <right style="medium">
        <color rgb="FF600080"/>
      </right>
      <top style="medium">
        <color rgb="FF000000"/>
      </top>
      <bottom style="medium">
        <color rgb="FF000000"/>
      </bottom>
      <diagonal/>
    </border>
    <border>
      <left style="thin">
        <color rgb="FF600080"/>
      </left>
      <right style="thin">
        <color rgb="FF600080"/>
      </right>
      <top/>
      <bottom/>
      <diagonal/>
    </border>
    <border>
      <left style="thin">
        <color rgb="FF600080"/>
      </left>
      <right/>
      <top style="medium">
        <color rgb="FF000000"/>
      </top>
      <bottom/>
      <diagonal/>
    </border>
    <border>
      <left/>
      <right style="medium">
        <color rgb="FF000000"/>
      </right>
      <top style="medium">
        <color rgb="FF000000"/>
      </top>
      <bottom style="thin">
        <color rgb="FF600080"/>
      </bottom>
      <diagonal/>
    </border>
    <border>
      <left/>
      <right style="thin">
        <color rgb="FF600080"/>
      </right>
      <top style="medium">
        <color rgb="FF000000"/>
      </top>
      <bottom/>
      <diagonal/>
    </border>
    <border>
      <left style="medium">
        <color rgb="FF000000"/>
      </left>
      <right style="medium">
        <color rgb="FF600080"/>
      </right>
      <top style="medium">
        <color rgb="FF000000"/>
      </top>
      <bottom/>
      <diagonal/>
    </border>
    <border>
      <left style="medium">
        <color rgb="FF600080"/>
      </left>
      <right style="thin">
        <color rgb="FF600080"/>
      </right>
      <top style="medium">
        <color rgb="FF000000"/>
      </top>
      <bottom/>
      <diagonal/>
    </border>
    <border>
      <left style="thin">
        <color rgb="FF600080"/>
      </left>
      <right style="thin">
        <color rgb="FF600080"/>
      </right>
      <top/>
      <bottom style="thin">
        <color rgb="FF600080"/>
      </bottom>
      <diagonal/>
    </border>
    <border>
      <left style="thin">
        <color rgb="FF600080"/>
      </left>
      <right style="medium">
        <color rgb="FF000000"/>
      </right>
      <top style="thin">
        <color rgb="FF600080"/>
      </top>
      <bottom style="thin">
        <color rgb="FF000000"/>
      </bottom>
      <diagonal/>
    </border>
    <border>
      <left/>
      <right style="thin">
        <color rgb="FF600080"/>
      </right>
      <top/>
      <bottom style="thin">
        <color rgb="FF000000"/>
      </bottom>
      <diagonal/>
    </border>
    <border>
      <left/>
      <right style="hair">
        <color rgb="FF600080"/>
      </right>
      <top style="thin">
        <color rgb="FF600080"/>
      </top>
      <bottom style="hair">
        <color rgb="FF600080"/>
      </bottom>
      <diagonal/>
    </border>
    <border>
      <left style="hair">
        <color rgb="FF600080"/>
      </left>
      <right/>
      <top style="thin">
        <color rgb="FF600080"/>
      </top>
      <bottom style="hair">
        <color rgb="FF600080"/>
      </bottom>
      <diagonal/>
    </border>
    <border>
      <left/>
      <right style="thin">
        <color rgb="FF600080"/>
      </right>
      <top style="thin">
        <color rgb="FF600080"/>
      </top>
      <bottom style="hair">
        <color rgb="FF600080"/>
      </bottom>
      <diagonal/>
    </border>
    <border>
      <left style="thin">
        <color rgb="FF600080"/>
      </left>
      <right style="thin">
        <color rgb="FF600080"/>
      </right>
      <top style="hair">
        <color rgb="FF600080"/>
      </top>
      <bottom style="hair">
        <color rgb="FF600080"/>
      </bottom>
      <diagonal/>
    </border>
    <border>
      <left style="medium">
        <color rgb="FF000000"/>
      </left>
      <right/>
      <top style="thin">
        <color rgb="FF000000"/>
      </top>
      <bottom style="hair">
        <color rgb="FF600080"/>
      </bottom>
      <diagonal/>
    </border>
    <border>
      <left style="medium">
        <color rgb="FF000000"/>
      </left>
      <right style="thin">
        <color rgb="FF000000"/>
      </right>
      <top style="thin">
        <color rgb="FF000000"/>
      </top>
      <bottom style="hair">
        <color rgb="FF600080"/>
      </bottom>
      <diagonal/>
    </border>
    <border>
      <left style="thin">
        <color rgb="FF000000"/>
      </left>
      <right/>
      <top style="thin">
        <color rgb="FF000000"/>
      </top>
      <bottom style="hair">
        <color rgb="FF600080"/>
      </bottom>
      <diagonal/>
    </border>
    <border>
      <left style="thin">
        <color rgb="FF000000"/>
      </left>
      <right style="medium">
        <color rgb="FF000000"/>
      </right>
      <top style="thin">
        <color rgb="FF000000"/>
      </top>
      <bottom style="hair">
        <color rgb="FF600080"/>
      </bottom>
      <diagonal/>
    </border>
    <border>
      <left style="thin">
        <color rgb="FF000000"/>
      </left>
      <right/>
      <top/>
      <bottom style="hair">
        <color rgb="FF600080"/>
      </bottom>
      <diagonal/>
    </border>
    <border>
      <left style="medium">
        <color rgb="FF000000"/>
      </left>
      <right style="medium">
        <color rgb="FF000000"/>
      </right>
      <top style="thin">
        <color rgb="FF600080"/>
      </top>
      <bottom style="hair">
        <color rgb="FF600080"/>
      </bottom>
      <diagonal/>
    </border>
    <border>
      <left style="medium">
        <color rgb="FF000000"/>
      </left>
      <right style="thin">
        <color rgb="FF600080"/>
      </right>
      <top style="thin">
        <color rgb="FF600080"/>
      </top>
      <bottom style="hair">
        <color rgb="FF600080"/>
      </bottom>
      <diagonal/>
    </border>
    <border>
      <left style="thin">
        <color rgb="FF600080"/>
      </left>
      <right style="thin">
        <color rgb="FF600080"/>
      </right>
      <top/>
      <bottom style="hair">
        <color rgb="FF600080"/>
      </bottom>
      <diagonal/>
    </border>
    <border>
      <left/>
      <right style="hair">
        <color rgb="FF600080"/>
      </right>
      <top style="hair">
        <color rgb="FF600080"/>
      </top>
      <bottom style="hair">
        <color rgb="FF600080"/>
      </bottom>
      <diagonal/>
    </border>
    <border>
      <left style="hair">
        <color rgb="FF600080"/>
      </left>
      <right/>
      <top style="hair">
        <color rgb="FF600080"/>
      </top>
      <bottom style="hair">
        <color rgb="FF600080"/>
      </bottom>
      <diagonal/>
    </border>
    <border>
      <left/>
      <right style="thin">
        <color rgb="FF600080"/>
      </right>
      <top style="hair">
        <color rgb="FF600080"/>
      </top>
      <bottom style="hair">
        <color rgb="FF600080"/>
      </bottom>
      <diagonal/>
    </border>
    <border>
      <left style="medium">
        <color rgb="FF000000"/>
      </left>
      <right style="thin">
        <color rgb="FF000000"/>
      </right>
      <top style="hair">
        <color rgb="FF600080"/>
      </top>
      <bottom style="hair">
        <color rgb="FF600080"/>
      </bottom>
      <diagonal/>
    </border>
    <border>
      <left style="thin">
        <color rgb="FF000000"/>
      </left>
      <right style="medium">
        <color rgb="FF000000"/>
      </right>
      <top style="hair">
        <color rgb="FF600080"/>
      </top>
      <bottom style="hair">
        <color rgb="FF600080"/>
      </bottom>
      <diagonal/>
    </border>
    <border>
      <left style="thin">
        <color rgb="FF000000"/>
      </left>
      <right/>
      <top style="hair">
        <color rgb="FF600080"/>
      </top>
      <bottom/>
      <diagonal/>
    </border>
    <border>
      <left style="medium">
        <color rgb="FF000000"/>
      </left>
      <right style="medium">
        <color rgb="FF000000"/>
      </right>
      <top style="hair">
        <color rgb="FF600080"/>
      </top>
      <bottom style="hair">
        <color rgb="FF600080"/>
      </bottom>
      <diagonal/>
    </border>
    <border>
      <left style="medium">
        <color rgb="FF000000"/>
      </left>
      <right style="thin">
        <color rgb="FF600080"/>
      </right>
      <top style="hair">
        <color rgb="FF600080"/>
      </top>
      <bottom style="hair">
        <color rgb="FF600080"/>
      </bottom>
      <diagonal/>
    </border>
    <border>
      <left style="thin">
        <color rgb="FF600080"/>
      </left>
      <right style="medium">
        <color rgb="FF000000"/>
      </right>
      <top/>
      <bottom style="hair">
        <color rgb="FF600080"/>
      </bottom>
      <diagonal/>
    </border>
    <border>
      <left style="thin">
        <color rgb="FF000000"/>
      </left>
      <right style="thin">
        <color rgb="FF600080"/>
      </right>
      <top style="hair">
        <color rgb="FF600080"/>
      </top>
      <bottom style="hair">
        <color rgb="FF600080"/>
      </bottom>
      <diagonal/>
    </border>
    <border>
      <left style="thin">
        <color rgb="FF600080"/>
      </left>
      <right style="medium">
        <color rgb="FF000000"/>
      </right>
      <top style="hair">
        <color rgb="FF600080"/>
      </top>
      <bottom style="hair">
        <color rgb="FF600080"/>
      </bottom>
      <diagonal/>
    </border>
    <border>
      <left/>
      <right style="thin">
        <color rgb="FF000000"/>
      </right>
      <top style="hair">
        <color rgb="FF600080"/>
      </top>
      <bottom style="hair">
        <color rgb="FF600080"/>
      </bottom>
      <diagonal/>
    </border>
    <border>
      <left style="medium">
        <color rgb="FF000000"/>
      </left>
      <right/>
      <top style="hair">
        <color rgb="FF600080"/>
      </top>
      <bottom style="hair">
        <color rgb="FF600080"/>
      </bottom>
      <diagonal/>
    </border>
    <border>
      <left/>
      <right style="hair">
        <color rgb="FF600080"/>
      </right>
      <top style="hair">
        <color rgb="FF600080"/>
      </top>
      <bottom style="thin">
        <color rgb="FF600080"/>
      </bottom>
      <diagonal/>
    </border>
    <border>
      <left style="hair">
        <color rgb="FF600080"/>
      </left>
      <right/>
      <top style="hair">
        <color rgb="FF600080"/>
      </top>
      <bottom style="thin">
        <color rgb="FF600080"/>
      </bottom>
      <diagonal/>
    </border>
    <border>
      <left/>
      <right style="thin">
        <color rgb="FF600080"/>
      </right>
      <top style="hair">
        <color rgb="FF600080"/>
      </top>
      <bottom style="thin">
        <color rgb="FF600080"/>
      </bottom>
      <diagonal/>
    </border>
    <border>
      <left style="medium">
        <color rgb="FF000000"/>
      </left>
      <right style="thin">
        <color rgb="FF000000"/>
      </right>
      <top style="hair">
        <color rgb="FF600080"/>
      </top>
      <bottom style="thin">
        <color rgb="FF000000"/>
      </bottom>
      <diagonal/>
    </border>
    <border>
      <left style="thin">
        <color rgb="FF000000"/>
      </left>
      <right style="thin">
        <color rgb="FF600080"/>
      </right>
      <top style="hair">
        <color rgb="FF600080"/>
      </top>
      <bottom style="thin">
        <color rgb="FF000000"/>
      </bottom>
      <diagonal/>
    </border>
    <border>
      <left style="thin">
        <color rgb="FF600080"/>
      </left>
      <right style="medium">
        <color rgb="FF000000"/>
      </right>
      <top style="hair">
        <color rgb="FF600080"/>
      </top>
      <bottom style="thin">
        <color rgb="FF000000"/>
      </bottom>
      <diagonal/>
    </border>
    <border>
      <left/>
      <right style="thin">
        <color rgb="FF000000"/>
      </right>
      <top style="hair">
        <color rgb="FF600080"/>
      </top>
      <bottom style="thin">
        <color rgb="FF000000"/>
      </bottom>
      <diagonal/>
    </border>
    <border>
      <left style="medium">
        <color rgb="FF000000"/>
      </left>
      <right style="medium">
        <color rgb="FF000000"/>
      </right>
      <top style="hair">
        <color rgb="FF600080"/>
      </top>
      <bottom style="thin">
        <color rgb="FF000000"/>
      </bottom>
      <diagonal/>
    </border>
    <border>
      <left style="medium">
        <color rgb="FF000000"/>
      </left>
      <right/>
      <top style="thin">
        <color rgb="FF600080"/>
      </top>
      <bottom/>
      <diagonal/>
    </border>
    <border>
      <left style="medium">
        <color rgb="FF000000"/>
      </left>
      <right/>
      <top style="thin">
        <color rgb="FF7030A0"/>
      </top>
      <bottom style="medium">
        <color rgb="FF000000"/>
      </bottom>
      <diagonal/>
    </border>
    <border>
      <left style="thin">
        <color rgb="FF000000"/>
      </left>
      <right/>
      <top/>
      <bottom style="medium">
        <color rgb="FF600080"/>
      </bottom>
      <diagonal/>
    </border>
    <border>
      <left style="medium">
        <color rgb="FF000000"/>
      </left>
      <right style="medium">
        <color rgb="FF000000"/>
      </right>
      <top style="thin">
        <color rgb="FF000000"/>
      </top>
      <bottom style="medium">
        <color rgb="FF000000"/>
      </bottom>
      <diagonal/>
    </border>
    <border>
      <left/>
      <right style="thin">
        <color rgb="FF000000"/>
      </right>
      <top style="medium">
        <color rgb="FF000000"/>
      </top>
      <bottom style="thin">
        <color rgb="FF600080"/>
      </bottom>
      <diagonal/>
    </border>
    <border>
      <left/>
      <right/>
      <top style="medium">
        <color rgb="FF000000"/>
      </top>
      <bottom style="hair">
        <color rgb="FF600080"/>
      </bottom>
      <diagonal/>
    </border>
    <border>
      <left style="medium">
        <color rgb="FF000000"/>
      </left>
      <right style="medium">
        <color rgb="FF000000"/>
      </right>
      <top style="medium">
        <color rgb="FF000000"/>
      </top>
      <bottom style="hair">
        <color rgb="FF600080"/>
      </bottom>
      <diagonal/>
    </border>
    <border>
      <left/>
      <right/>
      <top style="thin">
        <color rgb="FF600080"/>
      </top>
      <bottom style="hair">
        <color rgb="FF600080"/>
      </bottom>
      <diagonal/>
    </border>
    <border>
      <left style="thin">
        <color rgb="FF600080"/>
      </left>
      <right style="thin">
        <color rgb="FF600080"/>
      </right>
      <top style="thin">
        <color rgb="FF000000"/>
      </top>
      <bottom style="hair">
        <color rgb="FF600080"/>
      </bottom>
      <diagonal/>
    </border>
    <border>
      <left/>
      <right style="thin">
        <color rgb="FF000000"/>
      </right>
      <top style="thin">
        <color rgb="FF000000"/>
      </top>
      <bottom/>
      <diagonal/>
    </border>
    <border>
      <left style="thin">
        <color rgb="FF000000"/>
      </left>
      <right style="thin">
        <color rgb="FF000000"/>
      </right>
      <top style="thin">
        <color rgb="FF600080"/>
      </top>
      <bottom style="hair">
        <color rgb="FF600080"/>
      </bottom>
      <diagonal/>
    </border>
    <border>
      <left style="medium">
        <color rgb="FF000000"/>
      </left>
      <right style="thin">
        <color rgb="FF000000"/>
      </right>
      <top style="thin">
        <color rgb="FF000000"/>
      </top>
      <bottom style="thin">
        <color rgb="FF000000"/>
      </bottom>
      <diagonal/>
    </border>
    <border>
      <left/>
      <right style="thin">
        <color rgb="FF600080"/>
      </right>
      <top/>
      <bottom style="hair">
        <color rgb="FF600080"/>
      </bottom>
      <diagonal/>
    </border>
    <border>
      <left style="thin">
        <color rgb="FF600080"/>
      </left>
      <right style="thin">
        <color rgb="FF000000"/>
      </right>
      <top/>
      <bottom style="hair">
        <color rgb="FF60008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hair">
        <color rgb="FF600080"/>
      </bottom>
      <diagonal/>
    </border>
    <border>
      <left style="thin">
        <color rgb="FF000000"/>
      </left>
      <right/>
      <top style="hair">
        <color rgb="FF600080"/>
      </top>
      <bottom style="hair">
        <color rgb="FF600080"/>
      </bottom>
      <diagonal/>
    </border>
    <border>
      <left style="medium">
        <color rgb="FF000000"/>
      </left>
      <right style="thin">
        <color rgb="FF000000"/>
      </right>
      <top style="thin">
        <color rgb="FF000000"/>
      </top>
      <bottom/>
      <diagonal/>
    </border>
    <border>
      <left style="thin">
        <color rgb="FF600080"/>
      </left>
      <right style="thin">
        <color rgb="FF000000"/>
      </right>
      <top style="hair">
        <color rgb="FF600080"/>
      </top>
      <bottom style="hair">
        <color rgb="FF600080"/>
      </bottom>
      <diagonal/>
    </border>
    <border>
      <left style="thin">
        <color rgb="FF000000"/>
      </left>
      <right style="medium">
        <color rgb="FF000000"/>
      </right>
      <top style="thin">
        <color rgb="FF000000"/>
      </top>
      <bottom/>
      <diagonal/>
    </border>
    <border>
      <left style="thin">
        <color rgb="FF600080"/>
      </left>
      <right/>
      <top/>
      <bottom style="hair">
        <color rgb="FF600080"/>
      </bottom>
      <diagonal/>
    </border>
    <border>
      <left/>
      <right style="medium">
        <color rgb="FF000000"/>
      </right>
      <top style="thin">
        <color rgb="FF000000"/>
      </top>
      <bottom/>
      <diagonal/>
    </border>
    <border>
      <left style="thin">
        <color rgb="FF000000"/>
      </left>
      <right/>
      <top/>
      <bottom/>
      <diagonal/>
    </border>
    <border>
      <left style="medium">
        <color rgb="FF000000"/>
      </left>
      <right style="medium">
        <color rgb="FF600080"/>
      </right>
      <top style="hair">
        <color rgb="FF000000"/>
      </top>
      <bottom style="hair">
        <color rgb="FF600080"/>
      </bottom>
      <diagonal/>
    </border>
    <border>
      <left/>
      <right style="medium">
        <color rgb="FF000000"/>
      </right>
      <top/>
      <bottom/>
      <diagonal/>
    </border>
    <border>
      <left style="medium">
        <color rgb="FF000000"/>
      </left>
      <right style="medium">
        <color rgb="FF600080"/>
      </right>
      <top style="hair">
        <color rgb="FF600080"/>
      </top>
      <bottom style="hair">
        <color rgb="FF60008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medium">
        <color rgb="FF600080"/>
      </right>
      <top style="hair">
        <color rgb="FF600080"/>
      </top>
      <bottom style="hair">
        <color rgb="FF000000"/>
      </bottom>
      <diagonal/>
    </border>
    <border>
      <left style="medium">
        <color rgb="FF000000"/>
      </left>
      <right/>
      <top style="thin">
        <color rgb="FF600080"/>
      </top>
      <bottom style="thin">
        <color rgb="FF600080"/>
      </bottom>
      <diagonal/>
    </border>
    <border>
      <left/>
      <right/>
      <top style="thin">
        <color rgb="FF600080"/>
      </top>
      <bottom style="thin">
        <color rgb="FF7030A0"/>
      </bottom>
      <diagonal/>
    </border>
    <border>
      <left/>
      <right style="thin">
        <color rgb="FF000000"/>
      </right>
      <top style="thin">
        <color rgb="FF600080"/>
      </top>
      <bottom style="thin">
        <color rgb="FF7030A0"/>
      </bottom>
      <diagonal/>
    </border>
    <border>
      <left style="medium">
        <color rgb="FF000000"/>
      </left>
      <right style="medium">
        <color rgb="FF600080"/>
      </right>
      <top/>
      <bottom style="thin">
        <color rgb="FF600080"/>
      </bottom>
      <diagonal/>
    </border>
    <border>
      <left/>
      <right/>
      <top style="thin">
        <color rgb="FF600080"/>
      </top>
      <bottom style="medium">
        <color rgb="FF000000"/>
      </bottom>
      <diagonal/>
    </border>
    <border>
      <left/>
      <right style="thin">
        <color rgb="FF600080"/>
      </right>
      <top style="thin">
        <color rgb="FF600080"/>
      </top>
      <bottom style="medium">
        <color rgb="FF000000"/>
      </bottom>
      <diagonal/>
    </border>
    <border>
      <left/>
      <right/>
      <top style="thin">
        <color rgb="FF600080"/>
      </top>
      <bottom style="medium">
        <color rgb="FF600080"/>
      </bottom>
      <diagonal/>
    </border>
    <border>
      <left style="medium">
        <color rgb="FF000000"/>
      </left>
      <right style="medium">
        <color rgb="FF600080"/>
      </right>
      <top style="thin">
        <color rgb="FF600080"/>
      </top>
      <bottom style="medium">
        <color rgb="FF000000"/>
      </bottom>
      <diagonal/>
    </border>
    <border>
      <left style="medium">
        <color rgb="FF000000"/>
      </left>
      <right/>
      <top style="medium">
        <color rgb="FF000000"/>
      </top>
      <bottom/>
      <diagonal/>
    </border>
    <border>
      <left style="medium">
        <color rgb="FF000000"/>
      </left>
      <right style="thin">
        <color rgb="FF000000"/>
      </right>
      <top style="medium">
        <color rgb="FF000000"/>
      </top>
      <bottom/>
      <diagonal/>
    </border>
    <border>
      <left/>
      <right style="thin">
        <color rgb="FF000000"/>
      </right>
      <top/>
      <bottom/>
      <diagonal/>
    </border>
    <border>
      <left style="thin">
        <color rgb="FF600080"/>
      </left>
      <right/>
      <top style="thin">
        <color rgb="FF600080"/>
      </top>
      <bottom style="hair">
        <color rgb="FF600080"/>
      </bottom>
      <diagonal/>
    </border>
    <border>
      <left/>
      <right style="medium">
        <color rgb="FF000000"/>
      </right>
      <top style="thin">
        <color rgb="FF600080"/>
      </top>
      <bottom style="hair">
        <color rgb="FF600080"/>
      </bottom>
      <diagonal/>
    </border>
    <border>
      <left style="medium">
        <color rgb="FF000000"/>
      </left>
      <right/>
      <top style="thin">
        <color rgb="FF3F3151"/>
      </top>
      <bottom style="hair">
        <color rgb="FF600080"/>
      </bottom>
      <diagonal/>
    </border>
    <border>
      <left style="thin">
        <color rgb="FF600080"/>
      </left>
      <right/>
      <top style="hair">
        <color rgb="FF600080"/>
      </top>
      <bottom style="hair">
        <color rgb="FF600080"/>
      </bottom>
      <diagonal/>
    </border>
    <border>
      <left style="medium">
        <color rgb="FF000000"/>
      </left>
      <right/>
      <top/>
      <bottom/>
      <diagonal/>
    </border>
    <border>
      <left/>
      <right/>
      <top style="hair">
        <color rgb="FF600080"/>
      </top>
      <bottom style="hair">
        <color rgb="FF600080"/>
      </bottom>
      <diagonal/>
    </border>
    <border>
      <left style="thin">
        <color rgb="FF600080"/>
      </left>
      <right/>
      <top style="hair">
        <color rgb="FF600080"/>
      </top>
      <bottom style="thin">
        <color rgb="FF600080"/>
      </bottom>
      <diagonal/>
    </border>
    <border>
      <left style="medium">
        <color rgb="FF000000"/>
      </left>
      <right/>
      <top style="hair">
        <color rgb="FF600080"/>
      </top>
      <bottom style="thin">
        <color rgb="FF7030A0"/>
      </bottom>
      <diagonal/>
    </border>
    <border>
      <left style="medium">
        <color rgb="FF000000"/>
      </left>
      <right style="medium">
        <color rgb="FF000000"/>
      </right>
      <top style="hair">
        <color rgb="FF600080"/>
      </top>
      <bottom style="thin">
        <color rgb="FF600080"/>
      </bottom>
      <diagonal/>
    </border>
    <border>
      <left style="medium">
        <color rgb="FF000000"/>
      </left>
      <right/>
      <top style="thin">
        <color rgb="FF600080"/>
      </top>
      <bottom style="medium">
        <color rgb="FF600080"/>
      </bottom>
      <diagonal/>
    </border>
    <border>
      <left style="medium">
        <color rgb="FF000000"/>
      </left>
      <right style="medium">
        <color rgb="FF000000"/>
      </right>
      <top style="thin">
        <color rgb="FF600080"/>
      </top>
      <bottom style="medium">
        <color rgb="FF000000"/>
      </bottom>
      <diagonal/>
    </border>
    <border>
      <left style="medium">
        <color rgb="FF000000"/>
      </left>
      <right/>
      <top style="medium">
        <color rgb="FF000000"/>
      </top>
      <bottom style="thin">
        <color rgb="FF3F3151"/>
      </bottom>
      <diagonal/>
    </border>
    <border>
      <left style="medium">
        <color rgb="FF000000"/>
      </left>
      <right/>
      <top/>
      <bottom style="hair">
        <color rgb="FF600080"/>
      </bottom>
      <diagonal/>
    </border>
    <border>
      <left/>
      <right/>
      <top/>
      <bottom style="hair">
        <color rgb="FF600080"/>
      </bottom>
      <diagonal/>
    </border>
    <border>
      <left style="medium">
        <color rgb="FF000000"/>
      </left>
      <right/>
      <top style="hair">
        <color rgb="FF600080"/>
      </top>
      <bottom/>
      <diagonal/>
    </border>
    <border>
      <left style="medium">
        <color rgb="FF000000"/>
      </left>
      <right/>
      <top style="hair">
        <color rgb="FF600080"/>
      </top>
      <bottom style="thin">
        <color rgb="FF3F3151"/>
      </bottom>
      <diagonal/>
    </border>
    <border>
      <left/>
      <right/>
      <top style="hair">
        <color rgb="FF600080"/>
      </top>
      <bottom style="thin">
        <color rgb="FF600080"/>
      </bottom>
      <diagonal/>
    </border>
    <border>
      <left/>
      <right/>
      <top style="thin">
        <color rgb="FF600080"/>
      </top>
      <bottom style="thin">
        <color rgb="FF600080"/>
      </bottom>
      <diagonal/>
    </border>
    <border>
      <left style="medium">
        <color rgb="FF000000"/>
      </left>
      <right/>
      <top/>
      <bottom style="thin">
        <color rgb="FF600080"/>
      </bottom>
      <diagonal/>
    </border>
    <border>
      <left/>
      <right/>
      <top style="medium">
        <color rgb="FF000000"/>
      </top>
      <bottom style="thin">
        <color rgb="FF600080"/>
      </bottom>
      <diagonal/>
    </border>
    <border>
      <left style="medium">
        <color rgb="FF000000"/>
      </left>
      <right/>
      <top style="thin">
        <color rgb="FF7030A0"/>
      </top>
      <bottom style="hair">
        <color rgb="FF600080"/>
      </bottom>
      <diagonal/>
    </border>
    <border>
      <left/>
      <right style="medium">
        <color rgb="FF000000"/>
      </right>
      <top style="hair">
        <color rgb="FF600080"/>
      </top>
      <bottom style="thin">
        <color rgb="FF600080"/>
      </bottom>
      <diagonal/>
    </border>
    <border>
      <left style="medium">
        <color rgb="FF000000"/>
      </left>
      <right/>
      <top style="hair">
        <color rgb="FF600080"/>
      </top>
      <bottom style="thin">
        <color rgb="FF600080"/>
      </bottom>
      <diagonal/>
    </border>
    <border>
      <left style="medium">
        <color rgb="FF000000"/>
      </left>
      <right/>
      <top style="medium">
        <color rgb="FF000000"/>
      </top>
      <bottom style="thin">
        <color rgb="FF600080"/>
      </bottom>
      <diagonal/>
    </border>
    <border>
      <left/>
      <right style="medium">
        <color rgb="FF000000"/>
      </right>
      <top/>
      <bottom style="thin">
        <color rgb="FF600080"/>
      </bottom>
      <diagonal/>
    </border>
    <border>
      <left style="medium">
        <color rgb="FF000000"/>
      </left>
      <right style="medium">
        <color rgb="FF000000"/>
      </right>
      <top style="medium">
        <color rgb="FF000000"/>
      </top>
      <bottom style="thin">
        <color rgb="FF600080"/>
      </bottom>
      <diagonal/>
    </border>
    <border>
      <left/>
      <right style="thin">
        <color rgb="FF000000"/>
      </right>
      <top style="thin">
        <color rgb="FF600080"/>
      </top>
      <bottom style="thin">
        <color rgb="FF600080"/>
      </bottom>
      <diagonal/>
    </border>
    <border>
      <left style="medium">
        <color rgb="FF000000"/>
      </left>
      <right style="medium">
        <color rgb="FF000000"/>
      </right>
      <top style="thin">
        <color rgb="FF600080"/>
      </top>
      <bottom style="thin">
        <color rgb="FF600080"/>
      </bottom>
      <diagonal/>
    </border>
    <border>
      <left style="thin">
        <color rgb="FF000000"/>
      </left>
      <right/>
      <top style="thin">
        <color rgb="FF000000"/>
      </top>
      <bottom style="thin">
        <color rgb="FF000000"/>
      </bottom>
      <diagonal/>
    </border>
    <border>
      <left/>
      <right style="hair">
        <color rgb="FF600080"/>
      </right>
      <top style="thin">
        <color rgb="FF000000"/>
      </top>
      <bottom style="thin">
        <color rgb="FF000000"/>
      </bottom>
      <diagonal/>
    </border>
    <border>
      <left style="hair">
        <color rgb="FF60008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600080"/>
      </top>
      <bottom style="thin">
        <color rgb="FF000000"/>
      </bottom>
      <diagonal/>
    </border>
    <border>
      <left style="thin">
        <color rgb="FF600080"/>
      </left>
      <right/>
      <top/>
      <bottom style="thin">
        <color rgb="FF600080"/>
      </bottom>
      <diagonal/>
    </border>
    <border>
      <left/>
      <right/>
      <top/>
      <bottom style="thin">
        <color rgb="FF600080"/>
      </bottom>
      <diagonal/>
    </border>
    <border>
      <left style="medium">
        <color rgb="FF000000"/>
      </left>
      <right style="medium">
        <color rgb="FF000000"/>
      </right>
      <top style="thin">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style="medium">
        <color rgb="FF600080"/>
      </top>
      <bottom/>
      <diagonal/>
    </border>
    <border>
      <left/>
      <right/>
      <top/>
      <bottom style="medium">
        <color rgb="FF600080"/>
      </bottom>
      <diagonal/>
    </border>
    <border>
      <left style="thin">
        <color rgb="FF600080"/>
      </left>
      <right/>
      <top style="thin">
        <color rgb="FF600080"/>
      </top>
      <bottom style="thin">
        <color rgb="FF600080"/>
      </bottom>
      <diagonal/>
    </border>
    <border>
      <left/>
      <right style="thin">
        <color rgb="FF600080"/>
      </right>
      <top style="thin">
        <color rgb="FF600080"/>
      </top>
      <bottom style="thin">
        <color rgb="FF600080"/>
      </bottom>
      <diagonal/>
    </border>
    <border>
      <left style="thin">
        <color rgb="FF600080"/>
      </left>
      <right style="thin">
        <color rgb="FF600080"/>
      </right>
      <top style="thin">
        <color rgb="FF600080"/>
      </top>
      <bottom/>
      <diagonal/>
    </border>
    <border>
      <left style="medium">
        <color rgb="FF600080"/>
      </left>
      <right/>
      <top style="medium">
        <color rgb="FF000000"/>
      </top>
      <bottom/>
      <diagonal/>
    </border>
    <border>
      <left/>
      <right style="medium">
        <color rgb="FF600080"/>
      </right>
      <top style="thin">
        <color rgb="FF600080"/>
      </top>
      <bottom/>
      <diagonal/>
    </border>
    <border>
      <left/>
      <right style="medium">
        <color rgb="FF600080"/>
      </right>
      <top/>
      <bottom style="thin">
        <color rgb="FF600080"/>
      </bottom>
      <diagonal/>
    </border>
    <border>
      <left style="hair">
        <color rgb="FF600080"/>
      </left>
      <right/>
      <top style="thin">
        <color rgb="FF600080"/>
      </top>
      <bottom style="hair">
        <color rgb="FF000000"/>
      </bottom>
      <diagonal/>
    </border>
    <border>
      <left/>
      <right/>
      <top style="thin">
        <color rgb="FF600080"/>
      </top>
      <bottom style="hair">
        <color rgb="FF000000"/>
      </bottom>
      <diagonal/>
    </border>
    <border>
      <left/>
      <right style="thin">
        <color rgb="FF600080"/>
      </right>
      <top style="thin">
        <color rgb="FF600080"/>
      </top>
      <bottom style="hair">
        <color rgb="FF000000"/>
      </bottom>
      <diagonal/>
    </border>
    <border>
      <left style="medium">
        <color rgb="FF000000"/>
      </left>
      <right/>
      <top style="thin">
        <color rgb="FF600080"/>
      </top>
      <bottom style="hair">
        <color rgb="FF600080"/>
      </bottom>
      <diagonal/>
    </border>
    <border>
      <left style="hair">
        <color rgb="FF600080"/>
      </left>
      <right/>
      <top/>
      <bottom style="hair">
        <color rgb="FF600080"/>
      </bottom>
      <diagonal/>
    </border>
    <border>
      <left style="medium">
        <color rgb="FF000000"/>
      </left>
      <right style="thin">
        <color rgb="FF000000"/>
      </right>
      <top/>
      <bottom/>
      <diagonal/>
    </border>
    <border>
      <left style="thin">
        <color rgb="FF600080"/>
      </left>
      <right style="medium">
        <color rgb="FF600080"/>
      </right>
      <top style="thin">
        <color rgb="FF600080"/>
      </top>
      <bottom style="medium">
        <color rgb="FF600080"/>
      </bottom>
      <diagonal/>
    </border>
    <border>
      <left style="medium">
        <color rgb="FF000000"/>
      </left>
      <right/>
      <top style="medium">
        <color rgb="FF000000"/>
      </top>
      <bottom style="hair">
        <color rgb="FF600080"/>
      </bottom>
      <diagonal/>
    </border>
    <border>
      <left style="medium">
        <color rgb="FF000000"/>
      </left>
      <right/>
      <top/>
      <bottom style="thin">
        <color rgb="FF000000"/>
      </bottom>
      <diagonal/>
    </border>
    <border>
      <left style="thin">
        <color rgb="FF000000"/>
      </left>
      <right/>
      <top style="medium">
        <color rgb="FF600080"/>
      </top>
      <bottom/>
      <diagonal/>
    </border>
    <border>
      <left style="thin">
        <color rgb="FF600080"/>
      </left>
      <right style="medium">
        <color rgb="FF600080"/>
      </right>
      <top style="medium">
        <color rgb="FF600080"/>
      </top>
      <bottom style="hair">
        <color rgb="FF600080"/>
      </bottom>
      <diagonal/>
    </border>
    <border>
      <left/>
      <right/>
      <top style="hair">
        <color rgb="FF600080"/>
      </top>
      <bottom/>
      <diagonal/>
    </border>
    <border>
      <left/>
      <right/>
      <top style="hair">
        <color rgb="FF000000"/>
      </top>
      <bottom style="hair">
        <color rgb="FF600080"/>
      </bottom>
      <diagonal/>
    </border>
    <border>
      <left style="medium">
        <color rgb="FF600080"/>
      </left>
      <right style="medium">
        <color rgb="FF000000"/>
      </right>
      <top style="hair">
        <color rgb="FF600080"/>
      </top>
      <bottom style="hair">
        <color rgb="FF600080"/>
      </bottom>
      <diagonal/>
    </border>
    <border>
      <left/>
      <right style="thin">
        <color rgb="FF600080"/>
      </right>
      <top style="hair">
        <color rgb="FF600080"/>
      </top>
      <bottom style="hair">
        <color rgb="FF000000"/>
      </bottom>
      <diagonal/>
    </border>
    <border>
      <left style="medium">
        <color rgb="FF600080"/>
      </left>
      <right style="thin">
        <color rgb="FF600080"/>
      </right>
      <top style="hair">
        <color rgb="FF600080"/>
      </top>
      <bottom style="thin">
        <color rgb="FF000000"/>
      </bottom>
      <diagonal/>
    </border>
    <border>
      <left style="thin">
        <color rgb="FF600080"/>
      </left>
      <right style="medium">
        <color rgb="FF000000"/>
      </right>
      <top/>
      <bottom/>
      <diagonal/>
    </border>
    <border>
      <left style="medium">
        <color rgb="FF600080"/>
      </left>
      <right/>
      <top/>
      <bottom style="thin">
        <color rgb="FF000000"/>
      </bottom>
      <diagonal/>
    </border>
    <border>
      <left style="thin">
        <color rgb="FF600080"/>
      </left>
      <right style="medium">
        <color rgb="FF600080"/>
      </right>
      <top style="thin">
        <color rgb="FF600080"/>
      </top>
      <bottom/>
      <diagonal/>
    </border>
    <border>
      <left/>
      <right style="thin">
        <color rgb="FF600080"/>
      </right>
      <top style="thin">
        <color rgb="FF600080"/>
      </top>
      <bottom style="medium">
        <color rgb="FF600080"/>
      </bottom>
      <diagonal/>
    </border>
    <border>
      <left style="medium">
        <color rgb="FF000000"/>
      </left>
      <right/>
      <top style="medium">
        <color rgb="FF600080"/>
      </top>
      <bottom style="thin">
        <color rgb="FF600080"/>
      </bottom>
      <diagonal/>
    </border>
    <border>
      <left/>
      <right/>
      <top style="medium">
        <color rgb="FF600080"/>
      </top>
      <bottom style="thin">
        <color rgb="FF600080"/>
      </bottom>
      <diagonal/>
    </border>
    <border>
      <left style="medium">
        <color rgb="FF600080"/>
      </left>
      <right/>
      <top style="thin">
        <color rgb="FF600080"/>
      </top>
      <bottom/>
      <diagonal/>
    </border>
    <border>
      <left style="medium">
        <color rgb="FF600080"/>
      </left>
      <right/>
      <top/>
      <bottom/>
      <diagonal/>
    </border>
    <border>
      <left style="thin">
        <color rgb="FF600080"/>
      </left>
      <right style="medium">
        <color rgb="FF600080"/>
      </right>
      <top/>
      <bottom style="hair">
        <color rgb="FF600080"/>
      </bottom>
      <diagonal/>
    </border>
    <border>
      <left style="thin">
        <color rgb="FF600080"/>
      </left>
      <right style="medium">
        <color rgb="FF600080"/>
      </right>
      <top style="hair">
        <color rgb="FF600080"/>
      </top>
      <bottom style="hair">
        <color rgb="FF600080"/>
      </bottom>
      <diagonal/>
    </border>
    <border>
      <left/>
      <right style="thin">
        <color rgb="FF600080"/>
      </right>
      <top/>
      <bottom style="thin">
        <color rgb="FF600080"/>
      </bottom>
      <diagonal/>
    </border>
    <border>
      <left style="medium">
        <color rgb="FF000000"/>
      </left>
      <right style="medium">
        <color rgb="FF000000"/>
      </right>
      <top style="thin">
        <color rgb="FF600080"/>
      </top>
      <bottom style="medium">
        <color rgb="FF600080"/>
      </bottom>
      <diagonal/>
    </border>
    <border>
      <left style="medium">
        <color rgb="FF000000"/>
      </left>
      <right style="medium">
        <color rgb="FF000000"/>
      </right>
      <top style="hair">
        <color rgb="FF600080"/>
      </top>
      <bottom/>
      <diagonal/>
    </border>
    <border>
      <left style="thin">
        <color rgb="FF600080"/>
      </left>
      <right style="medium">
        <color rgb="FF600080"/>
      </right>
      <top style="hair">
        <color rgb="FF600080"/>
      </top>
      <bottom/>
      <diagonal/>
    </border>
    <border>
      <left style="medium">
        <color rgb="FF000000"/>
      </left>
      <right style="medium">
        <color rgb="FF000000"/>
      </right>
      <top style="dotted">
        <color rgb="FF000000"/>
      </top>
      <bottom style="thin">
        <color rgb="FF600080"/>
      </bottom>
      <diagonal/>
    </border>
    <border>
      <left style="thin">
        <color rgb="FF600080"/>
      </left>
      <right style="medium">
        <color rgb="FF600080"/>
      </right>
      <top style="hair">
        <color rgb="FF600080"/>
      </top>
      <bottom style="thin">
        <color rgb="FF600080"/>
      </bottom>
      <diagonal/>
    </border>
    <border>
      <left style="medium">
        <color rgb="FF000000"/>
      </left>
      <right/>
      <top/>
      <bottom style="medium">
        <color rgb="FF600080"/>
      </bottom>
      <diagonal/>
    </border>
    <border>
      <left style="thin">
        <color rgb="FF600080"/>
      </left>
      <right style="medium">
        <color rgb="FF600080"/>
      </right>
      <top style="medium">
        <color rgb="FF600080"/>
      </top>
      <bottom style="thin">
        <color rgb="FF600080"/>
      </bottom>
      <diagonal/>
    </border>
    <border>
      <left/>
      <right style="hair">
        <color rgb="FF600080"/>
      </right>
      <top style="thin">
        <color rgb="FF600080"/>
      </top>
      <bottom style="thin">
        <color rgb="FF600080"/>
      </bottom>
      <diagonal/>
    </border>
    <border>
      <left style="hair">
        <color rgb="FF600080"/>
      </left>
      <right/>
      <top style="thin">
        <color rgb="FF600080"/>
      </top>
      <bottom style="thin">
        <color rgb="FF600080"/>
      </bottom>
      <diagonal/>
    </border>
    <border>
      <left style="medium">
        <color rgb="FF000000"/>
      </left>
      <right style="thin">
        <color rgb="FF000000"/>
      </right>
      <top style="thin">
        <color rgb="FF600080"/>
      </top>
      <bottom/>
      <diagonal/>
    </border>
    <border>
      <left style="thin">
        <color rgb="FF600080"/>
      </left>
      <right style="medium">
        <color rgb="FF600080"/>
      </right>
      <top style="thin">
        <color rgb="FF600080"/>
      </top>
      <bottom style="thin">
        <color rgb="FF600080"/>
      </bottom>
      <diagonal/>
    </border>
    <border>
      <left style="thin">
        <color rgb="FF600080"/>
      </left>
      <right/>
      <top style="thin">
        <color rgb="FF600080"/>
      </top>
      <bottom style="thin">
        <color rgb="FF000000"/>
      </bottom>
      <diagonal/>
    </border>
    <border>
      <left style="hair">
        <color rgb="FF600080"/>
      </left>
      <right/>
      <top style="thin">
        <color rgb="FF600080"/>
      </top>
      <bottom/>
      <diagonal/>
    </border>
    <border>
      <left style="dotted">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bottom style="thin">
        <color rgb="FF000000"/>
      </bottom>
      <diagonal/>
    </border>
    <border>
      <left/>
      <right/>
      <top style="thin">
        <color rgb="FF60008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600080"/>
      </left>
      <right style="medium">
        <color rgb="FF600080"/>
      </right>
      <top/>
      <bottom/>
      <diagonal/>
    </border>
    <border>
      <left style="medium">
        <color rgb="FF000000"/>
      </left>
      <right style="medium">
        <color rgb="FF000000"/>
      </right>
      <top/>
      <bottom/>
      <diagonal/>
    </border>
    <border>
      <left style="medium">
        <color rgb="FF000000"/>
      </left>
      <right style="medium">
        <color rgb="FF000000"/>
      </right>
      <top/>
      <bottom style="thin">
        <color rgb="FF600080"/>
      </bottom>
      <diagonal/>
    </border>
    <border>
      <left style="medium">
        <color rgb="FF000000"/>
      </left>
      <right style="medium">
        <color rgb="FF000000"/>
      </right>
      <top style="hair">
        <color rgb="FF600080"/>
      </top>
      <bottom style="medium">
        <color rgb="FF000000"/>
      </bottom>
      <diagonal/>
    </border>
    <border>
      <left style="thin">
        <color rgb="FF600080"/>
      </left>
      <right style="medium">
        <color rgb="FF600080"/>
      </right>
      <top/>
      <bottom style="medium">
        <color rgb="FF60008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600080"/>
      </top>
      <bottom style="medium">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bottom style="hair">
        <color rgb="FF600080"/>
      </bottom>
      <diagonal/>
    </border>
    <border>
      <left style="medium">
        <color rgb="FF000000"/>
      </left>
      <right style="thin">
        <color rgb="FF000000"/>
      </right>
      <top style="thin">
        <color rgb="FF600080"/>
      </top>
      <bottom style="hair">
        <color rgb="FF600080"/>
      </bottom>
      <diagonal/>
    </border>
    <border>
      <left style="thin">
        <color rgb="FF000000"/>
      </left>
      <right style="medium">
        <color rgb="FF000000"/>
      </right>
      <top/>
      <bottom/>
      <diagonal/>
    </border>
    <border>
      <left style="thin">
        <color rgb="FF000000"/>
      </left>
      <right style="thin">
        <color rgb="FF600080"/>
      </right>
      <top style="hair">
        <color rgb="FF600080"/>
      </top>
      <bottom style="thin">
        <color rgb="FF5F497A"/>
      </bottom>
      <diagonal/>
    </border>
    <border>
      <left style="medium">
        <color rgb="FF000000"/>
      </left>
      <right/>
      <top style="thin">
        <color rgb="FF600080"/>
      </top>
      <bottom style="medium">
        <color rgb="FF000000"/>
      </bottom>
      <diagonal/>
    </border>
    <border>
      <left style="thin">
        <color rgb="FF000000"/>
      </left>
      <right style="medium">
        <color rgb="FF000000"/>
      </right>
      <top/>
      <bottom style="medium">
        <color rgb="FF600080"/>
      </bottom>
      <diagonal/>
    </border>
    <border>
      <left style="medium">
        <color rgb="FF000000"/>
      </left>
      <right style="thin">
        <color rgb="FF000000"/>
      </right>
      <top style="medium">
        <color rgb="FF000000"/>
      </top>
      <bottom style="hair">
        <color rgb="FF600080"/>
      </bottom>
      <diagonal/>
    </border>
    <border>
      <left style="thin">
        <color rgb="FF000000"/>
      </left>
      <right/>
      <top style="thin">
        <color rgb="FF000000"/>
      </top>
      <bottom/>
      <diagonal/>
    </border>
    <border>
      <left/>
      <right/>
      <top style="thin">
        <color rgb="FF000000"/>
      </top>
      <bottom/>
      <diagonal/>
    </border>
    <border>
      <left style="medium">
        <color rgb="FF600080"/>
      </left>
      <right/>
      <top style="hair">
        <color rgb="FF600080"/>
      </top>
      <bottom style="hair">
        <color rgb="FF600080"/>
      </bottom>
      <diagonal/>
    </border>
    <border>
      <left style="medium">
        <color rgb="FF000000"/>
      </left>
      <right style="thin">
        <color rgb="FF000000"/>
      </right>
      <top style="hair">
        <color rgb="FF000000"/>
      </top>
      <bottom style="hair">
        <color rgb="FF600080"/>
      </bottom>
      <diagonal/>
    </border>
    <border>
      <left/>
      <right style="medium">
        <color rgb="FF000000"/>
      </right>
      <top/>
      <bottom style="hair">
        <color rgb="FF600080"/>
      </bottom>
      <diagonal/>
    </border>
    <border>
      <left/>
      <right/>
      <top style="hair">
        <color rgb="FF600080"/>
      </top>
      <bottom style="hair">
        <color rgb="FF000000"/>
      </bottom>
      <diagonal/>
    </border>
    <border>
      <left style="medium">
        <color rgb="FF000000"/>
      </left>
      <right style="medium">
        <color rgb="FF000000"/>
      </right>
      <top style="hair">
        <color rgb="FF600080"/>
      </top>
      <bottom style="hair">
        <color rgb="FF000000"/>
      </bottom>
      <diagonal/>
    </border>
    <border>
      <left style="medium">
        <color rgb="FF600080"/>
      </left>
      <right style="thin">
        <color rgb="FF000000"/>
      </right>
      <top style="hair">
        <color rgb="FF600080"/>
      </top>
      <bottom style="hair">
        <color rgb="FF000000"/>
      </bottom>
      <diagonal/>
    </border>
    <border>
      <left style="thin">
        <color rgb="FF000000"/>
      </left>
      <right style="medium">
        <color rgb="FF000000"/>
      </right>
      <top/>
      <bottom style="hair">
        <color rgb="FF600080"/>
      </bottom>
      <diagonal/>
    </border>
    <border>
      <left style="medium">
        <color rgb="FF000000"/>
      </left>
      <right style="medium">
        <color rgb="FF000000"/>
      </right>
      <top style="hair">
        <color rgb="FF000000"/>
      </top>
      <bottom style="thin">
        <color rgb="FF000000"/>
      </bottom>
      <diagonal/>
    </border>
    <border>
      <left/>
      <right style="medium">
        <color rgb="FF000000"/>
      </right>
      <top style="thin">
        <color rgb="FF600080"/>
      </top>
      <bottom style="medium">
        <color rgb="FF000000"/>
      </bottom>
      <diagonal/>
    </border>
    <border>
      <left style="medium">
        <color rgb="FF000000"/>
      </left>
      <right style="medium">
        <color rgb="FF000000"/>
      </right>
      <top style="hair">
        <color rgb="FF600080"/>
      </top>
      <bottom style="dotted">
        <color rgb="FF000000"/>
      </bottom>
      <diagonal/>
    </border>
    <border>
      <left style="medium">
        <color rgb="FF000000"/>
      </left>
      <right style="medium">
        <color rgb="FF000000"/>
      </right>
      <top style="dotted">
        <color rgb="FF000000"/>
      </top>
      <bottom style="thin">
        <color rgb="FF000000"/>
      </bottom>
      <diagonal/>
    </border>
    <border>
      <left/>
      <right style="medium">
        <color rgb="FF000000"/>
      </right>
      <top style="hair">
        <color rgb="FF600080"/>
      </top>
      <bottom style="hair">
        <color rgb="FF600080"/>
      </bottom>
      <diagonal/>
    </border>
    <border>
      <left style="medium">
        <color rgb="FF000000"/>
      </left>
      <right style="medium">
        <color rgb="FF000000"/>
      </right>
      <top style="thin">
        <color rgb="FF600080"/>
      </top>
      <bottom/>
      <diagonal/>
    </border>
    <border>
      <left style="medium">
        <color rgb="FF000000"/>
      </left>
      <right style="medium">
        <color rgb="FF000000"/>
      </right>
      <top style="dotted">
        <color rgb="FF000000"/>
      </top>
      <bottom style="medium">
        <color rgb="FF600080"/>
      </bottom>
      <diagonal/>
    </border>
    <border>
      <left style="medium">
        <color rgb="FF000000"/>
      </left>
      <right style="thin">
        <color rgb="FF600080"/>
      </right>
      <top/>
      <bottom style="medium">
        <color rgb="FF000000"/>
      </bottom>
      <diagonal/>
    </border>
    <border>
      <left style="medium">
        <color rgb="FF000000"/>
      </left>
      <right style="medium">
        <color rgb="FF000000"/>
      </right>
      <top/>
      <bottom style="hair">
        <color rgb="FF000000"/>
      </bottom>
      <diagonal/>
    </border>
    <border>
      <left/>
      <right/>
      <top/>
      <bottom/>
      <diagonal/>
    </border>
    <border>
      <left style="hair">
        <color rgb="FF600080"/>
      </left>
      <right/>
      <top style="thin">
        <color rgb="FF600080"/>
      </top>
      <bottom style="thin">
        <color rgb="FF000000"/>
      </bottom>
      <diagonal/>
    </border>
    <border>
      <left/>
      <right style="medium">
        <color rgb="FF000000"/>
      </right>
      <top style="thin">
        <color rgb="FF600080"/>
      </top>
      <bottom style="thin">
        <color rgb="FF000000"/>
      </bottom>
      <diagonal/>
    </border>
    <border>
      <left/>
      <right style="hair">
        <color rgb="FF600080"/>
      </right>
      <top style="thin">
        <color rgb="FF600080"/>
      </top>
      <bottom style="thin">
        <color rgb="FF000000"/>
      </bottom>
      <diagonal/>
    </border>
    <border>
      <left style="hair">
        <color rgb="FF600080"/>
      </left>
      <right/>
      <top/>
      <bottom style="thin">
        <color rgb="FF000000"/>
      </bottom>
      <diagonal/>
    </border>
    <border>
      <left style="thin">
        <color rgb="FF000000"/>
      </left>
      <right/>
      <top/>
      <bottom style="thin">
        <color rgb="FF000000"/>
      </bottom>
      <diagonal/>
    </border>
    <border>
      <left style="medium">
        <color rgb="FF000000"/>
      </left>
      <right style="medium">
        <color rgb="FF000000"/>
      </right>
      <top style="thin">
        <color rgb="FF000000"/>
      </top>
      <bottom style="dotted">
        <color rgb="FF000000"/>
      </bottom>
      <diagonal/>
    </border>
    <border>
      <left style="medium">
        <color rgb="FF000000"/>
      </left>
      <right style="medium">
        <color rgb="FF000000"/>
      </right>
      <top style="medium">
        <color rgb="FF600080"/>
      </top>
      <bottom style="medium">
        <color rgb="FF600080"/>
      </bottom>
      <diagonal/>
    </border>
    <border>
      <left/>
      <right/>
      <top/>
      <bottom style="medium">
        <color rgb="FF000000"/>
      </bottom>
      <diagonal/>
    </border>
    <border>
      <left style="thin">
        <color rgb="FF600080"/>
      </left>
      <right/>
      <top style="hair">
        <color rgb="FF600080"/>
      </top>
      <bottom style="thin">
        <color rgb="FF000000"/>
      </bottom>
      <diagonal/>
    </border>
    <border>
      <left/>
      <right style="medium">
        <color rgb="FF000000"/>
      </right>
      <top style="thin">
        <color rgb="FF600080"/>
      </top>
      <bottom style="medium">
        <color rgb="FF600080"/>
      </bottom>
      <diagonal/>
    </border>
    <border>
      <left/>
      <right/>
      <top style="thin">
        <color rgb="FF600080"/>
      </top>
      <bottom/>
      <diagonal/>
    </border>
    <border>
      <left/>
      <right style="hair">
        <color rgb="FF600080"/>
      </right>
      <top style="thin">
        <color rgb="FF600080"/>
      </top>
      <bottom/>
      <diagonal/>
    </border>
    <border>
      <left style="thin">
        <color rgb="FF600080"/>
      </left>
      <right/>
      <top style="thin">
        <color rgb="FF600080"/>
      </top>
      <bottom/>
      <diagonal/>
    </border>
    <border>
      <left style="thin">
        <color rgb="FF600080"/>
      </left>
      <right/>
      <top style="thin">
        <color rgb="FF000000"/>
      </top>
      <bottom style="thin">
        <color rgb="FF000000"/>
      </bottom>
      <diagonal/>
    </border>
    <border>
      <left/>
      <right style="thin">
        <color rgb="FF600080"/>
      </right>
      <top style="thin">
        <color rgb="FF600080"/>
      </top>
      <bottom/>
      <diagonal/>
    </border>
    <border>
      <left/>
      <right/>
      <top style="hair">
        <color rgb="FF000000"/>
      </top>
      <bottom/>
      <diagonal/>
    </border>
    <border>
      <left/>
      <right/>
      <top style="hair">
        <color rgb="FF000000"/>
      </top>
      <bottom style="hair">
        <color rgb="FF000000"/>
      </bottom>
      <diagonal/>
    </border>
    <border>
      <left/>
      <right style="thin">
        <color rgb="FF600080"/>
      </right>
      <top/>
      <bottom/>
      <diagonal/>
    </border>
    <border>
      <left/>
      <right/>
      <top style="hair">
        <color rgb="FF000000"/>
      </top>
      <bottom style="thin">
        <color rgb="FF600080"/>
      </bottom>
      <diagonal/>
    </border>
    <border>
      <left style="medium">
        <color rgb="FF000000"/>
      </left>
      <right style="thin">
        <color rgb="FF000000"/>
      </right>
      <top style="thin">
        <color rgb="FF600080"/>
      </top>
      <bottom style="thin">
        <color rgb="FF600080"/>
      </bottom>
      <diagonal/>
    </border>
    <border>
      <left style="dotted">
        <color rgb="FF000000"/>
      </left>
      <right style="medium">
        <color rgb="FF000000"/>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medium">
        <color rgb="FF000000"/>
      </left>
      <right style="thin">
        <color rgb="FF000000"/>
      </right>
      <top/>
      <bottom style="medium">
        <color rgb="FF000000"/>
      </bottom>
      <diagonal/>
    </border>
    <border>
      <left style="medium">
        <color rgb="FF000000"/>
      </left>
      <right style="medium">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thin">
        <color rgb="FF000000"/>
      </left>
      <right style="medium">
        <color indexed="64"/>
      </right>
      <top/>
      <bottom/>
      <diagonal/>
    </border>
    <border>
      <left style="medium">
        <color indexed="64"/>
      </left>
      <right/>
      <top/>
      <bottom style="thin">
        <color rgb="FF600080"/>
      </bottom>
      <diagonal/>
    </border>
    <border>
      <left style="medium">
        <color indexed="64"/>
      </left>
      <right/>
      <top style="thin">
        <color rgb="FF600080"/>
      </top>
      <bottom style="hair">
        <color rgb="FF600080"/>
      </bottom>
      <diagonal/>
    </border>
    <border>
      <left style="medium">
        <color indexed="64"/>
      </left>
      <right/>
      <top style="hair">
        <color rgb="FF600080"/>
      </top>
      <bottom style="hair">
        <color rgb="FF600080"/>
      </bottom>
      <diagonal/>
    </border>
    <border>
      <left style="thin">
        <color rgb="FF600080"/>
      </left>
      <right style="medium">
        <color indexed="64"/>
      </right>
      <top style="hair">
        <color rgb="FF600080"/>
      </top>
      <bottom style="hair">
        <color rgb="FF600080"/>
      </bottom>
      <diagonal/>
    </border>
    <border>
      <left style="thin">
        <color rgb="FF000000"/>
      </left>
      <right style="medium">
        <color indexed="64"/>
      </right>
      <top style="hair">
        <color rgb="FF600080"/>
      </top>
      <bottom style="hair">
        <color rgb="FF600080"/>
      </bottom>
      <diagonal/>
    </border>
    <border>
      <left style="medium">
        <color indexed="64"/>
      </left>
      <right/>
      <top style="hair">
        <color rgb="FF600080"/>
      </top>
      <bottom style="thin">
        <color rgb="FF600080"/>
      </bottom>
      <diagonal/>
    </border>
    <border>
      <left style="medium">
        <color indexed="64"/>
      </left>
      <right/>
      <top style="thin">
        <color rgb="FF600080"/>
      </top>
      <bottom/>
      <diagonal/>
    </border>
    <border>
      <left style="medium">
        <color indexed="64"/>
      </left>
      <right/>
      <top style="medium">
        <color rgb="FF000000"/>
      </top>
      <bottom style="thin">
        <color rgb="FF600080"/>
      </bottom>
      <diagonal/>
    </border>
    <border>
      <left style="medium">
        <color indexed="64"/>
      </left>
      <right/>
      <top style="thin">
        <color rgb="FF600080"/>
      </top>
      <bottom style="thin">
        <color rgb="FF600080"/>
      </bottom>
      <diagonal/>
    </border>
    <border>
      <left style="medium">
        <color indexed="64"/>
      </left>
      <right/>
      <top style="thin">
        <color rgb="FF600080"/>
      </top>
      <bottom style="medium">
        <color rgb="FF000000"/>
      </bottom>
      <diagonal/>
    </border>
    <border>
      <left style="medium">
        <color indexed="64"/>
      </left>
      <right/>
      <top style="thin">
        <color rgb="FF600080"/>
      </top>
      <bottom style="medium">
        <color rgb="FF600080"/>
      </bottom>
      <diagonal/>
    </border>
    <border>
      <left style="medium">
        <color rgb="FF000000"/>
      </left>
      <right style="medium">
        <color indexed="64"/>
      </right>
      <top style="thin">
        <color rgb="FF600080"/>
      </top>
      <bottom style="medium">
        <color rgb="FF000000"/>
      </bottom>
      <diagonal/>
    </border>
    <border>
      <left style="thin">
        <color rgb="FF000000"/>
      </left>
      <right style="medium">
        <color indexed="64"/>
      </right>
      <top style="thin">
        <color rgb="FF000000"/>
      </top>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style="medium">
        <color rgb="FF000000"/>
      </left>
      <right/>
      <top style="medium">
        <color rgb="FF000000"/>
      </top>
      <bottom style="medium">
        <color indexed="64"/>
      </bottom>
      <diagonal/>
    </border>
    <border>
      <left/>
      <right/>
      <top/>
      <bottom style="medium">
        <color indexed="64"/>
      </bottom>
      <diagonal/>
    </border>
    <border>
      <left style="medium">
        <color rgb="FF000000"/>
      </left>
      <right style="thin">
        <color rgb="FF000000"/>
      </right>
      <top/>
      <bottom style="medium">
        <color indexed="64"/>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bottom style="hair">
        <color rgb="FF600080"/>
      </bottom>
      <diagonal/>
    </border>
    <border>
      <left/>
      <right style="thin">
        <color rgb="FF000000"/>
      </right>
      <top style="thin">
        <color rgb="FF000000"/>
      </top>
      <bottom style="hair">
        <color rgb="FF600080"/>
      </bottom>
      <diagonal/>
    </border>
    <border>
      <left style="medium">
        <color rgb="FF000000"/>
      </left>
      <right style="medium">
        <color indexed="64"/>
      </right>
      <top style="medium">
        <color rgb="FF000000"/>
      </top>
      <bottom/>
      <diagonal/>
    </border>
    <border>
      <left style="medium">
        <color rgb="FF000000"/>
      </left>
      <right style="medium">
        <color indexed="64"/>
      </right>
      <top/>
      <bottom style="thin">
        <color rgb="FF600080"/>
      </bottom>
      <diagonal/>
    </border>
    <border>
      <left style="medium">
        <color rgb="FF000000"/>
      </left>
      <right style="medium">
        <color indexed="64"/>
      </right>
      <top style="thin">
        <color rgb="FF600080"/>
      </top>
      <bottom style="hair">
        <color rgb="FF600080"/>
      </bottom>
      <diagonal/>
    </border>
    <border>
      <left style="medium">
        <color rgb="FF000000"/>
      </left>
      <right style="medium">
        <color indexed="64"/>
      </right>
      <top style="hair">
        <color rgb="FF600080"/>
      </top>
      <bottom style="hair">
        <color rgb="FF600080"/>
      </bottom>
      <diagonal/>
    </border>
    <border>
      <left style="medium">
        <color rgb="FF000000"/>
      </left>
      <right style="medium">
        <color indexed="64"/>
      </right>
      <top style="hair">
        <color rgb="FF600080"/>
      </top>
      <bottom style="thin">
        <color rgb="FF600080"/>
      </bottom>
      <diagonal/>
    </border>
    <border>
      <left style="medium">
        <color rgb="FF000000"/>
      </left>
      <right style="medium">
        <color indexed="64"/>
      </right>
      <top style="medium">
        <color rgb="FF000000"/>
      </top>
      <bottom style="hair">
        <color rgb="FF600080"/>
      </bottom>
      <diagonal/>
    </border>
    <border>
      <left style="medium">
        <color rgb="FF000000"/>
      </left>
      <right style="medium">
        <color indexed="64"/>
      </right>
      <top style="thin">
        <color rgb="FF600080"/>
      </top>
      <bottom style="thin">
        <color rgb="FF600080"/>
      </bottom>
      <diagonal/>
    </border>
    <border>
      <left style="medium">
        <color indexed="64"/>
      </left>
      <right/>
      <top style="medium">
        <color rgb="FF600080"/>
      </top>
      <bottom style="thin">
        <color rgb="FF600080"/>
      </bottom>
      <diagonal/>
    </border>
    <border>
      <left style="medium">
        <color rgb="FF000000"/>
      </left>
      <right style="medium">
        <color indexed="64"/>
      </right>
      <top/>
      <bottom style="hair">
        <color rgb="FF600080"/>
      </bottom>
      <diagonal/>
    </border>
    <border>
      <left style="medium">
        <color rgb="FF000000"/>
      </left>
      <right style="medium">
        <color indexed="64"/>
      </right>
      <top style="hair">
        <color rgb="FF600080"/>
      </top>
      <bottom/>
      <diagonal/>
    </border>
    <border>
      <left style="medium">
        <color rgb="FF000000"/>
      </left>
      <right style="medium">
        <color indexed="64"/>
      </right>
      <top style="dotted">
        <color rgb="FF000000"/>
      </top>
      <bottom style="thin">
        <color rgb="FF600080"/>
      </bottom>
      <diagonal/>
    </border>
    <border>
      <left style="medium">
        <color rgb="FF000000"/>
      </left>
      <right style="medium">
        <color indexed="64"/>
      </right>
      <top style="thin">
        <color rgb="FF600080"/>
      </top>
      <bottom/>
      <diagonal/>
    </border>
    <border>
      <left style="medium">
        <color indexed="64"/>
      </left>
      <right/>
      <top/>
      <bottom style="medium">
        <color rgb="FF600080"/>
      </bottom>
      <diagonal/>
    </border>
    <border>
      <left style="medium">
        <color rgb="FF000000"/>
      </left>
      <right style="medium">
        <color indexed="64"/>
      </right>
      <top style="medium">
        <color rgb="FF000000"/>
      </top>
      <bottom style="medium">
        <color rgb="FF000000"/>
      </bottom>
      <diagonal/>
    </border>
    <border>
      <left style="medium">
        <color rgb="FF000000"/>
      </left>
      <right style="medium">
        <color indexed="64"/>
      </right>
      <top style="thin">
        <color rgb="FF000000"/>
      </top>
      <bottom style="thin">
        <color rgb="FF000000"/>
      </bottom>
      <diagonal/>
    </border>
    <border>
      <left style="medium">
        <color rgb="FF000000"/>
      </left>
      <right style="medium">
        <color indexed="64"/>
      </right>
      <top style="hair">
        <color rgb="FF600080"/>
      </top>
      <bottom style="medium">
        <color rgb="FF600080"/>
      </bottom>
      <diagonal/>
    </border>
    <border>
      <left/>
      <right style="medium">
        <color rgb="FF000000"/>
      </right>
      <top style="medium">
        <color rgb="FF000000"/>
      </top>
      <bottom style="medium">
        <color indexed="64"/>
      </bottom>
      <diagonal/>
    </border>
    <border>
      <left style="medium">
        <color rgb="FF000000"/>
      </left>
      <right style="medium">
        <color indexed="64"/>
      </right>
      <top style="medium">
        <color rgb="FF600080"/>
      </top>
      <bottom style="medium">
        <color indexed="64"/>
      </bottom>
      <diagonal/>
    </border>
    <border>
      <left/>
      <right/>
      <top style="medium">
        <color rgb="FF600080"/>
      </top>
      <bottom style="hair">
        <color rgb="FF60008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rgb="FF000000"/>
      </bottom>
      <diagonal/>
    </border>
    <border>
      <left/>
      <right style="medium">
        <color indexed="64"/>
      </right>
      <top/>
      <bottom style="hair">
        <color rgb="FF600080"/>
      </bottom>
      <diagonal/>
    </border>
    <border>
      <left/>
      <right style="medium">
        <color indexed="64"/>
      </right>
      <top style="hair">
        <color rgb="FF600080"/>
      </top>
      <bottom style="hair">
        <color rgb="FF600080"/>
      </bottom>
      <diagonal/>
    </border>
    <border>
      <left/>
      <right style="medium">
        <color indexed="64"/>
      </right>
      <top style="hair">
        <color rgb="FF600080"/>
      </top>
      <bottom style="thin">
        <color rgb="FF000000"/>
      </bottom>
      <diagonal/>
    </border>
    <border>
      <left/>
      <right style="medium">
        <color indexed="64"/>
      </right>
      <top style="thin">
        <color rgb="FF000000"/>
      </top>
      <bottom style="medium">
        <color indexed="64"/>
      </bottom>
      <diagonal/>
    </border>
    <border>
      <left/>
      <right style="thin">
        <color rgb="FF000000"/>
      </right>
      <top/>
      <bottom style="medium">
        <color indexed="64"/>
      </bottom>
      <diagonal/>
    </border>
    <border>
      <left style="medium">
        <color indexed="64"/>
      </left>
      <right/>
      <top style="medium">
        <color indexed="64"/>
      </top>
      <bottom style="thin">
        <color rgb="FF600080"/>
      </bottom>
      <diagonal/>
    </border>
    <border>
      <left/>
      <right/>
      <top style="medium">
        <color indexed="64"/>
      </top>
      <bottom style="thin">
        <color rgb="FF600080"/>
      </bottom>
      <diagonal/>
    </border>
    <border>
      <left/>
      <right style="medium">
        <color indexed="64"/>
      </right>
      <top style="medium">
        <color indexed="64"/>
      </top>
      <bottom style="thin">
        <color rgb="FF600080"/>
      </bottom>
      <diagonal/>
    </border>
    <border>
      <left style="thin">
        <color rgb="FF600080"/>
      </left>
      <right style="medium">
        <color indexed="64"/>
      </right>
      <top style="thin">
        <color rgb="FF600080"/>
      </top>
      <bottom style="thin">
        <color rgb="FF000000"/>
      </bottom>
      <diagonal/>
    </border>
    <border>
      <left style="medium">
        <color indexed="64"/>
      </left>
      <right style="thin">
        <color rgb="FF000000"/>
      </right>
      <top style="thin">
        <color rgb="FF000000"/>
      </top>
      <bottom style="hair">
        <color rgb="FF600080"/>
      </bottom>
      <diagonal/>
    </border>
    <border>
      <left style="thin">
        <color rgb="FF000000"/>
      </left>
      <right style="medium">
        <color indexed="64"/>
      </right>
      <top style="thin">
        <color rgb="FF000000"/>
      </top>
      <bottom style="hair">
        <color rgb="FF600080"/>
      </bottom>
      <diagonal/>
    </border>
    <border>
      <left style="medium">
        <color indexed="64"/>
      </left>
      <right style="thin">
        <color rgb="FF000000"/>
      </right>
      <top style="hair">
        <color rgb="FF600080"/>
      </top>
      <bottom style="hair">
        <color rgb="FF600080"/>
      </bottom>
      <diagonal/>
    </border>
    <border>
      <left style="medium">
        <color indexed="64"/>
      </left>
      <right style="thin">
        <color rgb="FF000000"/>
      </right>
      <top style="hair">
        <color rgb="FF600080"/>
      </top>
      <bottom style="thin">
        <color rgb="FF000000"/>
      </bottom>
      <diagonal/>
    </border>
    <border>
      <left style="thin">
        <color rgb="FF600080"/>
      </left>
      <right style="medium">
        <color indexed="64"/>
      </right>
      <top style="hair">
        <color rgb="FF60008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indexed="64"/>
      </right>
      <top style="thin">
        <color indexed="64"/>
      </top>
      <bottom style="thin">
        <color indexed="64"/>
      </bottom>
      <diagonal/>
    </border>
    <border>
      <left/>
      <right style="medium">
        <color indexed="64"/>
      </right>
      <top style="thin">
        <color rgb="FF000000"/>
      </top>
      <bottom/>
      <diagonal/>
    </border>
    <border>
      <left style="medium">
        <color indexed="64"/>
      </left>
      <right style="thin">
        <color rgb="FF000000"/>
      </right>
      <top/>
      <bottom/>
      <diagonal/>
    </border>
    <border>
      <left style="medium">
        <color indexed="64"/>
      </left>
      <right style="thin">
        <color rgb="FF3F3151"/>
      </right>
      <top style="hair">
        <color rgb="FF600080"/>
      </top>
      <bottom style="hair">
        <color rgb="FF600080"/>
      </bottom>
      <diagonal/>
    </border>
    <border>
      <left style="medium">
        <color indexed="64"/>
      </left>
      <right style="thin">
        <color rgb="FF3F3151"/>
      </right>
      <top/>
      <bottom style="thin">
        <color rgb="FF3F3151"/>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hair">
        <color rgb="FF600080"/>
      </top>
      <bottom style="hair">
        <color rgb="FF600080"/>
      </bottom>
      <diagonal/>
    </border>
    <border>
      <left style="medium">
        <color indexed="64"/>
      </left>
      <right style="medium">
        <color indexed="64"/>
      </right>
      <top style="hair">
        <color rgb="FF600080"/>
      </top>
      <bottom/>
      <diagonal/>
    </border>
    <border>
      <left style="medium">
        <color indexed="64"/>
      </left>
      <right style="medium">
        <color indexed="64"/>
      </right>
      <top style="thin">
        <color rgb="FF600080"/>
      </top>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bottom style="medium">
        <color indexed="64"/>
      </bottom>
      <diagonal/>
    </border>
    <border>
      <left style="medium">
        <color rgb="FF000000"/>
      </left>
      <right style="thin">
        <color rgb="FF000000"/>
      </right>
      <top/>
      <bottom style="hair">
        <color rgb="FF600080"/>
      </bottom>
      <diagonal/>
    </border>
    <border>
      <left style="thin">
        <color rgb="FF000000"/>
      </left>
      <right style="thin">
        <color rgb="FF000000"/>
      </right>
      <top style="thin">
        <color indexed="64"/>
      </top>
      <bottom style="hair">
        <color rgb="FF600080"/>
      </bottom>
      <diagonal/>
    </border>
    <border>
      <left style="thin">
        <color rgb="FF000000"/>
      </left>
      <right style="thin">
        <color rgb="FF000000"/>
      </right>
      <top style="thin">
        <color rgb="FF000000"/>
      </top>
      <bottom style="thin">
        <color indexed="64"/>
      </bottom>
      <diagonal/>
    </border>
    <border>
      <left style="medium">
        <color rgb="FF000000"/>
      </left>
      <right/>
      <top style="dotted">
        <color rgb="FF000000"/>
      </top>
      <bottom style="thin">
        <color rgb="FF600080"/>
      </bottom>
      <diagonal/>
    </border>
    <border>
      <left/>
      <right style="medium">
        <color rgb="FF000000"/>
      </right>
      <top style="hair">
        <color rgb="FF600080"/>
      </top>
      <bottom style="thin">
        <color rgb="FF000000"/>
      </bottom>
      <diagonal/>
    </border>
    <border>
      <left/>
      <right style="medium">
        <color rgb="FF000000"/>
      </right>
      <top style="medium">
        <color rgb="FF000000"/>
      </top>
      <bottom style="hair">
        <color rgb="FF600080"/>
      </bottom>
      <diagonal/>
    </border>
    <border>
      <left/>
      <right style="medium">
        <color rgb="FF000000"/>
      </right>
      <top style="hair">
        <color rgb="FF600080"/>
      </top>
      <bottom style="hair">
        <color rgb="FF000000"/>
      </bottom>
      <diagonal/>
    </border>
    <border>
      <left/>
      <right style="thin">
        <color rgb="FF000000"/>
      </right>
      <top style="thin">
        <color rgb="FF600080"/>
      </top>
      <bottom/>
      <diagonal/>
    </border>
    <border>
      <left style="medium">
        <color indexed="64"/>
      </left>
      <right style="thin">
        <color rgb="FF000000"/>
      </right>
      <top style="hair">
        <color rgb="FF600080"/>
      </top>
      <bottom style="thin">
        <color rgb="FF5F497A"/>
      </bottom>
      <diagonal/>
    </border>
    <border>
      <left style="thin">
        <color rgb="FF600080"/>
      </left>
      <right style="medium">
        <color indexed="64"/>
      </right>
      <top style="hair">
        <color rgb="FF600080"/>
      </top>
      <bottom style="thin">
        <color rgb="FF5F497A"/>
      </bottom>
      <diagonal/>
    </border>
    <border>
      <left style="medium">
        <color indexed="64"/>
      </left>
      <right/>
      <top/>
      <bottom style="thin">
        <color rgb="FF000000"/>
      </bottom>
      <diagonal/>
    </border>
    <border>
      <left style="medium">
        <color indexed="64"/>
      </left>
      <right style="thin">
        <color rgb="FF000000"/>
      </right>
      <top/>
      <bottom style="hair">
        <color rgb="FF600080"/>
      </bottom>
      <diagonal/>
    </border>
    <border>
      <left style="medium">
        <color indexed="64"/>
      </left>
      <right style="thin">
        <color rgb="FF000000"/>
      </right>
      <top style="hair">
        <color rgb="FF600080"/>
      </top>
      <bottom/>
      <diagonal/>
    </border>
    <border>
      <left style="medium">
        <color indexed="64"/>
      </left>
      <right/>
      <top style="thin">
        <color rgb="FF000000"/>
      </top>
      <bottom/>
      <diagonal/>
    </border>
    <border>
      <left style="medium">
        <color rgb="FF000000"/>
      </left>
      <right style="thin">
        <color rgb="FF000000"/>
      </right>
      <top style="thin">
        <color indexed="64"/>
      </top>
      <bottom style="hair">
        <color rgb="FF000000"/>
      </bottom>
      <diagonal/>
    </border>
    <border>
      <left style="thin">
        <color rgb="FF000000"/>
      </left>
      <right style="medium">
        <color rgb="FF000000"/>
      </right>
      <top style="thin">
        <color rgb="FF000000"/>
      </top>
      <bottom style="thin">
        <color indexed="64"/>
      </bottom>
      <diagonal/>
    </border>
    <border>
      <left style="thin">
        <color rgb="FF000000"/>
      </left>
      <right style="thin">
        <color rgb="FF600080"/>
      </right>
      <top style="thin">
        <color rgb="FF000000"/>
      </top>
      <bottom style="thin">
        <color indexed="64"/>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style="medium">
        <color rgb="FF600080"/>
      </left>
      <right/>
      <top style="thin">
        <color rgb="FF000000"/>
      </top>
      <bottom style="medium">
        <color indexed="64"/>
      </bottom>
      <diagonal/>
    </border>
    <border>
      <left/>
      <right style="medium">
        <color rgb="FF000000"/>
      </right>
      <top style="thin">
        <color rgb="FF000000"/>
      </top>
      <bottom style="medium">
        <color indexed="64"/>
      </bottom>
      <diagonal/>
    </border>
    <border>
      <left style="medium">
        <color indexed="64"/>
      </left>
      <right/>
      <top style="thin">
        <color rgb="FF5F497A"/>
      </top>
      <bottom style="medium">
        <color indexed="64"/>
      </bottom>
      <diagonal/>
    </border>
    <border>
      <left/>
      <right/>
      <top style="thin">
        <color rgb="FF5F497A"/>
      </top>
      <bottom style="medium">
        <color indexed="64"/>
      </bottom>
      <diagonal/>
    </border>
    <border>
      <left/>
      <right style="medium">
        <color indexed="64"/>
      </right>
      <top style="thin">
        <color rgb="FF5F497A"/>
      </top>
      <bottom style="medium">
        <color indexed="64"/>
      </bottom>
      <diagonal/>
    </border>
    <border>
      <left style="medium">
        <color indexed="64"/>
      </left>
      <right style="medium">
        <color rgb="FF000000"/>
      </right>
      <top/>
      <bottom style="medium">
        <color rgb="FF000000"/>
      </bottom>
      <diagonal/>
    </border>
    <border>
      <left style="medium">
        <color rgb="FF600080"/>
      </left>
      <right style="thin">
        <color rgb="FF000000"/>
      </right>
      <top/>
      <bottom style="medium">
        <color rgb="FF000000"/>
      </bottom>
      <diagonal/>
    </border>
    <border>
      <left style="medium">
        <color rgb="FF600080"/>
      </left>
      <right style="medium">
        <color rgb="FF000000"/>
      </right>
      <top style="hair">
        <color rgb="FF600080"/>
      </top>
      <bottom/>
      <diagonal/>
    </border>
    <border>
      <left style="medium">
        <color rgb="FF600080"/>
      </left>
      <right/>
      <top/>
      <bottom style="medium">
        <color rgb="FF000000"/>
      </bottom>
      <diagonal/>
    </border>
    <border>
      <left style="medium">
        <color rgb="FF600080"/>
      </left>
      <right style="thin">
        <color rgb="FF000000"/>
      </right>
      <top style="hair">
        <color rgb="FF000000"/>
      </top>
      <bottom/>
      <diagonal/>
    </border>
    <border>
      <left/>
      <right style="thin">
        <color rgb="FF000000"/>
      </right>
      <top style="medium">
        <color rgb="FF000000"/>
      </top>
      <bottom/>
      <diagonal/>
    </border>
    <border>
      <left style="medium">
        <color rgb="FF000000"/>
      </left>
      <right style="thin">
        <color rgb="FF000000"/>
      </right>
      <top style="hair">
        <color rgb="FF600080"/>
      </top>
      <bottom style="thin">
        <color indexed="64"/>
      </bottom>
      <diagonal/>
    </border>
    <border>
      <left style="medium">
        <color indexed="64"/>
      </left>
      <right style="thin">
        <color rgb="FF000000"/>
      </right>
      <top style="hair">
        <color rgb="FF600080"/>
      </top>
      <bottom style="thin">
        <color indexed="64"/>
      </bottom>
      <diagonal/>
    </border>
    <border>
      <left style="medium">
        <color theme="0"/>
      </left>
      <right style="medium">
        <color theme="0"/>
      </right>
      <top style="medium">
        <color theme="0"/>
      </top>
      <bottom style="medium">
        <color theme="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style="medium">
        <color rgb="FF7030A0"/>
      </right>
      <top style="medium">
        <color rgb="FF7030A0"/>
      </top>
      <bottom style="medium">
        <color rgb="FF7030A0"/>
      </bottom>
      <diagonal/>
    </border>
    <border>
      <left style="medium">
        <color rgb="FF7030A0"/>
      </left>
      <right style="thin">
        <color indexed="64"/>
      </right>
      <top style="medium">
        <color rgb="FF7030A0"/>
      </top>
      <bottom style="thin">
        <color indexed="64"/>
      </bottom>
      <diagonal/>
    </border>
    <border>
      <left style="thin">
        <color indexed="64"/>
      </left>
      <right style="thin">
        <color indexed="64"/>
      </right>
      <top style="medium">
        <color rgb="FF7030A0"/>
      </top>
      <bottom style="thin">
        <color indexed="64"/>
      </bottom>
      <diagonal/>
    </border>
    <border>
      <left style="medium">
        <color rgb="FF7030A0"/>
      </left>
      <right style="medium">
        <color rgb="FF7030A0"/>
      </right>
      <top style="medium">
        <color rgb="FF7030A0"/>
      </top>
      <bottom style="thin">
        <color indexed="64"/>
      </bottom>
      <diagonal/>
    </border>
    <border>
      <left style="thin">
        <color indexed="64"/>
      </left>
      <right style="thin">
        <color indexed="64"/>
      </right>
      <top style="thin">
        <color indexed="64"/>
      </top>
      <bottom style="medium">
        <color rgb="FF7030A0"/>
      </bottom>
      <diagonal/>
    </border>
    <border>
      <left style="medium">
        <color rgb="FF7030A0"/>
      </left>
      <right/>
      <top/>
      <bottom/>
      <diagonal/>
    </border>
    <border>
      <left/>
      <right style="medium">
        <color rgb="FF7030A0"/>
      </right>
      <top/>
      <bottom/>
      <diagonal/>
    </border>
    <border>
      <left style="medium">
        <color rgb="FF7030A0"/>
      </left>
      <right style="thin">
        <color indexed="64"/>
      </right>
      <top style="thin">
        <color indexed="64"/>
      </top>
      <bottom style="medium">
        <color rgb="FF7030A0"/>
      </bottom>
      <diagonal/>
    </border>
    <border>
      <left style="medium">
        <color rgb="FF7030A0"/>
      </left>
      <right style="thin">
        <color indexed="64"/>
      </right>
      <top style="thin">
        <color indexed="64"/>
      </top>
      <bottom style="thin">
        <color indexed="64"/>
      </bottom>
      <diagonal/>
    </border>
    <border>
      <left style="medium">
        <color rgb="FF7030A0"/>
      </left>
      <right/>
      <top style="thin">
        <color rgb="FF7030A0"/>
      </top>
      <bottom style="medium">
        <color rgb="FF7030A0"/>
      </bottom>
      <diagonal/>
    </border>
    <border>
      <left/>
      <right/>
      <top style="thin">
        <color rgb="FF7030A0"/>
      </top>
      <bottom style="medium">
        <color rgb="FF7030A0"/>
      </bottom>
      <diagonal/>
    </border>
    <border>
      <left/>
      <right style="medium">
        <color rgb="FF7030A0"/>
      </right>
      <top/>
      <bottom style="medium">
        <color rgb="FF7030A0"/>
      </bottom>
      <diagonal/>
    </border>
    <border>
      <left style="thin">
        <color indexed="64"/>
      </left>
      <right style="thin">
        <color indexed="64"/>
      </right>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bottom style="medium">
        <color indexed="64"/>
      </bottom>
      <diagonal/>
    </border>
    <border>
      <left style="thin">
        <color rgb="FF000000"/>
      </left>
      <right style="medium">
        <color rgb="FF000000"/>
      </right>
      <top style="medium">
        <color indexed="64"/>
      </top>
      <bottom style="thin">
        <color rgb="FF000000"/>
      </bottom>
      <diagonal/>
    </border>
    <border>
      <left style="medium">
        <color rgb="FF000000"/>
      </left>
      <right style="thin">
        <color rgb="FF000000"/>
      </right>
      <top style="medium">
        <color indexed="64"/>
      </top>
      <bottom style="thin">
        <color rgb="FF000000"/>
      </bottom>
      <diagonal/>
    </border>
    <border>
      <left style="thin">
        <color rgb="FF000000"/>
      </left>
      <right style="medium">
        <color rgb="FF000000"/>
      </right>
      <top/>
      <bottom style="medium">
        <color indexed="64"/>
      </bottom>
      <diagonal/>
    </border>
    <border>
      <left style="medium">
        <color rgb="FF000000"/>
      </left>
      <right style="thin">
        <color rgb="FF000000"/>
      </right>
      <top style="thin">
        <color rgb="FF000000"/>
      </top>
      <bottom style="medium">
        <color indexed="64"/>
      </bottom>
      <diagonal/>
    </border>
    <border>
      <left style="thin">
        <color rgb="FF000000"/>
      </left>
      <right style="thin">
        <color rgb="FF000000"/>
      </right>
      <top style="thin">
        <color rgb="FF000000"/>
      </top>
      <bottom/>
      <diagonal/>
    </border>
    <border>
      <left style="thin">
        <color indexed="64"/>
      </left>
      <right style="thin">
        <color rgb="FF600080"/>
      </right>
      <top style="hair">
        <color rgb="FF600080"/>
      </top>
      <bottom style="hair">
        <color rgb="FF600080"/>
      </bottom>
      <diagonal/>
    </border>
    <border>
      <left style="thin">
        <color indexed="64"/>
      </left>
      <right style="thin">
        <color rgb="FF600080"/>
      </right>
      <top/>
      <bottom style="hair">
        <color rgb="FF600080"/>
      </bottom>
      <diagonal/>
    </border>
    <border>
      <left style="thin">
        <color indexed="64"/>
      </left>
      <right style="thin">
        <color indexed="64"/>
      </right>
      <top/>
      <bottom style="thin">
        <color rgb="FF000000"/>
      </bottom>
      <diagonal/>
    </border>
    <border>
      <left style="thin">
        <color indexed="64"/>
      </left>
      <right style="thin">
        <color indexed="64"/>
      </right>
      <top/>
      <bottom/>
      <diagonal/>
    </border>
    <border>
      <left/>
      <right/>
      <top/>
      <bottom style="medium">
        <color rgb="FF7030A0"/>
      </bottom>
      <diagonal/>
    </border>
    <border>
      <left style="medium">
        <color rgb="FF7030A0"/>
      </left>
      <right style="medium">
        <color rgb="FF7030A0"/>
      </right>
      <top style="medium">
        <color rgb="FF7030A0"/>
      </top>
      <bottom/>
      <diagonal/>
    </border>
    <border>
      <left style="medium">
        <color rgb="FF7030A0"/>
      </left>
      <right/>
      <top style="medium">
        <color rgb="FF7030A0"/>
      </top>
      <bottom/>
      <diagonal/>
    </border>
    <border>
      <left style="medium">
        <color rgb="FF7030A0"/>
      </left>
      <right style="thin">
        <color indexed="64"/>
      </right>
      <top style="thin">
        <color indexed="64"/>
      </top>
      <bottom/>
      <diagonal/>
    </border>
    <border>
      <left style="thin">
        <color indexed="64"/>
      </left>
      <right style="medium">
        <color rgb="FF7030A0"/>
      </right>
      <top style="thin">
        <color indexed="64"/>
      </top>
      <bottom style="medium">
        <color rgb="FF7030A0"/>
      </bottom>
      <diagonal/>
    </border>
    <border>
      <left style="thin">
        <color rgb="FF7030A0"/>
      </left>
      <right style="thin">
        <color rgb="FF7030A0"/>
      </right>
      <top style="thin">
        <color indexed="64"/>
      </top>
      <bottom style="medium">
        <color rgb="FF7030A0"/>
      </bottom>
      <diagonal/>
    </border>
    <border>
      <left style="medium">
        <color theme="7" tint="-0.499984740745262"/>
      </left>
      <right/>
      <top style="medium">
        <color theme="7" tint="-0.499984740745262"/>
      </top>
      <bottom/>
      <diagonal/>
    </border>
    <border>
      <left style="medium">
        <color rgb="FF7030A0"/>
      </left>
      <right/>
      <top style="medium">
        <color theme="7" tint="-0.499984740745262"/>
      </top>
      <bottom/>
      <diagonal/>
    </border>
    <border>
      <left/>
      <right/>
      <top style="medium">
        <color theme="7" tint="-0.499984740745262"/>
      </top>
      <bottom/>
      <diagonal/>
    </border>
    <border>
      <left/>
      <right style="medium">
        <color theme="7" tint="-0.499984740745262"/>
      </right>
      <top style="medium">
        <color theme="7" tint="-0.499984740745262"/>
      </top>
      <bottom/>
      <diagonal/>
    </border>
    <border>
      <left style="medium">
        <color theme="7" tint="-0.499984740745262"/>
      </left>
      <right style="thin">
        <color indexed="64"/>
      </right>
      <top style="medium">
        <color rgb="FF7030A0"/>
      </top>
      <bottom style="thin">
        <color indexed="64"/>
      </bottom>
      <diagonal/>
    </border>
    <border>
      <left style="medium">
        <color theme="7" tint="-0.499984740745262"/>
      </left>
      <right style="thin">
        <color indexed="64"/>
      </right>
      <top/>
      <bottom/>
      <diagonal/>
    </border>
    <border>
      <left style="thin">
        <color indexed="64"/>
      </left>
      <right style="medium">
        <color theme="7" tint="-0.499984740745262"/>
      </right>
      <top/>
      <bottom style="thin">
        <color indexed="64"/>
      </bottom>
      <diagonal/>
    </border>
    <border>
      <left style="medium">
        <color theme="7" tint="-0.499984740745262"/>
      </left>
      <right style="thin">
        <color rgb="FF7030A0"/>
      </right>
      <top style="thin">
        <color indexed="64"/>
      </top>
      <bottom style="medium">
        <color rgb="FF7030A0"/>
      </bottom>
      <diagonal/>
    </border>
    <border>
      <left style="thin">
        <color indexed="64"/>
      </left>
      <right style="medium">
        <color theme="7" tint="-0.499984740745262"/>
      </right>
      <top/>
      <bottom style="medium">
        <color rgb="FF7030A0"/>
      </bottom>
      <diagonal/>
    </border>
    <border>
      <left style="medium">
        <color theme="7" tint="-0.499984740745262"/>
      </left>
      <right style="medium">
        <color rgb="FF7030A0"/>
      </right>
      <top style="medium">
        <color rgb="FF7030A0"/>
      </top>
      <bottom style="medium">
        <color rgb="FF7030A0"/>
      </bottom>
      <diagonal/>
    </border>
    <border>
      <left/>
      <right style="medium">
        <color theme="7" tint="-0.499984740745262"/>
      </right>
      <top style="medium">
        <color rgb="FF7030A0"/>
      </top>
      <bottom style="medium">
        <color rgb="FF7030A0"/>
      </bottom>
      <diagonal/>
    </border>
    <border>
      <left style="medium">
        <color theme="7" tint="-0.499984740745262"/>
      </left>
      <right style="thin">
        <color indexed="64"/>
      </right>
      <top/>
      <bottom style="thin">
        <color indexed="64"/>
      </bottom>
      <diagonal/>
    </border>
    <border>
      <left style="medium">
        <color theme="7" tint="-0.499984740745262"/>
      </left>
      <right style="thin">
        <color indexed="64"/>
      </right>
      <top style="thin">
        <color indexed="64"/>
      </top>
      <bottom style="thin">
        <color indexed="64"/>
      </bottom>
      <diagonal/>
    </border>
    <border>
      <left style="medium">
        <color theme="7" tint="-0.499984740745262"/>
      </left>
      <right style="medium">
        <color rgb="FF7030A0"/>
      </right>
      <top style="medium">
        <color rgb="FF7030A0"/>
      </top>
      <bottom style="medium">
        <color theme="7" tint="-0.499984740745262"/>
      </bottom>
      <diagonal/>
    </border>
    <border>
      <left style="thin">
        <color indexed="64"/>
      </left>
      <right style="thin">
        <color indexed="64"/>
      </right>
      <top/>
      <bottom style="medium">
        <color theme="7" tint="-0.499984740745262"/>
      </bottom>
      <diagonal/>
    </border>
    <border>
      <left style="thin">
        <color indexed="64"/>
      </left>
      <right style="medium">
        <color theme="7" tint="-0.499984740745262"/>
      </right>
      <top/>
      <bottom style="medium">
        <color theme="7" tint="-0.499984740745262"/>
      </bottom>
      <diagonal/>
    </border>
    <border>
      <left style="thin">
        <color indexed="64"/>
      </left>
      <right/>
      <top style="thin">
        <color indexed="64"/>
      </top>
      <bottom style="thin">
        <color indexed="64"/>
      </bottom>
      <diagonal/>
    </border>
    <border>
      <left style="medium">
        <color rgb="FF000000"/>
      </left>
      <right style="medium">
        <color rgb="FF000000"/>
      </right>
      <top style="thin">
        <color rgb="FF600080"/>
      </top>
      <bottom style="hair">
        <color indexed="64"/>
      </bottom>
      <diagonal/>
    </border>
    <border>
      <left style="medium">
        <color rgb="FF000000"/>
      </left>
      <right style="medium">
        <color rgb="FF000000"/>
      </right>
      <top style="hair">
        <color indexed="64"/>
      </top>
      <bottom style="thin">
        <color rgb="FF600080"/>
      </bottom>
      <diagonal/>
    </border>
    <border>
      <left style="medium">
        <color rgb="FF000000"/>
      </left>
      <right style="medium">
        <color rgb="FF000000"/>
      </right>
      <top style="hair">
        <color indexed="64"/>
      </top>
      <bottom/>
      <diagonal/>
    </border>
    <border>
      <left style="medium">
        <color rgb="FF000000"/>
      </left>
      <right style="medium">
        <color rgb="FF000000"/>
      </right>
      <top style="hair">
        <color indexed="64"/>
      </top>
      <bottom style="hair">
        <color indexed="64"/>
      </bottom>
      <diagonal/>
    </border>
    <border>
      <left/>
      <right style="thin">
        <color rgb="FF600080"/>
      </right>
      <top style="thin">
        <color indexed="64"/>
      </top>
      <bottom style="thin">
        <color rgb="FF600080"/>
      </bottom>
      <diagonal/>
    </border>
    <border>
      <left/>
      <right style="thin">
        <color rgb="FF600080"/>
      </right>
      <top style="hair">
        <color rgb="FF600080"/>
      </top>
      <bottom/>
      <diagonal/>
    </border>
    <border>
      <left style="thin">
        <color rgb="FF600080"/>
      </left>
      <right/>
      <top style="hair">
        <color rgb="FF600080"/>
      </top>
      <bottom/>
      <diagonal/>
    </border>
    <border>
      <left/>
      <right/>
      <top style="thin">
        <color indexed="64"/>
      </top>
      <bottom style="thin">
        <color rgb="FF600080"/>
      </bottom>
      <diagonal/>
    </border>
    <border>
      <left style="thin">
        <color rgb="FF600080"/>
      </left>
      <right style="thin">
        <color indexed="64"/>
      </right>
      <top style="thin">
        <color rgb="FF600080"/>
      </top>
      <bottom style="thin">
        <color indexed="64"/>
      </bottom>
      <diagonal/>
    </border>
    <border>
      <left style="thin">
        <color rgb="FF000000"/>
      </left>
      <right style="thin">
        <color rgb="FF600080"/>
      </right>
      <top style="thin">
        <color indexed="64"/>
      </top>
      <bottom/>
      <diagonal/>
    </border>
    <border>
      <left style="thin">
        <color rgb="FF600080"/>
      </left>
      <right style="thin">
        <color rgb="FF000000"/>
      </right>
      <top/>
      <bottom/>
      <diagonal/>
    </border>
    <border>
      <left style="medium">
        <color indexed="64"/>
      </left>
      <right style="medium">
        <color indexed="64"/>
      </right>
      <top style="hair">
        <color rgb="FF000000"/>
      </top>
      <bottom/>
      <diagonal/>
    </border>
    <border>
      <left style="medium">
        <color indexed="64"/>
      </left>
      <right style="medium">
        <color indexed="64"/>
      </right>
      <top style="thin">
        <color rgb="FF600080"/>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rgb="FF600080"/>
      </top>
      <bottom/>
      <diagonal/>
    </border>
    <border>
      <left style="thin">
        <color indexed="64"/>
      </left>
      <right style="thin">
        <color indexed="64"/>
      </right>
      <top style="thin">
        <color rgb="FF600080"/>
      </top>
      <bottom style="thin">
        <color indexed="64"/>
      </bottom>
      <diagonal/>
    </border>
    <border>
      <left style="medium">
        <color indexed="64"/>
      </left>
      <right style="medium">
        <color rgb="FF000000"/>
      </right>
      <top style="hair">
        <color rgb="FF600080"/>
      </top>
      <bottom style="hair">
        <color rgb="FF600080"/>
      </bottom>
      <diagonal/>
    </border>
    <border>
      <left style="medium">
        <color indexed="64"/>
      </left>
      <right style="medium">
        <color rgb="FF000000"/>
      </right>
      <top style="hair">
        <color indexed="64"/>
      </top>
      <bottom style="hair">
        <color indexed="64"/>
      </bottom>
      <diagonal/>
    </border>
    <border>
      <left style="medium">
        <color indexed="64"/>
      </left>
      <right style="medium">
        <color rgb="FF000000"/>
      </right>
      <top style="hair">
        <color indexed="64"/>
      </top>
      <bottom style="thin">
        <color rgb="FF600080"/>
      </bottom>
      <diagonal/>
    </border>
    <border>
      <left style="thin">
        <color indexed="64"/>
      </left>
      <right/>
      <top style="thin">
        <color indexed="64"/>
      </top>
      <bottom style="medium">
        <color rgb="FF7030A0"/>
      </bottom>
      <diagonal/>
    </border>
    <border>
      <left style="thin">
        <color indexed="64"/>
      </left>
      <right style="medium">
        <color indexed="64"/>
      </right>
      <top style="medium">
        <color rgb="FF7030A0"/>
      </top>
      <bottom style="thin">
        <color indexed="64"/>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hair">
        <color rgb="FF600080"/>
      </bottom>
      <diagonal/>
    </border>
    <border>
      <left style="medium">
        <color indexed="64"/>
      </left>
      <right style="medium">
        <color indexed="64"/>
      </right>
      <top style="medium">
        <color indexed="64"/>
      </top>
      <bottom style="hair">
        <color rgb="FF600080"/>
      </bottom>
      <diagonal/>
    </border>
    <border>
      <left style="medium">
        <color indexed="64"/>
      </left>
      <right style="medium">
        <color indexed="64"/>
      </right>
      <top/>
      <bottom style="hair">
        <color rgb="FF600080"/>
      </bottom>
      <diagonal/>
    </border>
    <border>
      <left style="medium">
        <color rgb="FF000000"/>
      </left>
      <right style="medium">
        <color rgb="FF600080"/>
      </right>
      <top style="thin">
        <color rgb="FF600080"/>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hair">
        <color rgb="FF600080"/>
      </top>
      <bottom style="hair">
        <color rgb="FF600080"/>
      </bottom>
      <diagonal/>
    </border>
    <border>
      <left/>
      <right style="thin">
        <color indexed="64"/>
      </right>
      <top style="thin">
        <color indexed="64"/>
      </top>
      <bottom style="thin">
        <color indexed="64"/>
      </bottom>
      <diagonal/>
    </border>
    <border>
      <left style="hair">
        <color indexed="64"/>
      </left>
      <right/>
      <top style="thin">
        <color rgb="FF600080"/>
      </top>
      <bottom style="thin">
        <color rgb="FF000000"/>
      </bottom>
      <diagonal/>
    </border>
    <border>
      <left/>
      <right style="hair">
        <color indexed="64"/>
      </right>
      <top style="thin">
        <color rgb="FF600080"/>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hair">
        <color indexed="64"/>
      </right>
      <top style="thin">
        <color rgb="FF000000"/>
      </top>
      <bottom style="thin">
        <color rgb="FF000000"/>
      </bottom>
      <diagonal/>
    </border>
    <border>
      <left style="medium">
        <color indexed="64"/>
      </left>
      <right style="medium">
        <color indexed="64"/>
      </right>
      <top style="thin">
        <color indexed="64"/>
      </top>
      <bottom/>
      <diagonal/>
    </border>
    <border>
      <left style="thin">
        <color rgb="FF000000"/>
      </left>
      <right/>
      <top/>
      <bottom style="thin">
        <color rgb="FF600080"/>
      </bottom>
      <diagonal/>
    </border>
    <border>
      <left style="medium">
        <color auto="1"/>
      </left>
      <right/>
      <top style="medium">
        <color rgb="FF000000"/>
      </top>
      <bottom/>
      <diagonal/>
    </border>
    <border>
      <left style="medium">
        <color auto="1"/>
      </left>
      <right/>
      <top style="thin">
        <color rgb="FF3F3151"/>
      </top>
      <bottom style="hair">
        <color rgb="FF600080"/>
      </bottom>
      <diagonal/>
    </border>
    <border>
      <left style="medium">
        <color auto="1"/>
      </left>
      <right/>
      <top/>
      <bottom style="hair">
        <color rgb="FF600080"/>
      </bottom>
      <diagonal/>
    </border>
    <border>
      <left style="medium">
        <color auto="1"/>
      </left>
      <right/>
      <top style="hair">
        <color rgb="FF600080"/>
      </top>
      <bottom style="thin">
        <color rgb="FF3F3151"/>
      </bottom>
      <diagonal/>
    </border>
    <border>
      <left style="medium">
        <color auto="1"/>
      </left>
      <right/>
      <top style="thin">
        <color rgb="FF3F3151"/>
      </top>
      <bottom style="thin">
        <color rgb="FF7030A0"/>
      </bottom>
      <diagonal/>
    </border>
    <border>
      <left style="medium">
        <color auto="1"/>
      </left>
      <right style="medium">
        <color rgb="FF000000"/>
      </right>
      <top/>
      <bottom style="thin">
        <color rgb="FF600080"/>
      </bottom>
      <diagonal/>
    </border>
    <border>
      <left style="medium">
        <color auto="1"/>
      </left>
      <right style="medium">
        <color rgb="FF000000"/>
      </right>
      <top style="thin">
        <color rgb="FF600080"/>
      </top>
      <bottom/>
      <diagonal/>
    </border>
    <border>
      <left style="medium">
        <color auto="1"/>
      </left>
      <right style="medium">
        <color indexed="64"/>
      </right>
      <top style="medium">
        <color rgb="FF000000"/>
      </top>
      <bottom style="hair">
        <color rgb="FF600080"/>
      </bottom>
      <diagonal/>
    </border>
    <border>
      <left style="medium">
        <color auto="1"/>
      </left>
      <right style="medium">
        <color indexed="64"/>
      </right>
      <top style="hair">
        <color rgb="FF600080"/>
      </top>
      <bottom style="thin">
        <color rgb="FF600080"/>
      </bottom>
      <diagonal/>
    </border>
    <border>
      <left style="medium">
        <color auto="1"/>
      </left>
      <right style="medium">
        <color indexed="64"/>
      </right>
      <top style="thin">
        <color rgb="FF600080"/>
      </top>
      <bottom style="thin">
        <color rgb="FF600080"/>
      </bottom>
      <diagonal/>
    </border>
    <border>
      <left style="medium">
        <color auto="1"/>
      </left>
      <right style="medium">
        <color indexed="64"/>
      </right>
      <top style="thin">
        <color rgb="FF600080"/>
      </top>
      <bottom style="medium">
        <color rgb="FF000000"/>
      </bottom>
      <diagonal/>
    </border>
    <border>
      <left style="medium">
        <color auto="1"/>
      </left>
      <right/>
      <top style="medium">
        <color rgb="FF000000"/>
      </top>
      <bottom style="hair">
        <color rgb="FF600080"/>
      </bottom>
      <diagonal/>
    </border>
    <border>
      <left style="medium">
        <color auto="1"/>
      </left>
      <right style="medium">
        <color rgb="FF000000"/>
      </right>
      <top style="hair">
        <color rgb="FF600080"/>
      </top>
      <bottom style="thin">
        <color rgb="FF600080"/>
      </bottom>
      <diagonal/>
    </border>
    <border>
      <left style="medium">
        <color auto="1"/>
      </left>
      <right style="medium">
        <color rgb="FF000000"/>
      </right>
      <top style="thin">
        <color rgb="FF600080"/>
      </top>
      <bottom style="thin">
        <color rgb="FF600080"/>
      </bottom>
      <diagonal/>
    </border>
    <border>
      <left style="medium">
        <color auto="1"/>
      </left>
      <right style="medium">
        <color rgb="FF000000"/>
      </right>
      <top style="thin">
        <color rgb="FF600080"/>
      </top>
      <bottom style="medium">
        <color rgb="FF000000"/>
      </bottom>
      <diagonal/>
    </border>
    <border>
      <left style="thin">
        <color rgb="FF000000"/>
      </left>
      <right/>
      <top style="medium">
        <color rgb="FF600080"/>
      </top>
      <bottom style="hair">
        <color rgb="FF600080"/>
      </bottom>
      <diagonal/>
    </border>
    <border>
      <left style="medium">
        <color rgb="FF000000"/>
      </left>
      <right/>
      <top style="medium">
        <color rgb="FF600080"/>
      </top>
      <bottom style="hair">
        <color rgb="FF600080"/>
      </bottom>
      <diagonal/>
    </border>
    <border>
      <left style="medium">
        <color auto="1"/>
      </left>
      <right style="medium">
        <color indexed="64"/>
      </right>
      <top/>
      <bottom style="thin">
        <color rgb="FF600080"/>
      </bottom>
      <diagonal/>
    </border>
    <border>
      <left style="medium">
        <color auto="1"/>
      </left>
      <right style="medium">
        <color indexed="64"/>
      </right>
      <top style="thin">
        <color rgb="FF600080"/>
      </top>
      <bottom style="hair">
        <color rgb="FF600080"/>
      </bottom>
      <diagonal/>
    </border>
    <border>
      <left style="medium">
        <color auto="1"/>
      </left>
      <right style="medium">
        <color indexed="64"/>
      </right>
      <top style="hair">
        <color rgb="FF600080"/>
      </top>
      <bottom style="hair">
        <color rgb="FF000000"/>
      </bottom>
      <diagonal/>
    </border>
    <border>
      <left style="medium">
        <color auto="1"/>
      </left>
      <right style="medium">
        <color indexed="64"/>
      </right>
      <top style="hair">
        <color rgb="FF000000"/>
      </top>
      <bottom style="thin">
        <color rgb="FF600080"/>
      </bottom>
      <diagonal/>
    </border>
    <border>
      <left style="medium">
        <color auto="1"/>
      </left>
      <right style="medium">
        <color indexed="64"/>
      </right>
      <top style="hair">
        <color rgb="FF600080"/>
      </top>
      <bottom style="dotted">
        <color rgb="FF000000"/>
      </bottom>
      <diagonal/>
    </border>
    <border>
      <left style="medium">
        <color auto="1"/>
      </left>
      <right style="medium">
        <color indexed="64"/>
      </right>
      <top style="dotted">
        <color rgb="FF000000"/>
      </top>
      <bottom style="thin">
        <color rgb="FF600080"/>
      </bottom>
      <diagonal/>
    </border>
    <border>
      <left style="medium">
        <color auto="1"/>
      </left>
      <right style="medium">
        <color indexed="64"/>
      </right>
      <top style="medium">
        <color rgb="FF000000"/>
      </top>
      <bottom style="medium">
        <color rgb="FF000000"/>
      </bottom>
      <diagonal/>
    </border>
    <border>
      <left style="medium">
        <color auto="1"/>
      </left>
      <right style="medium">
        <color indexed="64"/>
      </right>
      <top style="medium">
        <color rgb="FF000000"/>
      </top>
      <bottom style="thin">
        <color rgb="FF000000"/>
      </bottom>
      <diagonal/>
    </border>
    <border>
      <left style="medium">
        <color auto="1"/>
      </left>
      <right style="medium">
        <color indexed="64"/>
      </right>
      <top style="thin">
        <color rgb="FF000000"/>
      </top>
      <bottom style="thin">
        <color rgb="FF600080"/>
      </bottom>
      <diagonal/>
    </border>
    <border>
      <left style="medium">
        <color auto="1"/>
      </left>
      <right style="medium">
        <color indexed="64"/>
      </right>
      <top style="thin">
        <color rgb="FF000000"/>
      </top>
      <bottom/>
      <diagonal/>
    </border>
    <border>
      <left style="medium">
        <color auto="1"/>
      </left>
      <right style="medium">
        <color indexed="64"/>
      </right>
      <top style="thin">
        <color rgb="FF000000"/>
      </top>
      <bottom style="medium">
        <color rgb="FF000000"/>
      </bottom>
      <diagonal/>
    </border>
    <border>
      <left style="medium">
        <color auto="1"/>
      </left>
      <right style="medium">
        <color indexed="64"/>
      </right>
      <top style="medium">
        <color rgb="FF000000"/>
      </top>
      <bottom style="medium">
        <color indexed="64"/>
      </bottom>
      <diagonal/>
    </border>
    <border>
      <left style="medium">
        <color auto="1"/>
      </left>
      <right style="medium">
        <color rgb="FF000000"/>
      </right>
      <top style="thin">
        <color rgb="FF600080"/>
      </top>
      <bottom style="hair">
        <color indexed="64"/>
      </bottom>
      <diagonal/>
    </border>
    <border>
      <left style="medium">
        <color auto="1"/>
      </left>
      <right style="medium">
        <color rgb="FF000000"/>
      </right>
      <top/>
      <bottom/>
      <diagonal/>
    </border>
    <border>
      <left style="medium">
        <color auto="1"/>
      </left>
      <right style="medium">
        <color rgb="FF000000"/>
      </right>
      <top style="hair">
        <color indexed="64"/>
      </top>
      <bottom/>
      <diagonal/>
    </border>
    <border>
      <left style="medium">
        <color auto="1"/>
      </left>
      <right style="medium">
        <color rgb="FF000000"/>
      </right>
      <top style="medium">
        <color rgb="FF000000"/>
      </top>
      <bottom style="hair">
        <color rgb="FF600080"/>
      </bottom>
      <diagonal/>
    </border>
    <border>
      <left style="medium">
        <color auto="1"/>
      </left>
      <right style="medium">
        <color rgb="FF000000"/>
      </right>
      <top/>
      <bottom style="hair">
        <color indexed="64"/>
      </bottom>
      <diagonal/>
    </border>
    <border>
      <left style="medium">
        <color auto="1"/>
      </left>
      <right style="medium">
        <color rgb="FF000000"/>
      </right>
      <top style="thin">
        <color rgb="FF000000"/>
      </top>
      <bottom style="medium">
        <color rgb="FF000000"/>
      </bottom>
      <diagonal/>
    </border>
    <border>
      <left style="medium">
        <color auto="1"/>
      </left>
      <right style="medium">
        <color rgb="FF000000"/>
      </right>
      <top/>
      <bottom style="hair">
        <color rgb="FF600080"/>
      </bottom>
      <diagonal/>
    </border>
    <border>
      <left style="medium">
        <color auto="1"/>
      </left>
      <right style="medium">
        <color rgb="FF000000"/>
      </right>
      <top style="thin">
        <color rgb="FF600080"/>
      </top>
      <bottom style="medium">
        <color rgb="FF600080"/>
      </bottom>
      <diagonal/>
    </border>
    <border>
      <left style="medium">
        <color auto="1"/>
      </left>
      <right style="medium">
        <color rgb="FF000000"/>
      </right>
      <top style="hair">
        <color indexed="64"/>
      </top>
      <bottom style="dotted">
        <color rgb="FF000000"/>
      </bottom>
      <diagonal/>
    </border>
    <border>
      <left style="medium">
        <color auto="1"/>
      </left>
      <right style="medium">
        <color rgb="FF000000"/>
      </right>
      <top style="dotted">
        <color rgb="FF000000"/>
      </top>
      <bottom style="thin">
        <color rgb="FF000000"/>
      </bottom>
      <diagonal/>
    </border>
    <border>
      <left style="medium">
        <color auto="1"/>
      </left>
      <right style="medium">
        <color rgb="FF000000"/>
      </right>
      <top style="medium">
        <color rgb="FF000000"/>
      </top>
      <bottom style="medium">
        <color rgb="FF000000"/>
      </bottom>
      <diagonal/>
    </border>
    <border>
      <left style="medium">
        <color auto="1"/>
      </left>
      <right style="medium">
        <color rgb="FF000000"/>
      </right>
      <top style="medium">
        <color rgb="FF000000"/>
      </top>
      <bottom style="thin">
        <color rgb="FF600080"/>
      </bottom>
      <diagonal/>
    </border>
    <border>
      <left style="medium">
        <color auto="1"/>
      </left>
      <right style="medium">
        <color rgb="FF000000"/>
      </right>
      <top style="thin">
        <color rgb="FF600080"/>
      </top>
      <bottom style="hair">
        <color rgb="FF600080"/>
      </bottom>
      <diagonal/>
    </border>
    <border>
      <left style="medium">
        <color auto="1"/>
      </left>
      <right style="medium">
        <color rgb="FF000000"/>
      </right>
      <top style="thin">
        <color rgb="FF000000"/>
      </top>
      <bottom/>
      <diagonal/>
    </border>
    <border>
      <left style="medium">
        <color auto="1"/>
      </left>
      <right style="medium">
        <color rgb="FF000000"/>
      </right>
      <top style="hair">
        <color rgb="FF600080"/>
      </top>
      <bottom style="hair">
        <color rgb="FF000000"/>
      </bottom>
      <diagonal/>
    </border>
    <border>
      <left style="medium">
        <color auto="1"/>
      </left>
      <right style="medium">
        <color rgb="FF000000"/>
      </right>
      <top/>
      <bottom style="hair">
        <color rgb="FF000000"/>
      </bottom>
      <diagonal/>
    </border>
    <border>
      <left style="medium">
        <color auto="1"/>
      </left>
      <right style="medium">
        <color rgb="FF000000"/>
      </right>
      <top style="hair">
        <color rgb="FF000000"/>
      </top>
      <bottom style="thin">
        <color rgb="FF000000"/>
      </bottom>
      <diagonal/>
    </border>
    <border>
      <left style="medium">
        <color auto="1"/>
      </left>
      <right style="medium">
        <color rgb="FF000000"/>
      </right>
      <top style="hair">
        <color rgb="FF600080"/>
      </top>
      <bottom style="dotted">
        <color rgb="FF000000"/>
      </bottom>
      <diagonal/>
    </border>
    <border>
      <left style="medium">
        <color auto="1"/>
      </left>
      <right style="medium">
        <color rgb="FF000000"/>
      </right>
      <top style="thin">
        <color rgb="FF000000"/>
      </top>
      <bottom style="dotted">
        <color rgb="FF000000"/>
      </bottom>
      <diagonal/>
    </border>
    <border>
      <left style="medium">
        <color auto="1"/>
      </left>
      <right style="medium">
        <color rgb="FF000000"/>
      </right>
      <top style="thin">
        <color rgb="FF600080"/>
      </top>
      <bottom style="thin">
        <color rgb="FF000000"/>
      </bottom>
      <diagonal/>
    </border>
    <border>
      <left style="medium">
        <color auto="1"/>
      </left>
      <right style="medium">
        <color rgb="FF000000"/>
      </right>
      <top style="dotted">
        <color rgb="FF000000"/>
      </top>
      <bottom style="medium">
        <color rgb="FF600080"/>
      </bottom>
      <diagonal/>
    </border>
    <border>
      <left style="medium">
        <color auto="1"/>
      </left>
      <right style="medium">
        <color rgb="FF000000"/>
      </right>
      <top style="medium">
        <color rgb="FF600080"/>
      </top>
      <bottom style="medium">
        <color rgb="FF600080"/>
      </bottom>
      <diagonal/>
    </border>
    <border>
      <left style="medium">
        <color auto="1"/>
      </left>
      <right style="medium">
        <color rgb="FF000000"/>
      </right>
      <top style="thin">
        <color rgb="FF600080"/>
      </top>
      <bottom style="dotted">
        <color rgb="FF000000"/>
      </bottom>
      <diagonal/>
    </border>
    <border>
      <left style="medium">
        <color auto="1"/>
      </left>
      <right style="medium">
        <color rgb="FF000000"/>
      </right>
      <top style="hair">
        <color rgb="FF600080"/>
      </top>
      <bottom/>
      <diagonal/>
    </border>
    <border>
      <left style="medium">
        <color auto="1"/>
      </left>
      <right style="medium">
        <color rgb="FF000000"/>
      </right>
      <top style="hair">
        <color rgb="FF000000"/>
      </top>
      <bottom style="hair">
        <color rgb="FF000000"/>
      </bottom>
      <diagonal/>
    </border>
    <border>
      <left style="medium">
        <color auto="1"/>
      </left>
      <right style="medium">
        <color rgb="FF000000"/>
      </right>
      <top style="hair">
        <color rgb="FF600080"/>
      </top>
      <bottom style="medium">
        <color rgb="FF000000"/>
      </bottom>
      <diagonal/>
    </border>
    <border>
      <left style="medium">
        <color auto="1"/>
      </left>
      <right style="medium">
        <color rgb="FF000000"/>
      </right>
      <top style="thin">
        <color rgb="FF000000"/>
      </top>
      <bottom style="thin">
        <color rgb="FF000000"/>
      </bottom>
      <diagonal/>
    </border>
    <border>
      <left style="medium">
        <color auto="1"/>
      </left>
      <right style="medium">
        <color rgb="FF000000"/>
      </right>
      <top style="medium">
        <color rgb="FF600080"/>
      </top>
      <bottom style="medium">
        <color rgb="FF000000"/>
      </bottom>
      <diagonal/>
    </border>
    <border>
      <left style="medium">
        <color auto="1"/>
      </left>
      <right style="medium">
        <color rgb="FF000000"/>
      </right>
      <top style="hair">
        <color indexed="64"/>
      </top>
      <bottom style="thin">
        <color rgb="FF000000"/>
      </bottom>
      <diagonal/>
    </border>
    <border>
      <left style="medium">
        <color auto="1"/>
      </left>
      <right style="medium">
        <color rgb="FF000000"/>
      </right>
      <top style="medium">
        <color rgb="FF000000"/>
      </top>
      <bottom/>
      <diagonal/>
    </border>
    <border>
      <left style="medium">
        <color auto="1"/>
      </left>
      <right style="medium">
        <color rgb="FF000000"/>
      </right>
      <top style="thin">
        <color rgb="FF5F497A"/>
      </top>
      <bottom style="hair">
        <color rgb="FF600080"/>
      </bottom>
      <diagonal/>
    </border>
    <border>
      <left style="thin">
        <color rgb="FF600080"/>
      </left>
      <right style="thin">
        <color rgb="FF600080"/>
      </right>
      <top style="hair">
        <color rgb="FF600080"/>
      </top>
      <bottom style="thin">
        <color rgb="FF60008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hair">
        <color indexed="64"/>
      </bottom>
      <diagonal/>
    </border>
    <border>
      <left style="medium">
        <color indexed="64"/>
      </left>
      <right style="thin">
        <color rgb="FF000000"/>
      </right>
      <top style="hair">
        <color indexed="64"/>
      </top>
      <bottom style="hair">
        <color indexed="64"/>
      </bottom>
      <diagonal/>
    </border>
    <border>
      <left style="medium">
        <color indexed="64"/>
      </left>
      <right style="thin">
        <color rgb="FF000000"/>
      </right>
      <top style="hair">
        <color indexed="64"/>
      </top>
      <bottom style="thin">
        <color indexed="64"/>
      </bottom>
      <diagonal/>
    </border>
    <border>
      <left style="thin">
        <color rgb="FF600080"/>
      </left>
      <right style="thin">
        <color rgb="FF600080"/>
      </right>
      <top style="thin">
        <color rgb="FF000000"/>
      </top>
      <bottom style="hair">
        <color rgb="FF000000"/>
      </bottom>
      <diagonal/>
    </border>
    <border>
      <left style="thin">
        <color rgb="FF600080"/>
      </left>
      <right style="thin">
        <color rgb="FF600080"/>
      </right>
      <top style="hair">
        <color rgb="FF000000"/>
      </top>
      <bottom style="hair">
        <color rgb="FF000000"/>
      </bottom>
      <diagonal/>
    </border>
    <border>
      <left style="thin">
        <color rgb="FF600080"/>
      </left>
      <right style="thin">
        <color rgb="FF600080"/>
      </right>
      <top style="hair">
        <color rgb="FF000000"/>
      </top>
      <bottom style="thin">
        <color indexed="64"/>
      </bottom>
      <diagonal/>
    </border>
    <border>
      <left/>
      <right style="thin">
        <color rgb="FF600080"/>
      </right>
      <top style="thin">
        <color rgb="FF000000"/>
      </top>
      <bottom style="hair">
        <color rgb="FF000000"/>
      </bottom>
      <diagonal/>
    </border>
    <border>
      <left/>
      <right style="thin">
        <color rgb="FF600080"/>
      </right>
      <top style="hair">
        <color rgb="FF000000"/>
      </top>
      <bottom style="hair">
        <color rgb="FF000000"/>
      </bottom>
      <diagonal/>
    </border>
    <border>
      <left style="medium">
        <color indexed="64"/>
      </left>
      <right style="thin">
        <color indexed="64"/>
      </right>
      <top style="hair">
        <color rgb="FF000000"/>
      </top>
      <bottom style="thin">
        <color indexed="64"/>
      </bottom>
      <diagonal/>
    </border>
    <border>
      <left/>
      <right style="medium">
        <color rgb="FF000000"/>
      </right>
      <top style="thin">
        <color rgb="FF600080"/>
      </top>
      <bottom style="thin">
        <color rgb="FF600080"/>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medium">
        <color rgb="FF000000"/>
      </left>
      <right style="medium">
        <color rgb="FF000000"/>
      </right>
      <top style="hair">
        <color rgb="FF000000"/>
      </top>
      <bottom style="hair">
        <color rgb="FF000000"/>
      </bottom>
      <diagonal/>
    </border>
    <border>
      <left style="medium">
        <color rgb="FF000000"/>
      </left>
      <right style="medium">
        <color rgb="FF000000"/>
      </right>
      <top style="medium">
        <color rgb="FF000000"/>
      </top>
      <bottom style="thin">
        <color indexed="64"/>
      </bottom>
      <diagonal/>
    </border>
    <border>
      <left/>
      <right/>
      <top style="medium">
        <color rgb="FF600080"/>
      </top>
      <bottom style="thin">
        <color indexed="64"/>
      </bottom>
      <diagonal/>
    </border>
    <border>
      <left style="medium">
        <color rgb="FF000000"/>
      </left>
      <right style="thin">
        <color rgb="FF000000"/>
      </right>
      <top style="medium">
        <color rgb="FF000000"/>
      </top>
      <bottom style="thin">
        <color indexed="64"/>
      </bottom>
      <diagonal/>
    </border>
    <border>
      <left/>
      <right/>
      <top style="hair">
        <color rgb="FF600080"/>
      </top>
      <bottom style="thin">
        <color indexed="64"/>
      </bottom>
      <diagonal/>
    </border>
    <border>
      <left style="medium">
        <color auto="1"/>
      </left>
      <right style="medium">
        <color rgb="FF000000"/>
      </right>
      <top style="medium">
        <color rgb="FF000000"/>
      </top>
      <bottom style="thin">
        <color indexed="64"/>
      </bottom>
      <diagonal/>
    </border>
    <border>
      <left style="medium">
        <color rgb="FF000000"/>
      </left>
      <right style="medium">
        <color rgb="FF000000"/>
      </right>
      <top style="medium">
        <color indexed="64"/>
      </top>
      <bottom style="thin">
        <color indexed="64"/>
      </bottom>
      <diagonal/>
    </border>
    <border>
      <left style="medium">
        <color indexed="64"/>
      </left>
      <right style="medium">
        <color indexed="64"/>
      </right>
      <top style="hair">
        <color rgb="FF600080"/>
      </top>
      <bottom style="medium">
        <color indexed="64"/>
      </bottom>
      <diagonal/>
    </border>
    <border>
      <left style="medium">
        <color rgb="FF000000"/>
      </left>
      <right style="medium">
        <color rgb="FF000000"/>
      </right>
      <top style="thin">
        <color rgb="FF000000"/>
      </top>
      <bottom style="thin">
        <color rgb="FF600080"/>
      </bottom>
      <diagonal/>
    </border>
    <border>
      <left style="medium">
        <color auto="1"/>
      </left>
      <right style="medium">
        <color rgb="FF000000"/>
      </right>
      <top style="thin">
        <color indexed="64"/>
      </top>
      <bottom style="thin">
        <color rgb="FF600080"/>
      </bottom>
      <diagonal/>
    </border>
    <border>
      <left style="medium">
        <color rgb="FF000000"/>
      </left>
      <right style="medium">
        <color rgb="FF600080"/>
      </right>
      <top style="thin">
        <color indexed="64"/>
      </top>
      <bottom style="thin">
        <color rgb="FF600080"/>
      </bottom>
      <diagonal/>
    </border>
    <border>
      <left style="medium">
        <color rgb="FF000000"/>
      </left>
      <right style="medium">
        <color rgb="FF600080"/>
      </right>
      <top style="hair">
        <color rgb="FF600080"/>
      </top>
      <bottom/>
      <diagonal/>
    </border>
    <border>
      <left style="medium">
        <color indexed="64"/>
      </left>
      <right style="medium">
        <color rgb="FF000000"/>
      </right>
      <top style="thin">
        <color indexed="64"/>
      </top>
      <bottom style="thin">
        <color rgb="FF000000"/>
      </bottom>
      <diagonal/>
    </border>
    <border>
      <left style="medium">
        <color rgb="FF000000"/>
      </left>
      <right style="medium">
        <color indexed="64"/>
      </right>
      <top style="thin">
        <color rgb="FF000000"/>
      </top>
      <bottom/>
      <diagonal/>
    </border>
    <border>
      <left style="medium">
        <color rgb="FF000000"/>
      </left>
      <right style="medium">
        <color rgb="FF000000"/>
      </right>
      <top style="thin">
        <color rgb="FF7030A0"/>
      </top>
      <bottom/>
      <diagonal/>
    </border>
    <border>
      <left/>
      <right style="thin">
        <color rgb="FF7030A0"/>
      </right>
      <top style="thin">
        <color rgb="FF600080"/>
      </top>
      <bottom/>
      <diagonal/>
    </border>
    <border>
      <left/>
      <right style="thin">
        <color rgb="FF7030A0"/>
      </right>
      <top/>
      <bottom/>
      <diagonal/>
    </border>
    <border>
      <left/>
      <right style="thin">
        <color rgb="FF7030A0"/>
      </right>
      <top/>
      <bottom style="thin">
        <color rgb="FF600080"/>
      </bottom>
      <diagonal/>
    </border>
    <border>
      <left style="medium">
        <color rgb="FF000000"/>
      </left>
      <right style="medium">
        <color rgb="FF000000"/>
      </right>
      <top/>
      <bottom style="medium">
        <color rgb="FF600080"/>
      </bottom>
      <diagonal/>
    </border>
    <border>
      <left style="medium">
        <color rgb="FF000000"/>
      </left>
      <right style="medium">
        <color rgb="FF000000"/>
      </right>
      <top/>
      <bottom style="thin">
        <color rgb="FF7030A0"/>
      </bottom>
      <diagonal/>
    </border>
    <border>
      <left style="medium">
        <color rgb="FF000000"/>
      </left>
      <right style="medium">
        <color indexed="64"/>
      </right>
      <top/>
      <bottom style="medium">
        <color rgb="FF600080"/>
      </bottom>
      <diagonal/>
    </border>
    <border>
      <left style="medium">
        <color rgb="FF000000"/>
      </left>
      <right style="medium">
        <color indexed="64"/>
      </right>
      <top/>
      <bottom style="thin">
        <color rgb="FF7030A0"/>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s>
  <cellStyleXfs count="10">
    <xf numFmtId="0" fontId="0" fillId="0" borderId="0"/>
    <xf numFmtId="0" fontId="2" fillId="0" borderId="214"/>
    <xf numFmtId="0" fontId="31" fillId="0" borderId="214"/>
    <xf numFmtId="44" fontId="40" fillId="0" borderId="0" applyFont="0" applyFill="0" applyBorder="0" applyAlignment="0" applyProtection="0"/>
    <xf numFmtId="9" fontId="43" fillId="0" borderId="0" applyFont="0" applyFill="0" applyBorder="0" applyAlignment="0" applyProtection="0"/>
    <xf numFmtId="0" fontId="45" fillId="0" borderId="0" applyNumberFormat="0" applyFill="0" applyBorder="0" applyAlignment="0" applyProtection="0"/>
    <xf numFmtId="0" fontId="46" fillId="0" borderId="214"/>
    <xf numFmtId="9" fontId="37" fillId="0" borderId="214" applyFont="0" applyFill="0" applyBorder="0" applyAlignment="0" applyProtection="0"/>
    <xf numFmtId="43" fontId="50" fillId="0" borderId="0" applyFont="0" applyFill="0" applyBorder="0" applyAlignment="0" applyProtection="0"/>
    <xf numFmtId="0" fontId="52" fillId="0" borderId="214"/>
  </cellStyleXfs>
  <cellXfs count="1481">
    <xf numFmtId="0" fontId="0" fillId="0" borderId="0" xfId="0"/>
    <xf numFmtId="0" fontId="5" fillId="0" borderId="1" xfId="0" applyFont="1" applyBorder="1"/>
    <xf numFmtId="0" fontId="7" fillId="0" borderId="0" xfId="0" applyFont="1" applyAlignment="1">
      <alignment horizontal="center"/>
    </xf>
    <xf numFmtId="0" fontId="8" fillId="0" borderId="0" xfId="0" applyFont="1" applyAlignment="1">
      <alignment vertical="top"/>
    </xf>
    <xf numFmtId="0" fontId="5" fillId="0" borderId="0" xfId="0" applyFont="1"/>
    <xf numFmtId="0" fontId="8" fillId="0" borderId="0" xfId="0" applyFont="1"/>
    <xf numFmtId="10" fontId="10" fillId="0" borderId="0" xfId="0" applyNumberFormat="1" applyFont="1" applyAlignment="1">
      <alignment horizontal="right"/>
    </xf>
    <xf numFmtId="0" fontId="12" fillId="0" borderId="6" xfId="0" applyFont="1" applyBorder="1" applyAlignment="1">
      <alignment horizontal="center" vertical="center"/>
    </xf>
    <xf numFmtId="0" fontId="13" fillId="0" borderId="7" xfId="0" applyFont="1" applyBorder="1"/>
    <xf numFmtId="0" fontId="13" fillId="0" borderId="8" xfId="0" applyFont="1" applyBorder="1" applyAlignment="1">
      <alignment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3" fillId="0" borderId="0" xfId="0" applyFont="1"/>
    <xf numFmtId="0" fontId="14" fillId="0" borderId="0" xfId="0" applyFont="1"/>
    <xf numFmtId="0" fontId="12" fillId="0" borderId="12" xfId="0" applyFont="1" applyBorder="1" applyAlignment="1">
      <alignment horizontal="center" vertical="center"/>
    </xf>
    <xf numFmtId="0" fontId="12" fillId="0" borderId="0" xfId="0" applyFont="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3" fontId="12" fillId="0" borderId="19" xfId="0" applyNumberFormat="1" applyFont="1" applyBorder="1" applyAlignment="1">
      <alignment vertical="center"/>
    </xf>
    <xf numFmtId="3" fontId="12" fillId="0" borderId="23" xfId="0" applyNumberFormat="1" applyFont="1" applyBorder="1" applyAlignment="1">
      <alignment vertical="center"/>
    </xf>
    <xf numFmtId="3" fontId="12" fillId="0" borderId="24" xfId="0" applyNumberFormat="1" applyFont="1" applyBorder="1" applyAlignment="1">
      <alignment vertical="center"/>
    </xf>
    <xf numFmtId="3" fontId="12" fillId="5" borderId="26" xfId="0" applyNumberFormat="1" applyFont="1" applyFill="1" applyBorder="1" applyAlignment="1">
      <alignment vertical="center"/>
    </xf>
    <xf numFmtId="3" fontId="12" fillId="0" borderId="33" xfId="0" applyNumberFormat="1" applyFont="1" applyBorder="1" applyAlignment="1">
      <alignment vertical="center"/>
    </xf>
    <xf numFmtId="3" fontId="12" fillId="5" borderId="34" xfId="0" applyNumberFormat="1" applyFont="1" applyFill="1" applyBorder="1" applyAlignment="1">
      <alignment vertical="center"/>
    </xf>
    <xf numFmtId="3" fontId="12" fillId="5" borderId="35" xfId="0" applyNumberFormat="1" applyFont="1" applyFill="1" applyBorder="1" applyAlignment="1">
      <alignment vertical="center"/>
    </xf>
    <xf numFmtId="0" fontId="16" fillId="0" borderId="0" xfId="0" applyFont="1"/>
    <xf numFmtId="0" fontId="12" fillId="0" borderId="0" xfId="0" applyFont="1"/>
    <xf numFmtId="3" fontId="12" fillId="0" borderId="38" xfId="0" applyNumberFormat="1" applyFont="1" applyBorder="1" applyAlignment="1">
      <alignment vertical="center"/>
    </xf>
    <xf numFmtId="0" fontId="12" fillId="0" borderId="3" xfId="0" applyFont="1" applyBorder="1"/>
    <xf numFmtId="3" fontId="12" fillId="0" borderId="46" xfId="0" applyNumberFormat="1" applyFont="1" applyBorder="1" applyAlignment="1">
      <alignment vertical="center"/>
    </xf>
    <xf numFmtId="3" fontId="12" fillId="0" borderId="47" xfId="0" applyNumberFormat="1" applyFont="1" applyBorder="1" applyAlignment="1">
      <alignment vertical="center"/>
    </xf>
    <xf numFmtId="3" fontId="1" fillId="0" borderId="49" xfId="0" applyNumberFormat="1" applyFont="1" applyBorder="1" applyAlignment="1">
      <alignment vertical="center"/>
    </xf>
    <xf numFmtId="3" fontId="1" fillId="0" borderId="51" xfId="0" applyNumberFormat="1" applyFont="1" applyBorder="1" applyAlignment="1">
      <alignment vertical="center"/>
    </xf>
    <xf numFmtId="3" fontId="12" fillId="3" borderId="56" xfId="0" applyNumberFormat="1" applyFont="1" applyFill="1" applyBorder="1" applyAlignment="1">
      <alignment vertical="center"/>
    </xf>
    <xf numFmtId="3" fontId="12" fillId="0" borderId="58" xfId="0" applyNumberFormat="1" applyFont="1" applyBorder="1" applyAlignment="1">
      <alignment vertical="center"/>
    </xf>
    <xf numFmtId="3" fontId="12" fillId="0" borderId="60" xfId="0" applyNumberFormat="1" applyFont="1" applyBorder="1" applyAlignment="1">
      <alignment vertical="center"/>
    </xf>
    <xf numFmtId="37" fontId="12" fillId="3" borderId="61" xfId="0" applyNumberFormat="1" applyFont="1" applyFill="1" applyBorder="1" applyAlignment="1">
      <alignment vertical="center"/>
    </xf>
    <xf numFmtId="3" fontId="12" fillId="0" borderId="63" xfId="0" applyNumberFormat="1" applyFont="1" applyBorder="1" applyAlignment="1">
      <alignment vertical="center"/>
    </xf>
    <xf numFmtId="37" fontId="12" fillId="3" borderId="66" xfId="0" applyNumberFormat="1" applyFont="1" applyFill="1" applyBorder="1" applyAlignment="1">
      <alignment vertical="center"/>
    </xf>
    <xf numFmtId="3" fontId="1" fillId="0" borderId="80" xfId="0" applyNumberFormat="1" applyFont="1" applyBorder="1" applyAlignment="1">
      <alignment vertical="center"/>
    </xf>
    <xf numFmtId="0" fontId="12" fillId="0" borderId="83" xfId="0" applyFont="1" applyBorder="1"/>
    <xf numFmtId="3" fontId="1" fillId="0" borderId="84" xfId="0" applyNumberFormat="1" applyFont="1" applyBorder="1" applyAlignment="1">
      <alignment horizontal="right" vertical="center"/>
    </xf>
    <xf numFmtId="3" fontId="1" fillId="0" borderId="98" xfId="0" applyNumberFormat="1" applyFont="1" applyBorder="1" applyAlignment="1">
      <alignment horizontal="right" vertical="center"/>
    </xf>
    <xf numFmtId="3" fontId="1" fillId="0" borderId="49" xfId="0" applyNumberFormat="1" applyFont="1" applyBorder="1" applyAlignment="1">
      <alignment horizontal="right" vertical="center"/>
    </xf>
    <xf numFmtId="0" fontId="12" fillId="6" borderId="105" xfId="0" applyFont="1" applyFill="1" applyBorder="1" applyAlignment="1">
      <alignment vertical="center"/>
    </xf>
    <xf numFmtId="0" fontId="12" fillId="6" borderId="107" xfId="0" applyFont="1" applyFill="1" applyBorder="1" applyAlignment="1">
      <alignment vertical="center"/>
    </xf>
    <xf numFmtId="0" fontId="3" fillId="0" borderId="127" xfId="0" applyFont="1" applyBorder="1" applyAlignment="1">
      <alignment horizontal="center" vertical="center"/>
    </xf>
    <xf numFmtId="0" fontId="3" fillId="0" borderId="0" xfId="0" applyFont="1" applyAlignment="1">
      <alignment horizontal="center" vertical="center"/>
    </xf>
    <xf numFmtId="0" fontId="5" fillId="0" borderId="0" xfId="0" applyFont="1" applyAlignment="1">
      <alignment vertical="top"/>
    </xf>
    <xf numFmtId="0" fontId="3" fillId="0" borderId="128" xfId="0" applyFont="1" applyBorder="1" applyAlignment="1">
      <alignment horizontal="center" vertical="center"/>
    </xf>
    <xf numFmtId="0" fontId="13" fillId="0" borderId="129" xfId="0" applyFont="1" applyBorder="1" applyAlignment="1">
      <alignment vertical="center"/>
    </xf>
    <xf numFmtId="0" fontId="13" fillId="0" borderId="130" xfId="0" applyFont="1" applyBorder="1" applyAlignment="1">
      <alignment vertical="center"/>
    </xf>
    <xf numFmtId="0" fontId="12" fillId="0" borderId="131" xfId="0" applyFont="1" applyBorder="1" applyAlignment="1">
      <alignment horizontal="center" vertical="center"/>
    </xf>
    <xf numFmtId="0" fontId="12" fillId="0" borderId="132" xfId="0" applyFont="1" applyBorder="1" applyAlignment="1">
      <alignment horizontal="center" vertical="center"/>
    </xf>
    <xf numFmtId="0" fontId="12" fillId="0" borderId="133" xfId="0" applyFont="1" applyBorder="1" applyAlignment="1">
      <alignment horizontal="center" vertical="center"/>
    </xf>
    <xf numFmtId="0" fontId="12" fillId="0" borderId="80" xfId="0" applyFont="1" applyBorder="1" applyAlignment="1">
      <alignment horizontal="center" vertical="center"/>
    </xf>
    <xf numFmtId="0" fontId="12" fillId="0" borderId="134" xfId="0" applyFont="1" applyBorder="1" applyAlignment="1">
      <alignment horizontal="center" vertical="center"/>
    </xf>
    <xf numFmtId="164" fontId="12" fillId="0" borderId="18" xfId="0" applyNumberFormat="1" applyFont="1" applyBorder="1" applyAlignment="1">
      <alignment vertical="center"/>
    </xf>
    <xf numFmtId="3" fontId="12" fillId="5" borderId="138" xfId="0" applyNumberFormat="1" applyFont="1" applyFill="1" applyBorder="1" applyAlignment="1">
      <alignment vertical="center"/>
    </xf>
    <xf numFmtId="3" fontId="12" fillId="5" borderId="39" xfId="0" applyNumberFormat="1" applyFont="1" applyFill="1" applyBorder="1" applyAlignment="1">
      <alignment vertical="center"/>
    </xf>
    <xf numFmtId="3" fontId="12" fillId="5" borderId="33" xfId="0" applyNumberFormat="1" applyFont="1" applyFill="1" applyBorder="1" applyAlignment="1">
      <alignment vertical="center"/>
    </xf>
    <xf numFmtId="3" fontId="12" fillId="0" borderId="96" xfId="0" applyNumberFormat="1" applyFont="1" applyBorder="1" applyAlignment="1">
      <alignment vertical="center"/>
    </xf>
    <xf numFmtId="3" fontId="12" fillId="5" borderId="101" xfId="0" applyNumberFormat="1" applyFont="1" applyFill="1" applyBorder="1" applyAlignment="1">
      <alignment vertical="center"/>
    </xf>
    <xf numFmtId="3" fontId="1" fillId="0" borderId="84" xfId="0" applyNumberFormat="1" applyFont="1" applyBorder="1" applyAlignment="1">
      <alignment vertical="center"/>
    </xf>
    <xf numFmtId="3" fontId="1" fillId="0" borderId="141" xfId="0" applyNumberFormat="1" applyFont="1" applyBorder="1" applyAlignment="1">
      <alignment vertical="center"/>
    </xf>
    <xf numFmtId="0" fontId="12" fillId="6" borderId="145" xfId="0" applyFont="1" applyFill="1" applyBorder="1" applyAlignment="1">
      <alignment vertical="center"/>
    </xf>
    <xf numFmtId="3" fontId="12" fillId="5" borderId="148" xfId="0" applyNumberFormat="1" applyFont="1" applyFill="1" applyBorder="1" applyAlignment="1">
      <alignment vertical="center"/>
    </xf>
    <xf numFmtId="3" fontId="12" fillId="5" borderId="68" xfId="0" applyNumberFormat="1" applyFont="1" applyFill="1" applyBorder="1" applyAlignment="1">
      <alignment vertical="center"/>
    </xf>
    <xf numFmtId="3" fontId="12" fillId="0" borderId="149" xfId="0" applyNumberFormat="1" applyFont="1" applyBorder="1" applyAlignment="1">
      <alignment vertical="center"/>
    </xf>
    <xf numFmtId="3" fontId="12" fillId="0" borderId="150" xfId="0" applyNumberFormat="1" applyFont="1" applyBorder="1" applyAlignment="1">
      <alignment vertical="center"/>
    </xf>
    <xf numFmtId="0" fontId="16" fillId="0" borderId="152" xfId="0" applyFont="1" applyBorder="1"/>
    <xf numFmtId="3" fontId="1" fillId="0" borderId="153" xfId="0" applyNumberFormat="1" applyFont="1" applyBorder="1" applyAlignment="1">
      <alignment vertical="center"/>
    </xf>
    <xf numFmtId="3" fontId="1" fillId="0" borderId="141" xfId="0" applyNumberFormat="1" applyFont="1" applyBorder="1" applyAlignment="1">
      <alignment horizontal="right" vertical="center"/>
    </xf>
    <xf numFmtId="0" fontId="12" fillId="6" borderId="157" xfId="0" applyFont="1" applyFill="1" applyBorder="1" applyAlignment="1">
      <alignment horizontal="center" vertical="center"/>
    </xf>
    <xf numFmtId="0" fontId="9" fillId="0" borderId="158" xfId="0" applyFont="1" applyBorder="1" applyAlignment="1">
      <alignment vertical="center"/>
    </xf>
    <xf numFmtId="37" fontId="12" fillId="4" borderId="159" xfId="0" applyNumberFormat="1" applyFont="1" applyFill="1" applyBorder="1" applyAlignment="1">
      <alignment vertical="center"/>
    </xf>
    <xf numFmtId="37" fontId="12" fillId="4" borderId="160" xfId="0" applyNumberFormat="1" applyFont="1" applyFill="1" applyBorder="1" applyAlignment="1">
      <alignment vertical="center"/>
    </xf>
    <xf numFmtId="3" fontId="1" fillId="0" borderId="162" xfId="0" applyNumberFormat="1" applyFont="1" applyBorder="1" applyAlignment="1">
      <alignment horizontal="right" vertical="center"/>
    </xf>
    <xf numFmtId="37" fontId="12" fillId="4" borderId="164" xfId="0" applyNumberFormat="1" applyFont="1" applyFill="1" applyBorder="1" applyAlignment="1">
      <alignment vertical="center"/>
    </xf>
    <xf numFmtId="0" fontId="12" fillId="6" borderId="166" xfId="0" applyFont="1" applyFill="1" applyBorder="1" applyAlignment="1">
      <alignment vertical="center"/>
    </xf>
    <xf numFmtId="0" fontId="1" fillId="0" borderId="83" xfId="0" applyFont="1" applyBorder="1" applyAlignment="1">
      <alignment horizontal="left" vertical="center"/>
    </xf>
    <xf numFmtId="3" fontId="1" fillId="0" borderId="51" xfId="0" applyNumberFormat="1" applyFont="1" applyBorder="1" applyAlignment="1">
      <alignment horizontal="right" vertical="center"/>
    </xf>
    <xf numFmtId="3" fontId="1" fillId="0" borderId="4" xfId="0" applyNumberFormat="1" applyFont="1" applyBorder="1" applyAlignment="1">
      <alignment horizontal="right" vertical="center"/>
    </xf>
    <xf numFmtId="37" fontId="1" fillId="0" borderId="141" xfId="0" applyNumberFormat="1" applyFont="1" applyBorder="1" applyAlignment="1">
      <alignment horizontal="right" vertical="center"/>
    </xf>
    <xf numFmtId="0" fontId="12" fillId="6" borderId="168" xfId="0" applyFont="1" applyFill="1" applyBorder="1" applyAlignment="1">
      <alignment vertical="center"/>
    </xf>
    <xf numFmtId="39" fontId="12" fillId="0" borderId="172" xfId="0" applyNumberFormat="1" applyFont="1" applyBorder="1" applyAlignment="1">
      <alignment horizontal="center" vertical="center"/>
    </xf>
    <xf numFmtId="0" fontId="12" fillId="0" borderId="173" xfId="0" applyFont="1" applyBorder="1" applyAlignment="1">
      <alignment horizontal="center" vertical="center"/>
    </xf>
    <xf numFmtId="3" fontId="12" fillId="0" borderId="120" xfId="0" applyNumberFormat="1" applyFont="1" applyBorder="1" applyAlignment="1">
      <alignment horizontal="center" vertical="center"/>
    </xf>
    <xf numFmtId="3" fontId="12" fillId="0" borderId="116" xfId="0" applyNumberFormat="1" applyFont="1" applyBorder="1" applyAlignment="1">
      <alignment horizontal="center" vertical="center"/>
    </xf>
    <xf numFmtId="37" fontId="12" fillId="0" borderId="181" xfId="0" applyNumberFormat="1" applyFont="1" applyBorder="1" applyAlignment="1">
      <alignment vertical="center"/>
    </xf>
    <xf numFmtId="37" fontId="1" fillId="0" borderId="185" xfId="0" applyNumberFormat="1" applyFont="1" applyBorder="1" applyAlignment="1">
      <alignment horizontal="right" vertical="center"/>
    </xf>
    <xf numFmtId="3" fontId="20" fillId="0" borderId="187" xfId="0" applyNumberFormat="1" applyFont="1" applyBorder="1" applyAlignment="1">
      <alignment horizontal="right" vertical="center"/>
    </xf>
    <xf numFmtId="0" fontId="12" fillId="0" borderId="188" xfId="0" applyFont="1" applyBorder="1" applyAlignment="1">
      <alignment horizontal="center" vertical="center"/>
    </xf>
    <xf numFmtId="3" fontId="12" fillId="0" borderId="189" xfId="0" applyNumberFormat="1" applyFont="1" applyBorder="1" applyAlignment="1">
      <alignment vertical="center"/>
    </xf>
    <xf numFmtId="3" fontId="12" fillId="5" borderId="190" xfId="0" applyNumberFormat="1" applyFont="1" applyFill="1" applyBorder="1" applyAlignment="1">
      <alignment vertical="center"/>
    </xf>
    <xf numFmtId="3" fontId="12" fillId="5" borderId="24" xfId="0" applyNumberFormat="1" applyFont="1" applyFill="1" applyBorder="1" applyAlignment="1">
      <alignment vertical="center"/>
    </xf>
    <xf numFmtId="3" fontId="12" fillId="5" borderId="30" xfId="0" applyNumberFormat="1" applyFont="1" applyFill="1" applyBorder="1" applyAlignment="1">
      <alignment vertical="center"/>
    </xf>
    <xf numFmtId="3" fontId="12" fillId="5" borderId="96" xfId="0" applyNumberFormat="1" applyFont="1" applyFill="1" applyBorder="1" applyAlignment="1">
      <alignment vertical="center"/>
    </xf>
    <xf numFmtId="3" fontId="12" fillId="5" borderId="198" xfId="0" applyNumberFormat="1" applyFont="1" applyFill="1" applyBorder="1" applyAlignment="1">
      <alignment vertical="center"/>
    </xf>
    <xf numFmtId="3" fontId="12" fillId="0" borderId="202" xfId="0" applyNumberFormat="1" applyFont="1" applyBorder="1" applyAlignment="1">
      <alignment vertical="center"/>
    </xf>
    <xf numFmtId="3" fontId="16" fillId="5" borderId="203" xfId="0" applyNumberFormat="1" applyFont="1" applyFill="1" applyBorder="1"/>
    <xf numFmtId="3" fontId="1" fillId="5" borderId="205" xfId="0" applyNumberFormat="1" applyFont="1" applyFill="1" applyBorder="1" applyAlignment="1">
      <alignment horizontal="right" vertical="center"/>
    </xf>
    <xf numFmtId="3" fontId="12" fillId="5" borderId="213" xfId="0" applyNumberFormat="1" applyFont="1" applyFill="1" applyBorder="1" applyAlignment="1">
      <alignment vertical="center"/>
    </xf>
    <xf numFmtId="3" fontId="12" fillId="0" borderId="177" xfId="0" applyNumberFormat="1" applyFont="1" applyBorder="1" applyAlignment="1">
      <alignment horizontal="center" vertical="center"/>
    </xf>
    <xf numFmtId="3" fontId="12" fillId="0" borderId="143" xfId="0" applyNumberFormat="1" applyFont="1" applyBorder="1" applyAlignment="1">
      <alignment horizontal="center" vertical="center"/>
    </xf>
    <xf numFmtId="3" fontId="20" fillId="0" borderId="221" xfId="0" applyNumberFormat="1" applyFont="1" applyBorder="1" applyAlignment="1">
      <alignment horizontal="right" vertical="center"/>
    </xf>
    <xf numFmtId="0" fontId="21" fillId="0" borderId="0" xfId="0" applyFont="1"/>
    <xf numFmtId="0" fontId="22" fillId="0" borderId="0" xfId="0" applyFont="1"/>
    <xf numFmtId="165" fontId="23" fillId="0" borderId="0" xfId="0" applyNumberFormat="1" applyFont="1"/>
    <xf numFmtId="165" fontId="24" fillId="0" borderId="0" xfId="0" applyNumberFormat="1" applyFont="1" applyAlignment="1">
      <alignment horizontal="left" vertical="center"/>
    </xf>
    <xf numFmtId="10" fontId="9" fillId="0" borderId="0" xfId="0" applyNumberFormat="1" applyFont="1" applyAlignment="1">
      <alignment horizontal="left" vertical="center"/>
    </xf>
    <xf numFmtId="165" fontId="23" fillId="0" borderId="0" xfId="0" applyNumberFormat="1" applyFont="1" applyAlignment="1">
      <alignment horizontal="left" vertical="center"/>
    </xf>
    <xf numFmtId="165" fontId="23" fillId="0" borderId="0" xfId="0" applyNumberFormat="1" applyFont="1" applyAlignment="1">
      <alignment horizontal="left"/>
    </xf>
    <xf numFmtId="165" fontId="25" fillId="0" borderId="0" xfId="0" applyNumberFormat="1" applyFont="1" applyAlignment="1">
      <alignment horizontal="left" wrapText="1"/>
    </xf>
    <xf numFmtId="165" fontId="27" fillId="0" borderId="0" xfId="0" applyNumberFormat="1" applyFont="1" applyAlignment="1">
      <alignment horizontal="center" vertical="center"/>
    </xf>
    <xf numFmtId="165" fontId="27" fillId="0" borderId="0" xfId="0" applyNumberFormat="1" applyFont="1" applyAlignment="1">
      <alignment vertical="center"/>
    </xf>
    <xf numFmtId="165" fontId="27" fillId="0" borderId="0" xfId="0" applyNumberFormat="1" applyFont="1" applyAlignment="1">
      <alignment horizontal="left"/>
    </xf>
    <xf numFmtId="0" fontId="27" fillId="0" borderId="0" xfId="0" applyFont="1" applyAlignment="1">
      <alignment vertical="center"/>
    </xf>
    <xf numFmtId="0" fontId="28" fillId="0" borderId="0" xfId="0" applyFont="1" applyAlignment="1">
      <alignment horizontal="left"/>
    </xf>
    <xf numFmtId="0" fontId="27" fillId="0" borderId="0" xfId="0" applyFont="1" applyAlignment="1">
      <alignment horizontal="left"/>
    </xf>
    <xf numFmtId="165" fontId="23" fillId="0" borderId="0" xfId="0" applyNumberFormat="1" applyFont="1" applyAlignment="1">
      <alignment vertical="center"/>
    </xf>
    <xf numFmtId="0" fontId="23" fillId="0" borderId="0" xfId="0" applyFont="1"/>
    <xf numFmtId="0" fontId="23" fillId="0" borderId="1" xfId="0" applyFont="1" applyBorder="1"/>
    <xf numFmtId="0" fontId="23" fillId="0" borderId="2" xfId="0" applyFont="1" applyBorder="1"/>
    <xf numFmtId="0" fontId="25" fillId="0" borderId="241" xfId="0" applyFont="1" applyBorder="1"/>
    <xf numFmtId="167" fontId="23" fillId="9" borderId="242" xfId="0" applyNumberFormat="1" applyFont="1" applyFill="1" applyBorder="1"/>
    <xf numFmtId="167" fontId="23" fillId="10" borderId="242" xfId="0" applyNumberFormat="1" applyFont="1" applyFill="1" applyBorder="1"/>
    <xf numFmtId="167" fontId="23" fillId="11" borderId="242" xfId="0" applyNumberFormat="1" applyFont="1" applyFill="1" applyBorder="1"/>
    <xf numFmtId="167" fontId="23" fillId="12" borderId="243" xfId="0" applyNumberFormat="1" applyFont="1" applyFill="1" applyBorder="1"/>
    <xf numFmtId="0" fontId="25" fillId="0" borderId="176" xfId="0" applyFont="1" applyBorder="1"/>
    <xf numFmtId="167" fontId="23" fillId="10" borderId="59" xfId="0" applyNumberFormat="1" applyFont="1" applyFill="1" applyBorder="1"/>
    <xf numFmtId="167" fontId="23" fillId="11" borderId="59" xfId="0" applyNumberFormat="1" applyFont="1" applyFill="1" applyBorder="1"/>
    <xf numFmtId="0" fontId="23" fillId="0" borderId="176" xfId="0" applyFont="1" applyBorder="1"/>
    <xf numFmtId="0" fontId="23" fillId="0" borderId="51" xfId="0" applyFont="1" applyBorder="1"/>
    <xf numFmtId="0" fontId="20" fillId="0" borderId="0" xfId="0" applyFont="1" applyAlignment="1">
      <alignment horizontal="center"/>
    </xf>
    <xf numFmtId="44" fontId="9" fillId="0" borderId="0" xfId="0" applyNumberFormat="1" applyFont="1"/>
    <xf numFmtId="0" fontId="9" fillId="0" borderId="0" xfId="0" applyFont="1"/>
    <xf numFmtId="9" fontId="9" fillId="0" borderId="0" xfId="0" applyNumberFormat="1" applyFont="1"/>
    <xf numFmtId="0" fontId="16" fillId="0" borderId="214" xfId="0" applyFont="1" applyBorder="1"/>
    <xf numFmtId="0" fontId="0" fillId="0" borderId="214" xfId="0" applyBorder="1"/>
    <xf numFmtId="0" fontId="8" fillId="0" borderId="214" xfId="0" applyFont="1" applyBorder="1"/>
    <xf numFmtId="0" fontId="8" fillId="0" borderId="237" xfId="0" applyFont="1" applyBorder="1"/>
    <xf numFmtId="0" fontId="8" fillId="0" borderId="258" xfId="0" applyFont="1" applyBorder="1"/>
    <xf numFmtId="0" fontId="12" fillId="0" borderId="254" xfId="0" applyFont="1" applyBorder="1" applyAlignment="1">
      <alignment horizontal="center" vertical="center"/>
    </xf>
    <xf numFmtId="0" fontId="13" fillId="0" borderId="122" xfId="0" applyFont="1" applyBorder="1" applyAlignment="1">
      <alignment vertical="center"/>
    </xf>
    <xf numFmtId="0" fontId="12" fillId="0" borderId="123" xfId="0" applyFont="1" applyBorder="1" applyAlignment="1">
      <alignment horizontal="center" vertical="center"/>
    </xf>
    <xf numFmtId="0" fontId="13" fillId="0" borderId="161" xfId="0" applyFont="1" applyBorder="1" applyAlignment="1">
      <alignment vertical="center"/>
    </xf>
    <xf numFmtId="0" fontId="12" fillId="0" borderId="85" xfId="0" applyFont="1" applyBorder="1" applyAlignment="1">
      <alignment horizontal="center" vertical="center"/>
    </xf>
    <xf numFmtId="0" fontId="13" fillId="0" borderId="214" xfId="0" applyFont="1" applyBorder="1"/>
    <xf numFmtId="0" fontId="12" fillId="0" borderId="259" xfId="0" applyFont="1" applyBorder="1" applyAlignment="1">
      <alignment horizontal="center" vertical="center"/>
    </xf>
    <xf numFmtId="0" fontId="15" fillId="0" borderId="260" xfId="0" applyFont="1" applyBorder="1" applyAlignment="1">
      <alignment vertical="center"/>
    </xf>
    <xf numFmtId="0" fontId="15" fillId="0" borderId="123" xfId="0" applyFont="1" applyBorder="1" applyAlignment="1">
      <alignment vertical="center"/>
    </xf>
    <xf numFmtId="0" fontId="12" fillId="0" borderId="214" xfId="0" applyFont="1" applyBorder="1" applyAlignment="1">
      <alignment horizontal="center" vertical="center"/>
    </xf>
    <xf numFmtId="0" fontId="12" fillId="0" borderId="92" xfId="0" applyFont="1" applyBorder="1" applyAlignment="1">
      <alignment horizontal="center" vertical="center"/>
    </xf>
    <xf numFmtId="0" fontId="12" fillId="0" borderId="183" xfId="0" applyFont="1" applyBorder="1" applyAlignment="1">
      <alignment horizontal="center" vertical="center"/>
    </xf>
    <xf numFmtId="0" fontId="12" fillId="0" borderId="161" xfId="0" applyFont="1" applyBorder="1" applyAlignment="1">
      <alignment horizontal="center" vertical="center"/>
    </xf>
    <xf numFmtId="3" fontId="12" fillId="0" borderId="26" xfId="0" applyNumberFormat="1" applyFont="1" applyBorder="1" applyAlignment="1">
      <alignment vertical="center"/>
    </xf>
    <xf numFmtId="3" fontId="12" fillId="0" borderId="68" xfId="0" applyNumberFormat="1" applyFont="1" applyBorder="1" applyAlignment="1">
      <alignment vertical="center"/>
    </xf>
    <xf numFmtId="3" fontId="12" fillId="0" borderId="101" xfId="0" applyNumberFormat="1" applyFont="1" applyBorder="1" applyAlignment="1">
      <alignment vertical="center"/>
    </xf>
    <xf numFmtId="3" fontId="12" fillId="0" borderId="100" xfId="0" applyNumberFormat="1" applyFont="1" applyBorder="1" applyAlignment="1">
      <alignment vertical="center"/>
    </xf>
    <xf numFmtId="0" fontId="12" fillId="0" borderId="214" xfId="0" applyFont="1" applyBorder="1"/>
    <xf numFmtId="3" fontId="12" fillId="0" borderId="39" xfId="0" applyNumberFormat="1" applyFont="1" applyBorder="1" applyAlignment="1">
      <alignment vertical="center"/>
    </xf>
    <xf numFmtId="3" fontId="12" fillId="5" borderId="60" xfId="0" applyNumberFormat="1" applyFont="1" applyFill="1" applyBorder="1" applyAlignment="1">
      <alignment vertical="center"/>
    </xf>
    <xf numFmtId="3" fontId="12" fillId="0" borderId="92" xfId="0" applyNumberFormat="1" applyFont="1" applyBorder="1" applyAlignment="1">
      <alignment vertical="center"/>
    </xf>
    <xf numFmtId="0" fontId="12" fillId="6" borderId="123" xfId="0" applyFont="1" applyFill="1" applyBorder="1" applyAlignment="1">
      <alignment vertical="center"/>
    </xf>
    <xf numFmtId="2" fontId="12" fillId="0" borderId="55" xfId="0" applyNumberFormat="1" applyFont="1" applyBorder="1" applyAlignment="1">
      <alignment vertical="center"/>
    </xf>
    <xf numFmtId="2" fontId="12" fillId="0" borderId="93" xfId="0" applyNumberFormat="1" applyFont="1" applyBorder="1" applyAlignment="1">
      <alignment vertical="center"/>
    </xf>
    <xf numFmtId="2" fontId="12" fillId="0" borderId="93" xfId="0" applyNumberFormat="1" applyFont="1" applyBorder="1" applyAlignment="1">
      <alignment horizontal="left" vertical="center"/>
    </xf>
    <xf numFmtId="2" fontId="12" fillId="0" borderId="146" xfId="0" applyNumberFormat="1" applyFont="1" applyBorder="1" applyAlignment="1">
      <alignment horizontal="left" vertical="center"/>
    </xf>
    <xf numFmtId="0" fontId="1" fillId="0" borderId="225" xfId="0" applyFont="1" applyBorder="1" applyAlignment="1">
      <alignment horizontal="center" vertical="center"/>
    </xf>
    <xf numFmtId="0" fontId="12" fillId="6" borderId="156" xfId="0" applyFont="1" applyFill="1" applyBorder="1" applyAlignment="1">
      <alignment vertical="center"/>
    </xf>
    <xf numFmtId="3" fontId="1" fillId="0" borderId="125" xfId="0" applyNumberFormat="1" applyFont="1" applyBorder="1" applyAlignment="1">
      <alignment horizontal="right" vertical="center"/>
    </xf>
    <xf numFmtId="3" fontId="1" fillId="0" borderId="271" xfId="0" applyNumberFormat="1" applyFont="1" applyBorder="1" applyAlignment="1">
      <alignment horizontal="right" vertical="center"/>
    </xf>
    <xf numFmtId="0" fontId="1" fillId="0" borderId="225" xfId="0" applyFont="1" applyBorder="1" applyAlignment="1">
      <alignment horizontal="left" vertical="center"/>
    </xf>
    <xf numFmtId="3" fontId="1" fillId="0" borderId="193" xfId="0" applyNumberFormat="1" applyFont="1" applyBorder="1" applyAlignment="1">
      <alignment horizontal="right" vertical="center"/>
    </xf>
    <xf numFmtId="0" fontId="12" fillId="0" borderId="93" xfId="0" applyFont="1" applyBorder="1" applyAlignment="1">
      <alignment vertical="center"/>
    </xf>
    <xf numFmtId="3" fontId="12" fillId="0" borderId="225" xfId="0" applyNumberFormat="1" applyFont="1" applyBorder="1" applyAlignment="1">
      <alignment horizontal="center" vertical="center"/>
    </xf>
    <xf numFmtId="3" fontId="12" fillId="0" borderId="179" xfId="0" applyNumberFormat="1" applyFont="1" applyBorder="1" applyAlignment="1">
      <alignment horizontal="center" vertical="center"/>
    </xf>
    <xf numFmtId="0" fontId="12" fillId="8" borderId="123" xfId="0" applyFont="1" applyFill="1" applyBorder="1" applyAlignment="1">
      <alignment vertical="center"/>
    </xf>
    <xf numFmtId="3" fontId="20" fillId="0" borderId="275" xfId="0" applyNumberFormat="1" applyFont="1" applyBorder="1" applyAlignment="1">
      <alignment horizontal="right" vertical="center"/>
    </xf>
    <xf numFmtId="3" fontId="20" fillId="0" borderId="278" xfId="0" applyNumberFormat="1" applyFont="1" applyBorder="1" applyAlignment="1">
      <alignment horizontal="right" vertical="center"/>
    </xf>
    <xf numFmtId="0" fontId="12" fillId="13" borderId="228" xfId="0" applyFont="1" applyFill="1" applyBorder="1" applyAlignment="1">
      <alignment vertical="center"/>
    </xf>
    <xf numFmtId="0" fontId="12" fillId="13" borderId="57" xfId="0" applyFont="1" applyFill="1" applyBorder="1" applyAlignment="1">
      <alignment vertical="center"/>
    </xf>
    <xf numFmtId="3" fontId="12" fillId="0" borderId="280" xfId="0" applyNumberFormat="1" applyFont="1" applyBorder="1" applyAlignment="1">
      <alignment vertical="center"/>
    </xf>
    <xf numFmtId="0" fontId="13" fillId="0" borderId="107" xfId="0" applyFont="1" applyBorder="1" applyAlignment="1">
      <alignment vertical="center"/>
    </xf>
    <xf numFmtId="0" fontId="12" fillId="0" borderId="105" xfId="0" applyFont="1" applyBorder="1" applyAlignment="1">
      <alignment horizontal="center" vertical="center"/>
    </xf>
    <xf numFmtId="0" fontId="12" fillId="0" borderId="282" xfId="0" applyFont="1" applyBorder="1" applyAlignment="1">
      <alignment horizontal="center" vertical="center"/>
    </xf>
    <xf numFmtId="0" fontId="12" fillId="0" borderId="283" xfId="0" applyFont="1" applyBorder="1" applyAlignment="1">
      <alignment horizontal="center" vertical="center"/>
    </xf>
    <xf numFmtId="3" fontId="12" fillId="0" borderId="284" xfId="0" applyNumberFormat="1" applyFont="1" applyBorder="1" applyAlignment="1">
      <alignment vertical="center"/>
    </xf>
    <xf numFmtId="3" fontId="12" fillId="0" borderId="285" xfId="0" applyNumberFormat="1" applyFont="1" applyBorder="1" applyAlignment="1">
      <alignment vertical="center"/>
    </xf>
    <xf numFmtId="3" fontId="12" fillId="0" borderId="286" xfId="0" applyNumberFormat="1" applyFont="1" applyBorder="1" applyAlignment="1">
      <alignment vertical="center"/>
    </xf>
    <xf numFmtId="3" fontId="1" fillId="0" borderId="271" xfId="0" applyNumberFormat="1" applyFont="1" applyBorder="1" applyAlignment="1">
      <alignment vertical="center"/>
    </xf>
    <xf numFmtId="3" fontId="1" fillId="0" borderId="288" xfId="0" applyNumberFormat="1" applyFont="1" applyBorder="1" applyAlignment="1">
      <alignment vertical="center"/>
    </xf>
    <xf numFmtId="3" fontId="1" fillId="0" borderId="293" xfId="0" applyNumberFormat="1" applyFont="1" applyBorder="1" applyAlignment="1">
      <alignment horizontal="right" vertical="center"/>
    </xf>
    <xf numFmtId="3" fontId="20" fillId="0" borderId="299" xfId="0" applyNumberFormat="1" applyFont="1" applyBorder="1" applyAlignment="1">
      <alignment horizontal="right" vertical="center"/>
    </xf>
    <xf numFmtId="0" fontId="12" fillId="14" borderId="219" xfId="0" applyFont="1" applyFill="1" applyBorder="1" applyAlignment="1">
      <alignment vertical="center"/>
    </xf>
    <xf numFmtId="0" fontId="12" fillId="14" borderId="70" xfId="0" applyFont="1" applyFill="1" applyBorder="1" applyAlignment="1">
      <alignment vertical="center"/>
    </xf>
    <xf numFmtId="0" fontId="12" fillId="14" borderId="214" xfId="0" applyFont="1" applyFill="1" applyBorder="1" applyAlignment="1">
      <alignment vertical="center"/>
    </xf>
    <xf numFmtId="0" fontId="12" fillId="14" borderId="57" xfId="0" applyFont="1" applyFill="1" applyBorder="1" applyAlignment="1">
      <alignment vertical="center"/>
    </xf>
    <xf numFmtId="0" fontId="12" fillId="14" borderId="197" xfId="0" applyFont="1" applyFill="1" applyBorder="1" applyAlignment="1">
      <alignment vertical="center"/>
    </xf>
    <xf numFmtId="0" fontId="16" fillId="15" borderId="214" xfId="0" applyFont="1" applyFill="1" applyBorder="1"/>
    <xf numFmtId="0" fontId="16" fillId="15" borderId="72" xfId="0" applyFont="1" applyFill="1" applyBorder="1"/>
    <xf numFmtId="0" fontId="16" fillId="15" borderId="276" xfId="0" applyFont="1" applyFill="1" applyBorder="1"/>
    <xf numFmtId="0" fontId="12" fillId="14" borderId="308" xfId="0" applyFont="1" applyFill="1" applyBorder="1" applyAlignment="1">
      <alignment vertical="center"/>
    </xf>
    <xf numFmtId="0" fontId="12" fillId="14" borderId="310" xfId="0" applyFont="1" applyFill="1" applyBorder="1" applyAlignment="1">
      <alignment vertical="center"/>
    </xf>
    <xf numFmtId="0" fontId="12" fillId="18" borderId="87" xfId="0" applyFont="1" applyFill="1" applyBorder="1" applyAlignment="1">
      <alignment vertical="center"/>
    </xf>
    <xf numFmtId="0" fontId="12" fillId="14" borderId="106" xfId="0" applyFont="1" applyFill="1" applyBorder="1" applyAlignment="1">
      <alignment vertical="center"/>
    </xf>
    <xf numFmtId="0" fontId="16" fillId="15" borderId="255" xfId="0" applyFont="1" applyFill="1" applyBorder="1"/>
    <xf numFmtId="0" fontId="12" fillId="0" borderId="253" xfId="0" applyFont="1" applyBorder="1" applyAlignment="1">
      <alignment horizontal="center" vertical="center"/>
    </xf>
    <xf numFmtId="0" fontId="12" fillId="0" borderId="312" xfId="0" applyFont="1" applyBorder="1" applyAlignment="1">
      <alignment horizontal="center" vertical="center"/>
    </xf>
    <xf numFmtId="3" fontId="12" fillId="0" borderId="313" xfId="0" applyNumberFormat="1" applyFont="1" applyBorder="1" applyAlignment="1">
      <alignment vertical="center"/>
    </xf>
    <xf numFmtId="3" fontId="12" fillId="0" borderId="314" xfId="0" applyNumberFormat="1" applyFont="1" applyBorder="1" applyAlignment="1">
      <alignment vertical="center"/>
    </xf>
    <xf numFmtId="3" fontId="12" fillId="0" borderId="315" xfId="0" applyNumberFormat="1" applyFont="1" applyBorder="1" applyAlignment="1">
      <alignment vertical="center"/>
    </xf>
    <xf numFmtId="3" fontId="12" fillId="0" borderId="180" xfId="0" applyNumberFormat="1" applyFont="1" applyBorder="1" applyAlignment="1">
      <alignment horizontal="center" vertical="center"/>
    </xf>
    <xf numFmtId="0" fontId="8" fillId="0" borderId="1" xfId="0" applyFont="1" applyBorder="1"/>
    <xf numFmtId="0" fontId="13" fillId="0" borderId="318" xfId="0" applyFont="1" applyBorder="1" applyAlignment="1">
      <alignment vertical="center"/>
    </xf>
    <xf numFmtId="0" fontId="12" fillId="0" borderId="319" xfId="0" applyFont="1" applyBorder="1" applyAlignment="1">
      <alignment horizontal="center" vertical="center"/>
    </xf>
    <xf numFmtId="0" fontId="13" fillId="0" borderId="320" xfId="0" applyFont="1" applyBorder="1" applyAlignment="1">
      <alignment vertical="center"/>
    </xf>
    <xf numFmtId="0" fontId="12" fillId="0" borderId="321" xfId="0" applyFont="1" applyBorder="1" applyAlignment="1">
      <alignment horizontal="center" vertical="center"/>
    </xf>
    <xf numFmtId="0" fontId="16" fillId="15" borderId="254" xfId="0" applyFont="1" applyFill="1" applyBorder="1"/>
    <xf numFmtId="0" fontId="12" fillId="14" borderId="255" xfId="0" applyFont="1" applyFill="1" applyBorder="1" applyAlignment="1">
      <alignment vertical="center"/>
    </xf>
    <xf numFmtId="0" fontId="12" fillId="14" borderId="328" xfId="0" applyFont="1" applyFill="1" applyBorder="1" applyAlignment="1">
      <alignment vertical="center"/>
    </xf>
    <xf numFmtId="0" fontId="16" fillId="15" borderId="334" xfId="0" applyFont="1" applyFill="1" applyBorder="1"/>
    <xf numFmtId="0" fontId="16" fillId="15" borderId="335" xfId="0" applyFont="1" applyFill="1" applyBorder="1"/>
    <xf numFmtId="0" fontId="16" fillId="15" borderId="316" xfId="0" applyFont="1" applyFill="1" applyBorder="1"/>
    <xf numFmtId="0" fontId="12" fillId="14" borderId="161" xfId="0" applyFont="1" applyFill="1" applyBorder="1" applyAlignment="1">
      <alignment vertical="center"/>
    </xf>
    <xf numFmtId="0" fontId="16" fillId="15" borderId="125" xfId="0" applyFont="1" applyFill="1" applyBorder="1"/>
    <xf numFmtId="3" fontId="12" fillId="0" borderId="340" xfId="0" applyNumberFormat="1" applyFont="1" applyBorder="1" applyAlignment="1">
      <alignment horizontal="center" vertical="center"/>
    </xf>
    <xf numFmtId="0" fontId="12" fillId="14" borderId="72" xfId="0" applyFont="1" applyFill="1" applyBorder="1" applyAlignment="1">
      <alignment vertical="center"/>
    </xf>
    <xf numFmtId="0" fontId="12" fillId="14" borderId="65" xfId="0" applyFont="1" applyFill="1" applyBorder="1" applyAlignment="1">
      <alignment vertical="center"/>
    </xf>
    <xf numFmtId="2" fontId="12" fillId="14" borderId="74" xfId="0" applyNumberFormat="1" applyFont="1" applyFill="1" applyBorder="1" applyAlignment="1">
      <alignment vertical="center"/>
    </xf>
    <xf numFmtId="2" fontId="12" fillId="14" borderId="57" xfId="0" applyNumberFormat="1" applyFont="1" applyFill="1" applyBorder="1" applyAlignment="1">
      <alignment vertical="center"/>
    </xf>
    <xf numFmtId="0" fontId="16" fillId="15" borderId="143" xfId="0" applyFont="1" applyFill="1" applyBorder="1"/>
    <xf numFmtId="0" fontId="16" fillId="15" borderId="0" xfId="0" applyFont="1" applyFill="1"/>
    <xf numFmtId="3" fontId="20" fillId="0" borderId="311" xfId="0" applyNumberFormat="1" applyFont="1" applyBorder="1" applyAlignment="1">
      <alignment horizontal="right" vertical="center"/>
    </xf>
    <xf numFmtId="3" fontId="1" fillId="20" borderId="211" xfId="0" applyNumberFormat="1" applyFont="1" applyFill="1" applyBorder="1" applyAlignment="1">
      <alignment horizontal="right" vertical="center"/>
    </xf>
    <xf numFmtId="3" fontId="20" fillId="17" borderId="221" xfId="0" applyNumberFormat="1" applyFont="1" applyFill="1" applyBorder="1" applyAlignment="1">
      <alignment horizontal="right" vertical="center"/>
    </xf>
    <xf numFmtId="3" fontId="20" fillId="17" borderId="311" xfId="0" applyNumberFormat="1" applyFont="1" applyFill="1" applyBorder="1" applyAlignment="1">
      <alignment horizontal="right" vertical="center"/>
    </xf>
    <xf numFmtId="3" fontId="1" fillId="15" borderId="0" xfId="0" applyNumberFormat="1" applyFont="1" applyFill="1" applyAlignment="1">
      <alignment vertical="center"/>
    </xf>
    <xf numFmtId="0" fontId="12" fillId="14" borderId="254" xfId="0" applyFont="1" applyFill="1" applyBorder="1" applyAlignment="1">
      <alignment vertical="center"/>
    </xf>
    <xf numFmtId="0" fontId="12" fillId="14" borderId="232" xfId="0" applyFont="1" applyFill="1" applyBorder="1" applyAlignment="1">
      <alignment vertical="center"/>
    </xf>
    <xf numFmtId="0" fontId="12" fillId="14" borderId="260" xfId="0" applyFont="1" applyFill="1" applyBorder="1" applyAlignment="1">
      <alignment vertical="center"/>
    </xf>
    <xf numFmtId="0" fontId="12" fillId="14" borderId="123" xfId="0" applyFont="1" applyFill="1" applyBorder="1" applyAlignment="1">
      <alignment vertical="center"/>
    </xf>
    <xf numFmtId="0" fontId="12" fillId="0" borderId="106" xfId="0" applyFont="1" applyBorder="1" applyAlignment="1">
      <alignment horizontal="center" vertical="center"/>
    </xf>
    <xf numFmtId="3" fontId="12" fillId="0" borderId="138" xfId="0" applyNumberFormat="1" applyFont="1" applyBorder="1" applyAlignment="1">
      <alignment vertical="center"/>
    </xf>
    <xf numFmtId="3" fontId="12" fillId="0" borderId="110" xfId="0" applyNumberFormat="1" applyFont="1" applyBorder="1" applyAlignment="1">
      <alignment vertical="center"/>
    </xf>
    <xf numFmtId="3" fontId="1" fillId="0" borderId="193" xfId="0" applyNumberFormat="1" applyFont="1" applyBorder="1" applyAlignment="1">
      <alignment vertical="center"/>
    </xf>
    <xf numFmtId="3" fontId="1" fillId="0" borderId="48" xfId="0" applyNumberFormat="1" applyFont="1" applyBorder="1" applyAlignment="1">
      <alignment horizontal="right" vertical="center"/>
    </xf>
    <xf numFmtId="3" fontId="20" fillId="0" borderId="236" xfId="0" applyNumberFormat="1" applyFont="1" applyBorder="1" applyAlignment="1">
      <alignment horizontal="right" vertical="center"/>
    </xf>
    <xf numFmtId="0" fontId="12" fillId="0" borderId="2" xfId="0" applyFont="1" applyBorder="1" applyAlignment="1">
      <alignment horizontal="center" vertical="center"/>
    </xf>
    <xf numFmtId="0" fontId="12" fillId="0" borderId="75" xfId="0" applyFont="1" applyBorder="1" applyAlignment="1">
      <alignment horizontal="center" vertical="center"/>
    </xf>
    <xf numFmtId="3" fontId="12" fillId="0" borderId="200" xfId="0" applyNumberFormat="1" applyFont="1" applyBorder="1" applyAlignment="1">
      <alignment vertical="center"/>
    </xf>
    <xf numFmtId="3" fontId="12" fillId="0" borderId="209" xfId="0" applyNumberFormat="1" applyFont="1" applyBorder="1" applyAlignment="1">
      <alignment vertical="center"/>
    </xf>
    <xf numFmtId="3" fontId="12" fillId="0" borderId="346" xfId="0" applyNumberFormat="1" applyFont="1" applyBorder="1" applyAlignment="1">
      <alignment vertical="center"/>
    </xf>
    <xf numFmtId="3" fontId="12" fillId="0" borderId="348" xfId="0" applyNumberFormat="1" applyFont="1" applyBorder="1" applyAlignment="1">
      <alignment vertical="center"/>
    </xf>
    <xf numFmtId="0" fontId="16" fillId="15" borderId="352" xfId="0" applyFont="1" applyFill="1" applyBorder="1"/>
    <xf numFmtId="2" fontId="12" fillId="14" borderId="214" xfId="0" applyNumberFormat="1" applyFont="1" applyFill="1" applyBorder="1" applyAlignment="1">
      <alignment vertical="center"/>
    </xf>
    <xf numFmtId="2" fontId="12" fillId="14" borderId="197" xfId="0" applyNumberFormat="1" applyFont="1" applyFill="1" applyBorder="1" applyAlignment="1">
      <alignment vertical="center"/>
    </xf>
    <xf numFmtId="2" fontId="12" fillId="14" borderId="87" xfId="0" applyNumberFormat="1" applyFont="1" applyFill="1" applyBorder="1" applyAlignment="1">
      <alignment vertical="center"/>
    </xf>
    <xf numFmtId="2" fontId="12" fillId="14" borderId="219" xfId="0" applyNumberFormat="1" applyFont="1" applyFill="1" applyBorder="1" applyAlignment="1">
      <alignment vertical="center"/>
    </xf>
    <xf numFmtId="0" fontId="16" fillId="15" borderId="177" xfId="0" applyFont="1" applyFill="1" applyBorder="1"/>
    <xf numFmtId="39" fontId="12" fillId="3" borderId="358" xfId="0" applyNumberFormat="1" applyFont="1" applyFill="1" applyBorder="1" applyAlignment="1">
      <alignment vertical="center"/>
    </xf>
    <xf numFmtId="0" fontId="16" fillId="15" borderId="359" xfId="0" applyFont="1" applyFill="1" applyBorder="1"/>
    <xf numFmtId="0" fontId="16" fillId="15" borderId="360" xfId="0" applyFont="1" applyFill="1" applyBorder="1"/>
    <xf numFmtId="0" fontId="16" fillId="15" borderId="361" xfId="0" applyFont="1" applyFill="1" applyBorder="1"/>
    <xf numFmtId="0" fontId="16" fillId="15" borderId="362" xfId="0" applyFont="1" applyFill="1" applyBorder="1"/>
    <xf numFmtId="0" fontId="16" fillId="15" borderId="363" xfId="0" applyFont="1" applyFill="1" applyBorder="1"/>
    <xf numFmtId="0" fontId="16" fillId="15" borderId="364" xfId="0" applyFont="1" applyFill="1" applyBorder="1"/>
    <xf numFmtId="0" fontId="16" fillId="15" borderId="365" xfId="0" applyFont="1" applyFill="1" applyBorder="1"/>
    <xf numFmtId="3" fontId="12" fillId="22" borderId="25" xfId="0" applyNumberFormat="1" applyFont="1" applyFill="1" applyBorder="1" applyAlignment="1">
      <alignment vertical="center"/>
    </xf>
    <xf numFmtId="3" fontId="12" fillId="22" borderId="34" xfId="0" applyNumberFormat="1" applyFont="1" applyFill="1" applyBorder="1" applyAlignment="1">
      <alignment vertical="center"/>
    </xf>
    <xf numFmtId="3" fontId="12" fillId="22" borderId="60" xfId="0" applyNumberFormat="1" applyFont="1" applyFill="1" applyBorder="1" applyAlignment="1">
      <alignment vertical="center"/>
    </xf>
    <xf numFmtId="3" fontId="1" fillId="15" borderId="225" xfId="0" applyNumberFormat="1" applyFont="1" applyFill="1" applyBorder="1" applyAlignment="1">
      <alignment vertical="center"/>
    </xf>
    <xf numFmtId="3" fontId="1" fillId="19" borderId="255" xfId="0" applyNumberFormat="1" applyFont="1" applyFill="1" applyBorder="1" applyAlignment="1">
      <alignment vertical="center"/>
    </xf>
    <xf numFmtId="3" fontId="1" fillId="15" borderId="72" xfId="0" applyNumberFormat="1" applyFont="1" applyFill="1" applyBorder="1" applyAlignment="1">
      <alignment vertical="center"/>
    </xf>
    <xf numFmtId="3" fontId="12" fillId="21" borderId="195" xfId="0" applyNumberFormat="1" applyFont="1" applyFill="1" applyBorder="1" applyAlignment="1">
      <alignment vertical="center"/>
    </xf>
    <xf numFmtId="3" fontId="1" fillId="21" borderId="193" xfId="0" applyNumberFormat="1" applyFont="1" applyFill="1" applyBorder="1" applyAlignment="1">
      <alignment vertical="center"/>
    </xf>
    <xf numFmtId="3" fontId="12" fillId="21" borderId="240" xfId="0" applyNumberFormat="1" applyFont="1" applyFill="1" applyBorder="1" applyAlignment="1">
      <alignment vertical="center"/>
    </xf>
    <xf numFmtId="3" fontId="1" fillId="20" borderId="98" xfId="0" applyNumberFormat="1" applyFont="1" applyFill="1" applyBorder="1" applyAlignment="1">
      <alignment vertical="center"/>
    </xf>
    <xf numFmtId="0" fontId="16" fillId="21" borderId="355" xfId="0" applyFont="1" applyFill="1" applyBorder="1"/>
    <xf numFmtId="0" fontId="16" fillId="21" borderId="214" xfId="0" applyFont="1" applyFill="1" applyBorder="1"/>
    <xf numFmtId="0" fontId="16" fillId="21" borderId="255" xfId="0" applyFont="1" applyFill="1" applyBorder="1"/>
    <xf numFmtId="0" fontId="16" fillId="21" borderId="254" xfId="0" applyFont="1" applyFill="1" applyBorder="1"/>
    <xf numFmtId="0" fontId="16" fillId="21" borderId="334" xfId="0" applyFont="1" applyFill="1" applyBorder="1"/>
    <xf numFmtId="0" fontId="16" fillId="21" borderId="276" xfId="0" applyFont="1" applyFill="1" applyBorder="1"/>
    <xf numFmtId="0" fontId="16" fillId="21" borderId="335" xfId="0" applyFont="1" applyFill="1" applyBorder="1"/>
    <xf numFmtId="3" fontId="12" fillId="14" borderId="4" xfId="0" applyNumberFormat="1" applyFont="1" applyFill="1" applyBorder="1" applyAlignment="1">
      <alignment vertical="center"/>
    </xf>
    <xf numFmtId="0" fontId="26" fillId="24" borderId="0" xfId="0" applyFont="1" applyFill="1" applyAlignment="1">
      <alignment horizontal="center" vertical="center" wrapText="1"/>
    </xf>
    <xf numFmtId="166" fontId="27" fillId="25" borderId="374" xfId="0" applyNumberFormat="1" applyFont="1" applyFill="1" applyBorder="1" applyAlignment="1">
      <alignment vertical="center"/>
    </xf>
    <xf numFmtId="166" fontId="27" fillId="26" borderId="374" xfId="0" applyNumberFormat="1" applyFont="1" applyFill="1" applyBorder="1" applyAlignment="1">
      <alignment vertical="center"/>
    </xf>
    <xf numFmtId="164" fontId="12" fillId="3" borderId="18" xfId="0" applyNumberFormat="1" applyFont="1" applyFill="1" applyBorder="1" applyAlignment="1" applyProtection="1">
      <alignment vertical="center"/>
      <protection locked="0"/>
    </xf>
    <xf numFmtId="39" fontId="12" fillId="3" borderId="131" xfId="0" applyNumberFormat="1" applyFont="1" applyFill="1" applyBorder="1" applyAlignment="1" applyProtection="1">
      <alignment vertical="center"/>
      <protection locked="0"/>
    </xf>
    <xf numFmtId="39" fontId="12" fillId="3" borderId="18" xfId="0" applyNumberFormat="1" applyFont="1" applyFill="1" applyBorder="1" applyAlignment="1" applyProtection="1">
      <alignment vertical="center"/>
      <protection locked="0"/>
    </xf>
    <xf numFmtId="3" fontId="12" fillId="3" borderId="56" xfId="0" applyNumberFormat="1" applyFont="1" applyFill="1" applyBorder="1" applyAlignment="1" applyProtection="1">
      <alignment vertical="center"/>
      <protection locked="0"/>
    </xf>
    <xf numFmtId="37" fontId="12" fillId="3" borderId="61" xfId="0" applyNumberFormat="1" applyFont="1" applyFill="1" applyBorder="1" applyAlignment="1" applyProtection="1">
      <alignment vertical="center"/>
      <protection locked="0"/>
    </xf>
    <xf numFmtId="37" fontId="12" fillId="3" borderId="66" xfId="0" applyNumberFormat="1" applyFont="1" applyFill="1" applyBorder="1" applyAlignment="1" applyProtection="1">
      <alignment vertical="center"/>
      <protection locked="0"/>
    </xf>
    <xf numFmtId="37" fontId="12" fillId="3" borderId="91" xfId="0" applyNumberFormat="1" applyFont="1" applyFill="1" applyBorder="1" applyAlignment="1" applyProtection="1">
      <alignment vertical="center"/>
      <protection locked="0"/>
    </xf>
    <xf numFmtId="37" fontId="12" fillId="7" borderId="91" xfId="0" applyNumberFormat="1" applyFont="1" applyFill="1" applyBorder="1" applyAlignment="1" applyProtection="1">
      <alignment vertical="center"/>
      <protection locked="0"/>
    </xf>
    <xf numFmtId="39" fontId="12" fillId="3" borderId="337" xfId="0" applyNumberFormat="1" applyFont="1" applyFill="1" applyBorder="1" applyAlignment="1" applyProtection="1">
      <alignment vertical="center"/>
      <protection locked="0"/>
    </xf>
    <xf numFmtId="39" fontId="12" fillId="3" borderId="180" xfId="0" applyNumberFormat="1" applyFont="1" applyFill="1" applyBorder="1" applyAlignment="1" applyProtection="1">
      <alignment vertical="center"/>
      <protection locked="0"/>
    </xf>
    <xf numFmtId="39" fontId="12" fillId="3" borderId="62" xfId="0" applyNumberFormat="1" applyFont="1" applyFill="1" applyBorder="1" applyAlignment="1" applyProtection="1">
      <alignment vertical="center"/>
      <protection locked="0"/>
    </xf>
    <xf numFmtId="39" fontId="12" fillId="3" borderId="279" xfId="0" applyNumberFormat="1" applyFont="1" applyFill="1" applyBorder="1" applyAlignment="1" applyProtection="1">
      <alignment vertical="center"/>
      <protection locked="0"/>
    </xf>
    <xf numFmtId="39" fontId="12" fillId="4" borderId="322" xfId="0" applyNumberFormat="1" applyFont="1" applyFill="1" applyBorder="1" applyAlignment="1" applyProtection="1">
      <alignment vertical="center"/>
      <protection locked="0"/>
    </xf>
    <xf numFmtId="39" fontId="12" fillId="4" borderId="21" xfId="0" applyNumberFormat="1" applyFont="1" applyFill="1" applyBorder="1" applyAlignment="1" applyProtection="1">
      <alignment vertical="center"/>
      <protection locked="0"/>
    </xf>
    <xf numFmtId="39" fontId="12" fillId="4" borderId="323" xfId="0" applyNumberFormat="1" applyFont="1" applyFill="1" applyBorder="1" applyAlignment="1" applyProtection="1">
      <alignment vertical="center"/>
      <protection locked="0"/>
    </xf>
    <xf numFmtId="39" fontId="12" fillId="4" borderId="324" xfId="0" applyNumberFormat="1" applyFont="1" applyFill="1" applyBorder="1" applyAlignment="1" applyProtection="1">
      <alignment vertical="center"/>
      <protection locked="0"/>
    </xf>
    <xf numFmtId="39" fontId="12" fillId="4" borderId="64" xfId="0" applyNumberFormat="1" applyFont="1" applyFill="1" applyBorder="1" applyAlignment="1" applyProtection="1">
      <alignment vertical="center"/>
      <protection locked="0"/>
    </xf>
    <xf numFmtId="39" fontId="12" fillId="4" borderId="264" xfId="0" applyNumberFormat="1" applyFont="1" applyFill="1" applyBorder="1" applyAlignment="1" applyProtection="1">
      <alignment vertical="center"/>
      <protection locked="0"/>
    </xf>
    <xf numFmtId="39" fontId="12" fillId="4" borderId="36" xfId="0" applyNumberFormat="1" applyFont="1" applyFill="1" applyBorder="1" applyAlignment="1" applyProtection="1">
      <alignment vertical="center"/>
      <protection locked="0"/>
    </xf>
    <xf numFmtId="39" fontId="12" fillId="4" borderId="263" xfId="0" applyNumberFormat="1" applyFont="1" applyFill="1" applyBorder="1" applyAlignment="1" applyProtection="1">
      <alignment vertical="center"/>
      <protection locked="0"/>
    </xf>
    <xf numFmtId="39" fontId="12" fillId="4" borderId="262" xfId="0" applyNumberFormat="1" applyFont="1" applyFill="1" applyBorder="1" applyAlignment="1" applyProtection="1">
      <alignment vertical="center"/>
      <protection locked="0"/>
    </xf>
    <xf numFmtId="39" fontId="12" fillId="4" borderId="325" xfId="0" applyNumberFormat="1" applyFont="1" applyFill="1" applyBorder="1" applyAlignment="1" applyProtection="1">
      <alignment vertical="center"/>
      <protection locked="0"/>
    </xf>
    <xf numFmtId="39" fontId="12" fillId="4" borderId="44" xfId="0" applyNumberFormat="1" applyFont="1" applyFill="1" applyBorder="1" applyAlignment="1" applyProtection="1">
      <alignment vertical="center"/>
      <protection locked="0"/>
    </xf>
    <xf numFmtId="39" fontId="12" fillId="4" borderId="326" xfId="0" applyNumberFormat="1" applyFont="1" applyFill="1" applyBorder="1" applyAlignment="1" applyProtection="1">
      <alignment vertical="center"/>
      <protection locked="0"/>
    </xf>
    <xf numFmtId="39" fontId="12" fillId="4" borderId="327" xfId="0" applyNumberFormat="1" applyFont="1" applyFill="1" applyBorder="1" applyAlignment="1" applyProtection="1">
      <alignment vertical="center"/>
      <protection locked="0"/>
    </xf>
    <xf numFmtId="39" fontId="12" fillId="4" borderId="272" xfId="0" applyNumberFormat="1" applyFont="1" applyFill="1" applyBorder="1" applyAlignment="1" applyProtection="1">
      <alignment vertical="center"/>
      <protection locked="0"/>
    </xf>
    <xf numFmtId="39" fontId="12" fillId="4" borderId="336" xfId="0" applyNumberFormat="1" applyFont="1" applyFill="1" applyBorder="1" applyAlignment="1" applyProtection="1">
      <alignment vertical="center"/>
      <protection locked="0"/>
    </xf>
    <xf numFmtId="39" fontId="12" fillId="4" borderId="332" xfId="0" applyNumberFormat="1" applyFont="1" applyFill="1" applyBorder="1" applyAlignment="1" applyProtection="1">
      <alignment vertical="center"/>
      <protection locked="0"/>
    </xf>
    <xf numFmtId="39" fontId="12" fillId="4" borderId="333" xfId="0" applyNumberFormat="1" applyFont="1" applyFill="1" applyBorder="1" applyAlignment="1" applyProtection="1">
      <alignment vertical="center"/>
      <protection locked="0"/>
    </xf>
    <xf numFmtId="3" fontId="12" fillId="3" borderId="90" xfId="0" applyNumberFormat="1" applyFont="1" applyFill="1" applyBorder="1" applyAlignment="1" applyProtection="1">
      <alignment vertical="center"/>
      <protection locked="0"/>
    </xf>
    <xf numFmtId="3" fontId="12" fillId="3" borderId="39" xfId="0" applyNumberFormat="1" applyFont="1" applyFill="1" applyBorder="1" applyAlignment="1" applyProtection="1">
      <alignment vertical="center"/>
      <protection locked="0"/>
    </xf>
    <xf numFmtId="3" fontId="12" fillId="3" borderId="95" xfId="0" applyNumberFormat="1" applyFont="1" applyFill="1" applyBorder="1" applyAlignment="1" applyProtection="1">
      <alignment vertical="center"/>
      <protection locked="0"/>
    </xf>
    <xf numFmtId="39" fontId="12" fillId="4" borderId="20" xfId="0" applyNumberFormat="1" applyFont="1" applyFill="1" applyBorder="1" applyAlignment="1" applyProtection="1">
      <alignment vertical="center"/>
      <protection locked="0"/>
    </xf>
    <xf numFmtId="39" fontId="12" fillId="4" borderId="22" xfId="0" applyNumberFormat="1" applyFont="1" applyFill="1" applyBorder="1" applyAlignment="1" applyProtection="1">
      <alignment vertical="center"/>
      <protection locked="0"/>
    </xf>
    <xf numFmtId="39" fontId="12" fillId="4" borderId="30" xfId="0" applyNumberFormat="1" applyFont="1" applyFill="1" applyBorder="1" applyAlignment="1" applyProtection="1">
      <alignment vertical="center"/>
      <protection locked="0"/>
    </xf>
    <xf numFmtId="39" fontId="12" fillId="4" borderId="31" xfId="0" applyNumberFormat="1" applyFont="1" applyFill="1" applyBorder="1" applyAlignment="1" applyProtection="1">
      <alignment vertical="center"/>
      <protection locked="0"/>
    </xf>
    <xf numFmtId="39" fontId="12" fillId="4" borderId="37" xfId="0" applyNumberFormat="1" applyFont="1" applyFill="1" applyBorder="1" applyAlignment="1" applyProtection="1">
      <alignment vertical="center"/>
      <protection locked="0"/>
    </xf>
    <xf numFmtId="39" fontId="12" fillId="4" borderId="43" xfId="0" applyNumberFormat="1" applyFont="1" applyFill="1" applyBorder="1" applyAlignment="1" applyProtection="1">
      <alignment vertical="center"/>
      <protection locked="0"/>
    </xf>
    <xf numFmtId="39" fontId="12" fillId="4" borderId="45" xfId="0" applyNumberFormat="1" applyFont="1" applyFill="1" applyBorder="1" applyAlignment="1" applyProtection="1">
      <alignment vertical="center"/>
      <protection locked="0"/>
    </xf>
    <xf numFmtId="2" fontId="12" fillId="3" borderId="344" xfId="0" applyNumberFormat="1" applyFont="1" applyFill="1" applyBorder="1" applyAlignment="1" applyProtection="1">
      <alignment vertical="center"/>
      <protection locked="0"/>
    </xf>
    <xf numFmtId="2" fontId="12" fillId="3" borderId="343" xfId="0" applyNumberFormat="1" applyFont="1" applyFill="1" applyBorder="1" applyAlignment="1" applyProtection="1">
      <alignment vertical="center"/>
      <protection locked="0"/>
    </xf>
    <xf numFmtId="39" fontId="12" fillId="4" borderId="342" xfId="0" applyNumberFormat="1" applyFont="1" applyFill="1" applyBorder="1" applyAlignment="1" applyProtection="1">
      <alignment vertical="center"/>
      <protection locked="0"/>
    </xf>
    <xf numFmtId="39" fontId="12" fillId="4" borderId="59" xfId="0" applyNumberFormat="1" applyFont="1" applyFill="1" applyBorder="1" applyAlignment="1" applyProtection="1">
      <alignment vertical="center"/>
      <protection locked="0"/>
    </xf>
    <xf numFmtId="39" fontId="12" fillId="4" borderId="67" xfId="0" applyNumberFormat="1" applyFont="1" applyFill="1" applyBorder="1" applyAlignment="1" applyProtection="1">
      <alignment vertical="center"/>
      <protection locked="0"/>
    </xf>
    <xf numFmtId="3" fontId="12" fillId="3" borderId="33" xfId="0" applyNumberFormat="1" applyFont="1" applyFill="1" applyBorder="1" applyAlignment="1" applyProtection="1">
      <alignment vertical="center"/>
      <protection locked="0"/>
    </xf>
    <xf numFmtId="3" fontId="12" fillId="3" borderId="96" xfId="0" applyNumberFormat="1" applyFont="1" applyFill="1" applyBorder="1" applyAlignment="1" applyProtection="1">
      <alignment vertical="center"/>
      <protection locked="0"/>
    </xf>
    <xf numFmtId="9" fontId="11" fillId="0" borderId="4" xfId="0" applyNumberFormat="1" applyFont="1" applyBorder="1" applyAlignment="1" applyProtection="1">
      <alignment horizontal="center"/>
      <protection locked="0"/>
    </xf>
    <xf numFmtId="39" fontId="12" fillId="4" borderId="350" xfId="0" applyNumberFormat="1" applyFont="1" applyFill="1" applyBorder="1" applyAlignment="1" applyProtection="1">
      <alignment vertical="center"/>
      <protection locked="0"/>
    </xf>
    <xf numFmtId="39" fontId="12" fillId="4" borderId="192" xfId="0" applyNumberFormat="1" applyFont="1" applyFill="1" applyBorder="1" applyAlignment="1" applyProtection="1">
      <alignment vertical="center"/>
      <protection locked="0"/>
    </xf>
    <xf numFmtId="39" fontId="12" fillId="4" borderId="351" xfId="0" applyNumberFormat="1" applyFont="1" applyFill="1" applyBorder="1" applyAlignment="1" applyProtection="1">
      <alignment vertical="center"/>
      <protection locked="0"/>
    </xf>
    <xf numFmtId="2" fontId="12" fillId="3" borderId="279" xfId="0" applyNumberFormat="1" applyFont="1" applyFill="1" applyBorder="1" applyAlignment="1" applyProtection="1">
      <alignment vertical="center"/>
      <protection locked="0"/>
    </xf>
    <xf numFmtId="2" fontId="12" fillId="3" borderId="68" xfId="0" applyNumberFormat="1" applyFont="1" applyFill="1" applyBorder="1" applyAlignment="1" applyProtection="1">
      <alignment vertical="center"/>
      <protection locked="0"/>
    </xf>
    <xf numFmtId="39" fontId="12" fillId="4" borderId="329" xfId="0" applyNumberFormat="1" applyFont="1" applyFill="1" applyBorder="1" applyAlignment="1" applyProtection="1">
      <alignment vertical="center"/>
      <protection locked="0"/>
    </xf>
    <xf numFmtId="39" fontId="12" fillId="4" borderId="353" xfId="0" applyNumberFormat="1" applyFont="1" applyFill="1" applyBorder="1" applyAlignment="1" applyProtection="1">
      <alignment vertical="center"/>
      <protection locked="0"/>
    </xf>
    <xf numFmtId="39" fontId="12" fillId="4" borderId="354" xfId="0" applyNumberFormat="1" applyFont="1" applyFill="1" applyBorder="1" applyAlignment="1" applyProtection="1">
      <alignment vertical="center"/>
      <protection locked="0"/>
    </xf>
    <xf numFmtId="3" fontId="12" fillId="3" borderId="110" xfId="0" applyNumberFormat="1" applyFont="1" applyFill="1" applyBorder="1" applyAlignment="1" applyProtection="1">
      <alignment vertical="center"/>
      <protection locked="0"/>
    </xf>
    <xf numFmtId="39" fontId="12" fillId="4" borderId="196" xfId="0" applyNumberFormat="1" applyFont="1" applyFill="1" applyBorder="1" applyAlignment="1" applyProtection="1">
      <alignment vertical="center"/>
      <protection locked="0"/>
    </xf>
    <xf numFmtId="39" fontId="12" fillId="4" borderId="356" xfId="0" applyNumberFormat="1" applyFont="1" applyFill="1" applyBorder="1" applyAlignment="1" applyProtection="1">
      <alignment vertical="center"/>
      <protection locked="0"/>
    </xf>
    <xf numFmtId="39" fontId="12" fillId="4" borderId="199" xfId="0" applyNumberFormat="1" applyFont="1" applyFill="1" applyBorder="1" applyAlignment="1" applyProtection="1">
      <alignment vertical="center"/>
      <protection locked="0"/>
    </xf>
    <xf numFmtId="39" fontId="12" fillId="4" borderId="372" xfId="0" applyNumberFormat="1" applyFont="1" applyFill="1" applyBorder="1" applyAlignment="1" applyProtection="1">
      <alignment vertical="center"/>
      <protection locked="0"/>
    </xf>
    <xf numFmtId="39" fontId="12" fillId="4" borderId="281" xfId="0" applyNumberFormat="1" applyFont="1" applyFill="1" applyBorder="1" applyAlignment="1" applyProtection="1">
      <alignment vertical="center"/>
      <protection locked="0"/>
    </xf>
    <xf numFmtId="39" fontId="12" fillId="4" borderId="38" xfId="0" applyNumberFormat="1" applyFont="1" applyFill="1" applyBorder="1" applyAlignment="1" applyProtection="1">
      <alignment vertical="center"/>
      <protection locked="0"/>
    </xf>
    <xf numFmtId="39" fontId="12" fillId="4" borderId="46" xfId="0" applyNumberFormat="1" applyFont="1" applyFill="1" applyBorder="1" applyAlignment="1" applyProtection="1">
      <alignment vertical="center"/>
      <protection locked="0"/>
    </xf>
    <xf numFmtId="39" fontId="12" fillId="4" borderId="223" xfId="0" applyNumberFormat="1" applyFont="1" applyFill="1" applyBorder="1" applyAlignment="1" applyProtection="1">
      <alignment vertical="center"/>
      <protection locked="0"/>
    </xf>
    <xf numFmtId="2" fontId="12" fillId="3" borderId="180" xfId="0" applyNumberFormat="1" applyFont="1" applyFill="1" applyBorder="1" applyAlignment="1" applyProtection="1">
      <alignment vertical="center"/>
      <protection locked="0"/>
    </xf>
    <xf numFmtId="2" fontId="12" fillId="3" borderId="91" xfId="0" applyNumberFormat="1" applyFont="1" applyFill="1" applyBorder="1" applyAlignment="1" applyProtection="1">
      <alignment vertical="center"/>
      <protection locked="0"/>
    </xf>
    <xf numFmtId="39" fontId="12" fillId="4" borderId="180" xfId="0" applyNumberFormat="1" applyFont="1" applyFill="1" applyBorder="1" applyAlignment="1" applyProtection="1">
      <alignment vertical="center"/>
      <protection locked="0"/>
    </xf>
    <xf numFmtId="39" fontId="12" fillId="4" borderId="357" xfId="0" applyNumberFormat="1" applyFont="1" applyFill="1" applyBorder="1" applyAlignment="1" applyProtection="1">
      <alignment vertical="center"/>
      <protection locked="0"/>
    </xf>
    <xf numFmtId="39" fontId="12" fillId="4" borderId="373" xfId="0" applyNumberFormat="1" applyFont="1" applyFill="1" applyBorder="1" applyAlignment="1" applyProtection="1">
      <alignment vertical="center"/>
      <protection locked="0"/>
    </xf>
    <xf numFmtId="3" fontId="12" fillId="3" borderId="285" xfId="0" applyNumberFormat="1" applyFont="1" applyFill="1" applyBorder="1" applyAlignment="1" applyProtection="1">
      <alignment vertical="center"/>
      <protection locked="0"/>
    </xf>
    <xf numFmtId="3" fontId="12" fillId="3" borderId="286" xfId="0" applyNumberFormat="1" applyFont="1" applyFill="1" applyBorder="1" applyAlignment="1" applyProtection="1">
      <alignment vertical="center"/>
      <protection locked="0"/>
    </xf>
    <xf numFmtId="0" fontId="32" fillId="28" borderId="378" xfId="2" applyFont="1" applyFill="1" applyBorder="1" applyAlignment="1">
      <alignment vertical="center"/>
    </xf>
    <xf numFmtId="0" fontId="30" fillId="0" borderId="378" xfId="1" applyFont="1" applyBorder="1"/>
    <xf numFmtId="0" fontId="30" fillId="0" borderId="375" xfId="1" applyFont="1" applyBorder="1"/>
    <xf numFmtId="0" fontId="32" fillId="0" borderId="379" xfId="1" applyFont="1" applyBorder="1" applyAlignment="1">
      <alignment horizontal="left"/>
    </xf>
    <xf numFmtId="37" fontId="2" fillId="0" borderId="380" xfId="1" applyNumberFormat="1" applyBorder="1" applyAlignment="1">
      <alignment horizontal="right"/>
    </xf>
    <xf numFmtId="37" fontId="2" fillId="0" borderId="381" xfId="1" applyNumberFormat="1" applyBorder="1" applyAlignment="1">
      <alignment horizontal="right"/>
    </xf>
    <xf numFmtId="0" fontId="32" fillId="0" borderId="385" xfId="1" applyFont="1" applyBorder="1" applyAlignment="1">
      <alignment horizontal="left"/>
    </xf>
    <xf numFmtId="0" fontId="32" fillId="0" borderId="386" xfId="1" applyFont="1" applyBorder="1" applyAlignment="1">
      <alignment horizontal="left"/>
    </xf>
    <xf numFmtId="37" fontId="32" fillId="0" borderId="390" xfId="1" applyNumberFormat="1" applyFont="1" applyBorder="1" applyAlignment="1">
      <alignment horizontal="right"/>
    </xf>
    <xf numFmtId="37" fontId="16" fillId="15" borderId="254" xfId="0" applyNumberFormat="1" applyFont="1" applyFill="1" applyBorder="1" applyProtection="1">
      <protection locked="0"/>
    </xf>
    <xf numFmtId="37" fontId="16" fillId="21" borderId="254" xfId="0" applyNumberFormat="1" applyFont="1" applyFill="1" applyBorder="1" applyProtection="1">
      <protection locked="0"/>
    </xf>
    <xf numFmtId="0" fontId="33" fillId="30" borderId="238" xfId="0" applyFont="1" applyFill="1" applyBorder="1"/>
    <xf numFmtId="0" fontId="23" fillId="30" borderId="186" xfId="0" applyFont="1" applyFill="1" applyBorder="1"/>
    <xf numFmtId="0" fontId="23" fillId="31" borderId="176" xfId="0" applyFont="1" applyFill="1" applyBorder="1"/>
    <xf numFmtId="0" fontId="29" fillId="12" borderId="140" xfId="0" applyFont="1" applyFill="1" applyBorder="1"/>
    <xf numFmtId="0" fontId="29" fillId="12" borderId="191" xfId="0" applyFont="1" applyFill="1" applyBorder="1"/>
    <xf numFmtId="167" fontId="23" fillId="12" borderId="392" xfId="0" applyNumberFormat="1" applyFont="1" applyFill="1" applyBorder="1"/>
    <xf numFmtId="0" fontId="29" fillId="36" borderId="236" xfId="0" applyFont="1" applyFill="1" applyBorder="1" applyAlignment="1">
      <alignment vertical="center"/>
    </xf>
    <xf numFmtId="0" fontId="23" fillId="36" borderId="237" xfId="0" applyFont="1" applyFill="1" applyBorder="1"/>
    <xf numFmtId="0" fontId="29" fillId="11" borderId="140" xfId="0" applyFont="1" applyFill="1" applyBorder="1"/>
    <xf numFmtId="0" fontId="29" fillId="11" borderId="191" xfId="0" applyFont="1" applyFill="1" applyBorder="1"/>
    <xf numFmtId="0" fontId="25" fillId="0" borderId="244" xfId="0" applyFont="1" applyBorder="1"/>
    <xf numFmtId="0" fontId="25" fillId="0" borderId="120" xfId="0" applyFont="1" applyBorder="1"/>
    <xf numFmtId="0" fontId="25" fillId="0" borderId="246" xfId="0" applyFont="1" applyBorder="1"/>
    <xf numFmtId="0" fontId="29" fillId="9" borderId="87" xfId="0" applyFont="1" applyFill="1" applyBorder="1"/>
    <xf numFmtId="0" fontId="29" fillId="9" borderId="191" xfId="0" applyFont="1" applyFill="1" applyBorder="1"/>
    <xf numFmtId="167" fontId="23" fillId="9" borderId="391" xfId="0" applyNumberFormat="1" applyFont="1" applyFill="1" applyBorder="1"/>
    <xf numFmtId="167" fontId="23" fillId="9" borderId="327" xfId="0" applyNumberFormat="1" applyFont="1" applyFill="1" applyBorder="1"/>
    <xf numFmtId="167" fontId="23" fillId="9" borderId="394" xfId="0" applyNumberFormat="1" applyFont="1" applyFill="1" applyBorder="1"/>
    <xf numFmtId="0" fontId="29" fillId="10" borderId="140" xfId="0" applyFont="1" applyFill="1" applyBorder="1"/>
    <xf numFmtId="0" fontId="29" fillId="10" borderId="191" xfId="0" applyFont="1" applyFill="1" applyBorder="1"/>
    <xf numFmtId="167" fontId="23" fillId="9" borderId="396" xfId="0" applyNumberFormat="1" applyFont="1" applyFill="1" applyBorder="1"/>
    <xf numFmtId="167" fontId="23" fillId="10" borderId="397" xfId="0" applyNumberFormat="1" applyFont="1" applyFill="1" applyBorder="1"/>
    <xf numFmtId="167" fontId="23" fillId="10" borderId="396" xfId="0" applyNumberFormat="1" applyFont="1" applyFill="1" applyBorder="1"/>
    <xf numFmtId="167" fontId="23" fillId="11" borderId="397" xfId="0" applyNumberFormat="1" applyFont="1" applyFill="1" applyBorder="1"/>
    <xf numFmtId="167" fontId="23" fillId="11" borderId="396" xfId="0" applyNumberFormat="1" applyFont="1" applyFill="1" applyBorder="1"/>
    <xf numFmtId="167" fontId="23" fillId="12" borderId="397" xfId="0" applyNumberFormat="1" applyFont="1" applyFill="1" applyBorder="1"/>
    <xf numFmtId="167" fontId="23" fillId="12" borderId="393" xfId="0" applyNumberFormat="1" applyFont="1" applyFill="1" applyBorder="1"/>
    <xf numFmtId="167" fontId="23" fillId="9" borderId="398" xfId="0" applyNumberFormat="1" applyFont="1" applyFill="1" applyBorder="1"/>
    <xf numFmtId="167" fontId="23" fillId="10" borderId="399" xfId="0" applyNumberFormat="1" applyFont="1" applyFill="1" applyBorder="1"/>
    <xf numFmtId="167" fontId="23" fillId="10" borderId="398" xfId="0" applyNumberFormat="1" applyFont="1" applyFill="1" applyBorder="1"/>
    <xf numFmtId="167" fontId="23" fillId="11" borderId="399" xfId="0" applyNumberFormat="1" applyFont="1" applyFill="1" applyBorder="1"/>
    <xf numFmtId="167" fontId="23" fillId="11" borderId="398" xfId="0" applyNumberFormat="1" applyFont="1" applyFill="1" applyBorder="1"/>
    <xf numFmtId="167" fontId="23" fillId="12" borderId="277" xfId="0" applyNumberFormat="1" applyFont="1" applyFill="1" applyBorder="1"/>
    <xf numFmtId="167" fontId="23" fillId="12" borderId="395" xfId="0" applyNumberFormat="1" applyFont="1" applyFill="1" applyBorder="1"/>
    <xf numFmtId="0" fontId="25" fillId="0" borderId="249" xfId="0" applyFont="1" applyBorder="1"/>
    <xf numFmtId="0" fontId="23" fillId="0" borderId="250" xfId="0" applyFont="1" applyBorder="1"/>
    <xf numFmtId="0" fontId="23" fillId="0" borderId="253" xfId="0" applyFont="1" applyBorder="1"/>
    <xf numFmtId="0" fontId="25" fillId="0" borderId="254" xfId="0" applyFont="1" applyBorder="1"/>
    <xf numFmtId="0" fontId="23" fillId="0" borderId="214" xfId="0" applyFont="1" applyBorder="1"/>
    <xf numFmtId="0" fontId="23" fillId="0" borderId="255" xfId="0" applyFont="1" applyBorder="1"/>
    <xf numFmtId="0" fontId="25" fillId="0" borderId="334" xfId="0" applyFont="1" applyBorder="1"/>
    <xf numFmtId="0" fontId="23" fillId="0" borderId="276" xfId="0" applyFont="1" applyBorder="1"/>
    <xf numFmtId="0" fontId="23" fillId="0" borderId="335" xfId="0" applyFont="1" applyBorder="1"/>
    <xf numFmtId="0" fontId="2" fillId="0" borderId="93" xfId="0" applyFont="1" applyBorder="1"/>
    <xf numFmtId="0" fontId="2" fillId="0" borderId="29" xfId="0" applyFont="1" applyBorder="1"/>
    <xf numFmtId="0" fontId="12" fillId="14" borderId="92" xfId="0" applyFont="1" applyFill="1" applyBorder="1" applyAlignment="1">
      <alignment vertical="center"/>
    </xf>
    <xf numFmtId="0" fontId="12" fillId="14" borderId="355" xfId="0" applyFont="1" applyFill="1" applyBorder="1" applyAlignment="1">
      <alignment vertical="center"/>
    </xf>
    <xf numFmtId="39" fontId="12" fillId="4" borderId="279" xfId="0" applyNumberFormat="1" applyFont="1" applyFill="1" applyBorder="1" applyAlignment="1" applyProtection="1">
      <alignment vertical="center"/>
      <protection locked="0"/>
    </xf>
    <xf numFmtId="37" fontId="12" fillId="0" borderId="159" xfId="0" applyNumberFormat="1" applyFont="1" applyBorder="1" applyAlignment="1">
      <alignment vertical="center"/>
    </xf>
    <xf numFmtId="2" fontId="12" fillId="3" borderId="400" xfId="0" applyNumberFormat="1" applyFont="1" applyFill="1" applyBorder="1" applyAlignment="1" applyProtection="1">
      <alignment vertical="center"/>
      <protection locked="0"/>
    </xf>
    <xf numFmtId="39" fontId="12" fillId="4" borderId="400" xfId="0" applyNumberFormat="1" applyFont="1" applyFill="1" applyBorder="1" applyAlignment="1" applyProtection="1">
      <alignment vertical="center"/>
      <protection locked="0"/>
    </xf>
    <xf numFmtId="3" fontId="12" fillId="0" borderId="401" xfId="0" applyNumberFormat="1" applyFont="1" applyBorder="1" applyAlignment="1">
      <alignment vertical="center"/>
    </xf>
    <xf numFmtId="3" fontId="12" fillId="0" borderId="402" xfId="0" applyNumberFormat="1" applyFont="1" applyBorder="1" applyAlignment="1">
      <alignment vertical="center"/>
    </xf>
    <xf numFmtId="0" fontId="12" fillId="13" borderId="403" xfId="0" applyFont="1" applyFill="1" applyBorder="1" applyAlignment="1">
      <alignment vertical="center"/>
    </xf>
    <xf numFmtId="39" fontId="12" fillId="37" borderId="227" xfId="0" applyNumberFormat="1" applyFont="1" applyFill="1" applyBorder="1" applyAlignment="1">
      <alignment vertical="center"/>
    </xf>
    <xf numFmtId="37" fontId="32" fillId="0" borderId="404" xfId="1" applyNumberFormat="1" applyFont="1" applyBorder="1" applyAlignment="1">
      <alignment horizontal="right"/>
    </xf>
    <xf numFmtId="37" fontId="32" fillId="0" borderId="279" xfId="1" applyNumberFormat="1" applyFont="1" applyBorder="1" applyAlignment="1">
      <alignment horizontal="right"/>
    </xf>
    <xf numFmtId="0" fontId="30" fillId="0" borderId="406" xfId="1" applyFont="1" applyBorder="1"/>
    <xf numFmtId="0" fontId="30" fillId="0" borderId="407" xfId="1" applyFont="1" applyBorder="1"/>
    <xf numFmtId="0" fontId="32" fillId="0" borderId="408" xfId="1" applyFont="1" applyBorder="1" applyAlignment="1">
      <alignment horizontal="left"/>
    </xf>
    <xf numFmtId="0" fontId="32" fillId="28" borderId="376" xfId="2" applyFont="1" applyFill="1" applyBorder="1" applyAlignment="1">
      <alignment vertical="center"/>
    </xf>
    <xf numFmtId="37" fontId="32" fillId="0" borderId="380" xfId="1" applyNumberFormat="1" applyFont="1" applyBorder="1" applyAlignment="1">
      <alignment horizontal="right"/>
    </xf>
    <xf numFmtId="37" fontId="32" fillId="0" borderId="410" xfId="1" applyNumberFormat="1" applyFont="1" applyBorder="1" applyAlignment="1">
      <alignment horizontal="right"/>
    </xf>
    <xf numFmtId="0" fontId="30" fillId="0" borderId="411" xfId="1" applyFont="1" applyBorder="1" applyAlignment="1">
      <alignment horizontal="left"/>
    </xf>
    <xf numFmtId="0" fontId="32" fillId="28" borderId="412" xfId="2" applyFont="1" applyFill="1" applyBorder="1" applyAlignment="1">
      <alignment vertical="center"/>
    </xf>
    <xf numFmtId="0" fontId="32" fillId="28" borderId="413" xfId="2" applyFont="1" applyFill="1" applyBorder="1" applyAlignment="1">
      <alignment vertical="center"/>
    </xf>
    <xf numFmtId="0" fontId="32" fillId="28" borderId="414" xfId="2" applyFont="1" applyFill="1" applyBorder="1" applyAlignment="1">
      <alignment vertical="center"/>
    </xf>
    <xf numFmtId="0" fontId="32" fillId="0" borderId="415" xfId="1" applyFont="1" applyBorder="1" applyAlignment="1">
      <alignment horizontal="left" wrapText="1"/>
    </xf>
    <xf numFmtId="0" fontId="32" fillId="0" borderId="416" xfId="1" applyFont="1" applyBorder="1" applyAlignment="1">
      <alignment horizontal="left"/>
    </xf>
    <xf numFmtId="37" fontId="32" fillId="0" borderId="417" xfId="1" applyNumberFormat="1" applyFont="1" applyBorder="1" applyAlignment="1">
      <alignment horizontal="right"/>
    </xf>
    <xf numFmtId="0" fontId="32" fillId="0" borderId="418" xfId="1" applyFont="1" applyBorder="1" applyAlignment="1">
      <alignment horizontal="left"/>
    </xf>
    <xf numFmtId="37" fontId="32" fillId="0" borderId="419" xfId="1" applyNumberFormat="1" applyFont="1" applyBorder="1" applyAlignment="1">
      <alignment horizontal="right"/>
    </xf>
    <xf numFmtId="0" fontId="30" fillId="0" borderId="420" xfId="1" applyFont="1" applyBorder="1" applyAlignment="1">
      <alignment horizontal="left"/>
    </xf>
    <xf numFmtId="0" fontId="32" fillId="28" borderId="421" xfId="2" applyFont="1" applyFill="1" applyBorder="1" applyAlignment="1">
      <alignment vertical="center"/>
    </xf>
    <xf numFmtId="0" fontId="32" fillId="0" borderId="422" xfId="1" applyFont="1" applyBorder="1" applyAlignment="1">
      <alignment horizontal="left"/>
    </xf>
    <xf numFmtId="0" fontId="32" fillId="0" borderId="423" xfId="1" applyFont="1" applyBorder="1" applyAlignment="1">
      <alignment horizontal="left"/>
    </xf>
    <xf numFmtId="0" fontId="32" fillId="0" borderId="424" xfId="1" applyFont="1" applyBorder="1" applyAlignment="1">
      <alignment horizontal="left"/>
    </xf>
    <xf numFmtId="37" fontId="32" fillId="0" borderId="425" xfId="1" applyNumberFormat="1" applyFont="1" applyBorder="1" applyAlignment="1">
      <alignment horizontal="right"/>
    </xf>
    <xf numFmtId="37" fontId="32" fillId="0" borderId="426" xfId="1" applyNumberFormat="1" applyFont="1" applyBorder="1" applyAlignment="1">
      <alignment horizontal="right"/>
    </xf>
    <xf numFmtId="3" fontId="2" fillId="39" borderId="380" xfId="1" applyNumberFormat="1" applyFill="1" applyBorder="1" applyAlignment="1" applyProtection="1">
      <alignment horizontal="right"/>
      <protection locked="0"/>
    </xf>
    <xf numFmtId="3" fontId="2" fillId="39" borderId="382" xfId="1" applyNumberFormat="1" applyFill="1" applyBorder="1" applyAlignment="1" applyProtection="1">
      <alignment horizontal="right"/>
      <protection locked="0"/>
    </xf>
    <xf numFmtId="9" fontId="35" fillId="0" borderId="0" xfId="0" applyNumberFormat="1" applyFont="1"/>
    <xf numFmtId="7" fontId="9" fillId="0" borderId="0" xfId="0" applyNumberFormat="1" applyFont="1" applyAlignment="1">
      <alignment horizontal="right"/>
    </xf>
    <xf numFmtId="10" fontId="5" fillId="0" borderId="0" xfId="0" applyNumberFormat="1" applyFont="1" applyAlignment="1">
      <alignment horizontal="right"/>
    </xf>
    <xf numFmtId="10" fontId="9" fillId="0" borderId="0" xfId="0" applyNumberFormat="1" applyFont="1" applyAlignment="1">
      <alignment horizontal="right"/>
    </xf>
    <xf numFmtId="0" fontId="36" fillId="0" borderId="0" xfId="0" applyFont="1"/>
    <xf numFmtId="0" fontId="35" fillId="0" borderId="0" xfId="0" applyFont="1"/>
    <xf numFmtId="3" fontId="12" fillId="0" borderId="428" xfId="0" applyNumberFormat="1" applyFont="1" applyBorder="1" applyAlignment="1">
      <alignment vertical="center"/>
    </xf>
    <xf numFmtId="3" fontId="12" fillId="0" borderId="182" xfId="0" applyNumberFormat="1" applyFont="1" applyBorder="1" applyAlignment="1">
      <alignment vertical="center"/>
    </xf>
    <xf numFmtId="3" fontId="12" fillId="0" borderId="429" xfId="0" applyNumberFormat="1" applyFont="1" applyBorder="1" applyAlignment="1">
      <alignment vertical="center"/>
    </xf>
    <xf numFmtId="3" fontId="12" fillId="0" borderId="430" xfId="0" applyNumberFormat="1" applyFont="1" applyBorder="1" applyAlignment="1">
      <alignment vertical="center"/>
    </xf>
    <xf numFmtId="3" fontId="12" fillId="0" borderId="431" xfId="0" applyNumberFormat="1" applyFont="1" applyBorder="1" applyAlignment="1">
      <alignment vertical="center"/>
    </xf>
    <xf numFmtId="39" fontId="12" fillId="3" borderId="131" xfId="0" applyNumberFormat="1" applyFont="1" applyFill="1" applyBorder="1" applyAlignment="1">
      <alignment vertical="center"/>
    </xf>
    <xf numFmtId="37" fontId="12" fillId="3" borderId="434" xfId="0" applyNumberFormat="1" applyFont="1" applyFill="1" applyBorder="1" applyAlignment="1">
      <alignment vertical="center"/>
    </xf>
    <xf numFmtId="0" fontId="12" fillId="14" borderId="87" xfId="0" applyFont="1" applyFill="1" applyBorder="1" applyAlignment="1">
      <alignment vertical="center"/>
    </xf>
    <xf numFmtId="39" fontId="12" fillId="3" borderId="436" xfId="0" applyNumberFormat="1" applyFont="1" applyFill="1" applyBorder="1" applyAlignment="1">
      <alignment vertical="center"/>
    </xf>
    <xf numFmtId="0" fontId="12" fillId="14" borderId="437" xfId="0" applyFont="1" applyFill="1" applyBorder="1" applyAlignment="1">
      <alignment vertical="center"/>
    </xf>
    <xf numFmtId="39" fontId="12" fillId="3" borderId="227" xfId="0" applyNumberFormat="1" applyFont="1" applyFill="1" applyBorder="1" applyAlignment="1">
      <alignment vertical="center"/>
    </xf>
    <xf numFmtId="0" fontId="12" fillId="13" borderId="438" xfId="0" applyFont="1" applyFill="1" applyBorder="1" applyAlignment="1">
      <alignment vertical="center"/>
    </xf>
    <xf numFmtId="0" fontId="12" fillId="13" borderId="307" xfId="0" applyFont="1" applyFill="1" applyBorder="1" applyAlignment="1">
      <alignment vertical="center"/>
    </xf>
    <xf numFmtId="3" fontId="1" fillId="0" borderId="210" xfId="0" applyNumberFormat="1" applyFont="1" applyBorder="1" applyAlignment="1">
      <alignment horizontal="right" vertical="center"/>
    </xf>
    <xf numFmtId="3" fontId="1" fillId="0" borderId="440" xfId="0" applyNumberFormat="1" applyFont="1" applyBorder="1" applyAlignment="1">
      <alignment horizontal="right" vertical="center"/>
    </xf>
    <xf numFmtId="39" fontId="12" fillId="37" borderId="441" xfId="0" applyNumberFormat="1" applyFont="1" applyFill="1" applyBorder="1" applyAlignment="1">
      <alignment vertical="center"/>
    </xf>
    <xf numFmtId="39" fontId="12" fillId="37" borderId="442" xfId="0" applyNumberFormat="1" applyFont="1" applyFill="1" applyBorder="1" applyAlignment="1">
      <alignment vertical="center"/>
    </xf>
    <xf numFmtId="39" fontId="12" fillId="37" borderId="443" xfId="0" applyNumberFormat="1" applyFont="1" applyFill="1" applyBorder="1" applyAlignment="1">
      <alignment vertical="center"/>
    </xf>
    <xf numFmtId="39" fontId="12" fillId="37" borderId="427" xfId="0" applyNumberFormat="1" applyFont="1" applyFill="1" applyBorder="1" applyAlignment="1">
      <alignment vertical="center"/>
    </xf>
    <xf numFmtId="3" fontId="12" fillId="0" borderId="444" xfId="0" applyNumberFormat="1" applyFont="1" applyBorder="1" applyAlignment="1">
      <alignment vertical="center"/>
    </xf>
    <xf numFmtId="3" fontId="12" fillId="22" borderId="101" xfId="0" applyNumberFormat="1" applyFont="1" applyFill="1" applyBorder="1" applyAlignment="1">
      <alignment vertical="center"/>
    </xf>
    <xf numFmtId="3" fontId="12" fillId="38" borderId="182" xfId="0" applyNumberFormat="1" applyFont="1" applyFill="1" applyBorder="1" applyAlignment="1">
      <alignment vertical="center"/>
    </xf>
    <xf numFmtId="3" fontId="12" fillId="38" borderId="430" xfId="0" applyNumberFormat="1" applyFont="1" applyFill="1" applyBorder="1" applyAlignment="1">
      <alignment vertical="center"/>
    </xf>
    <xf numFmtId="3" fontId="12" fillId="38" borderId="431" xfId="0" applyNumberFormat="1" applyFont="1" applyFill="1" applyBorder="1" applyAlignment="1">
      <alignment vertical="center"/>
    </xf>
    <xf numFmtId="3" fontId="12" fillId="38" borderId="210" xfId="0" applyNumberFormat="1" applyFont="1" applyFill="1" applyBorder="1" applyAlignment="1">
      <alignment vertical="center"/>
    </xf>
    <xf numFmtId="3" fontId="12" fillId="0" borderId="262" xfId="0" applyNumberFormat="1" applyFont="1" applyBorder="1" applyAlignment="1">
      <alignment vertical="center"/>
    </xf>
    <xf numFmtId="3" fontId="12" fillId="38" borderId="445" xfId="0" applyNumberFormat="1" applyFont="1" applyFill="1" applyBorder="1" applyAlignment="1">
      <alignment vertical="center"/>
    </xf>
    <xf numFmtId="3" fontId="12" fillId="38" borderId="446" xfId="0" applyNumberFormat="1" applyFont="1" applyFill="1" applyBorder="1" applyAlignment="1">
      <alignment vertical="center"/>
    </xf>
    <xf numFmtId="37" fontId="32" fillId="0" borderId="448" xfId="1" applyNumberFormat="1" applyFont="1" applyBorder="1" applyAlignment="1">
      <alignment horizontal="right"/>
    </xf>
    <xf numFmtId="37" fontId="32" fillId="0" borderId="449" xfId="1" applyNumberFormat="1" applyFont="1" applyBorder="1" applyAlignment="1">
      <alignment horizontal="right"/>
    </xf>
    <xf numFmtId="10" fontId="0" fillId="0" borderId="0" xfId="0" applyNumberFormat="1"/>
    <xf numFmtId="2" fontId="0" fillId="0" borderId="0" xfId="0" applyNumberFormat="1"/>
    <xf numFmtId="39" fontId="0" fillId="0" borderId="214" xfId="0" applyNumberFormat="1" applyBorder="1"/>
    <xf numFmtId="2" fontId="0" fillId="0" borderId="214" xfId="0" applyNumberFormat="1" applyBorder="1"/>
    <xf numFmtId="2" fontId="0" fillId="0" borderId="255" xfId="0" applyNumberFormat="1" applyBorder="1"/>
    <xf numFmtId="0" fontId="36" fillId="0" borderId="302" xfId="0" applyFont="1" applyBorder="1"/>
    <xf numFmtId="0" fontId="0" fillId="0" borderId="250" xfId="0" applyBorder="1"/>
    <xf numFmtId="49" fontId="0" fillId="0" borderId="250" xfId="0" applyNumberFormat="1" applyBorder="1"/>
    <xf numFmtId="39" fontId="0" fillId="0" borderId="250" xfId="0" applyNumberFormat="1" applyBorder="1"/>
    <xf numFmtId="2" fontId="0" fillId="0" borderId="250" xfId="0" applyNumberFormat="1" applyBorder="1"/>
    <xf numFmtId="2" fontId="0" fillId="0" borderId="253" xfId="0" applyNumberFormat="1" applyBorder="1"/>
    <xf numFmtId="0" fontId="0" fillId="0" borderId="276" xfId="0" applyBorder="1"/>
    <xf numFmtId="0" fontId="0" fillId="39" borderId="450" xfId="0" applyFill="1" applyBorder="1"/>
    <xf numFmtId="2" fontId="37" fillId="0" borderId="214" xfId="0" applyNumberFormat="1" applyFont="1" applyBorder="1"/>
    <xf numFmtId="0" fontId="36" fillId="0" borderId="214" xfId="0" applyFont="1" applyBorder="1"/>
    <xf numFmtId="0" fontId="36" fillId="0" borderId="214" xfId="0" applyFont="1" applyBorder="1" applyAlignment="1">
      <alignment vertical="center"/>
    </xf>
    <xf numFmtId="10" fontId="0" fillId="0" borderId="214" xfId="0" applyNumberFormat="1" applyBorder="1"/>
    <xf numFmtId="0" fontId="36" fillId="0" borderId="301" xfId="0" applyFont="1" applyBorder="1"/>
    <xf numFmtId="2" fontId="37" fillId="0" borderId="250" xfId="0" applyNumberFormat="1" applyFont="1" applyBorder="1"/>
    <xf numFmtId="0" fontId="37" fillId="0" borderId="0" xfId="0" applyFont="1" applyAlignment="1">
      <alignment wrapText="1"/>
    </xf>
    <xf numFmtId="0" fontId="34" fillId="39" borderId="450" xfId="0" applyFont="1" applyFill="1" applyBorder="1"/>
    <xf numFmtId="0" fontId="34" fillId="39" borderId="452" xfId="0" applyFont="1" applyFill="1" applyBorder="1"/>
    <xf numFmtId="0" fontId="0" fillId="40" borderId="254" xfId="0" applyFill="1" applyBorder="1"/>
    <xf numFmtId="0" fontId="37" fillId="40" borderId="255" xfId="0" applyFont="1" applyFill="1" applyBorder="1"/>
    <xf numFmtId="0" fontId="0" fillId="40" borderId="334" xfId="0" applyFill="1" applyBorder="1"/>
    <xf numFmtId="0" fontId="37" fillId="40" borderId="335" xfId="0" applyFont="1" applyFill="1" applyBorder="1"/>
    <xf numFmtId="0" fontId="34" fillId="39" borderId="250" xfId="0" applyFont="1" applyFill="1" applyBorder="1"/>
    <xf numFmtId="0" fontId="34" fillId="39" borderId="253" xfId="0" applyFont="1" applyFill="1" applyBorder="1"/>
    <xf numFmtId="0" fontId="36" fillId="41" borderId="302" xfId="0" applyFont="1" applyFill="1" applyBorder="1"/>
    <xf numFmtId="0" fontId="36" fillId="41" borderId="341" xfId="0" applyFont="1" applyFill="1" applyBorder="1"/>
    <xf numFmtId="10" fontId="0" fillId="41" borderId="302" xfId="0" applyNumberFormat="1" applyFill="1" applyBorder="1"/>
    <xf numFmtId="39" fontId="0" fillId="41" borderId="214" xfId="0" applyNumberFormat="1" applyFill="1" applyBorder="1"/>
    <xf numFmtId="2" fontId="0" fillId="41" borderId="214" xfId="0" applyNumberFormat="1" applyFill="1" applyBorder="1"/>
    <xf numFmtId="2" fontId="37" fillId="41" borderId="214" xfId="0" applyNumberFormat="1" applyFont="1" applyFill="1" applyBorder="1"/>
    <xf numFmtId="2" fontId="0" fillId="41" borderId="255" xfId="0" applyNumberFormat="1" applyFill="1" applyBorder="1"/>
    <xf numFmtId="2" fontId="37" fillId="41" borderId="255" xfId="0" applyNumberFormat="1" applyFont="1" applyFill="1" applyBorder="1"/>
    <xf numFmtId="10" fontId="0" fillId="41" borderId="341" xfId="0" applyNumberFormat="1" applyFill="1" applyBorder="1"/>
    <xf numFmtId="39" fontId="0" fillId="41" borderId="276" xfId="0" applyNumberFormat="1" applyFill="1" applyBorder="1"/>
    <xf numFmtId="2" fontId="0" fillId="41" borderId="276" xfId="0" applyNumberFormat="1" applyFill="1" applyBorder="1"/>
    <xf numFmtId="2" fontId="37" fillId="41" borderId="276" xfId="0" applyNumberFormat="1" applyFont="1" applyFill="1" applyBorder="1"/>
    <xf numFmtId="2" fontId="37" fillId="41" borderId="335" xfId="0" applyNumberFormat="1" applyFont="1" applyFill="1" applyBorder="1"/>
    <xf numFmtId="2" fontId="0" fillId="41" borderId="254" xfId="0" applyNumberFormat="1" applyFill="1" applyBorder="1"/>
    <xf numFmtId="2" fontId="0" fillId="41" borderId="334" xfId="0" applyNumberFormat="1" applyFill="1" applyBorder="1"/>
    <xf numFmtId="10" fontId="0" fillId="0" borderId="302" xfId="0" applyNumberFormat="1" applyBorder="1"/>
    <xf numFmtId="3" fontId="12" fillId="3" borderId="439" xfId="0" applyNumberFormat="1" applyFont="1" applyFill="1" applyBorder="1" applyAlignment="1">
      <alignment vertical="center"/>
    </xf>
    <xf numFmtId="3" fontId="12" fillId="0" borderId="439" xfId="0" applyNumberFormat="1" applyFont="1" applyBorder="1" applyAlignment="1">
      <alignment vertical="center"/>
    </xf>
    <xf numFmtId="39" fontId="12" fillId="3" borderId="453" xfId="0" applyNumberFormat="1" applyFont="1" applyFill="1" applyBorder="1" applyAlignment="1" applyProtection="1">
      <alignment vertical="center"/>
      <protection locked="0"/>
    </xf>
    <xf numFmtId="3" fontId="12" fillId="0" borderId="455" xfId="0" applyNumberFormat="1" applyFont="1" applyBorder="1" applyAlignment="1">
      <alignment vertical="center"/>
    </xf>
    <xf numFmtId="39" fontId="12" fillId="37" borderId="225" xfId="0" applyNumberFormat="1" applyFont="1" applyFill="1" applyBorder="1" applyAlignment="1">
      <alignment vertical="center"/>
    </xf>
    <xf numFmtId="3" fontId="1" fillId="0" borderId="456" xfId="0" applyNumberFormat="1" applyFont="1" applyBorder="1" applyAlignment="1">
      <alignment vertical="center"/>
    </xf>
    <xf numFmtId="2" fontId="12" fillId="0" borderId="93" xfId="0" applyNumberFormat="1" applyFont="1" applyBorder="1" applyAlignment="1">
      <alignment horizontal="center" vertical="center"/>
    </xf>
    <xf numFmtId="3" fontId="12" fillId="14" borderId="85" xfId="0" applyNumberFormat="1" applyFont="1" applyFill="1" applyBorder="1" applyAlignment="1">
      <alignment vertical="center"/>
    </xf>
    <xf numFmtId="3" fontId="12" fillId="21" borderId="99" xfId="0" applyNumberFormat="1" applyFont="1" applyFill="1" applyBorder="1" applyAlignment="1">
      <alignment vertical="center"/>
    </xf>
    <xf numFmtId="3" fontId="12" fillId="3" borderId="100" xfId="0" applyNumberFormat="1" applyFont="1" applyFill="1" applyBorder="1" applyAlignment="1" applyProtection="1">
      <alignment vertical="center"/>
      <protection locked="0"/>
    </xf>
    <xf numFmtId="3" fontId="12" fillId="3" borderId="102" xfId="0" applyNumberFormat="1" applyFont="1" applyFill="1" applyBorder="1" applyAlignment="1" applyProtection="1">
      <alignment vertical="center"/>
      <protection locked="0"/>
    </xf>
    <xf numFmtId="3" fontId="12" fillId="14" borderId="99" xfId="0" applyNumberFormat="1" applyFont="1" applyFill="1" applyBorder="1" applyAlignment="1">
      <alignment vertical="center"/>
    </xf>
    <xf numFmtId="3" fontId="12" fillId="3" borderId="103" xfId="0" applyNumberFormat="1" applyFont="1" applyFill="1" applyBorder="1" applyAlignment="1" applyProtection="1">
      <alignment vertical="center"/>
      <protection locked="0"/>
    </xf>
    <xf numFmtId="3" fontId="12" fillId="14" borderId="106" xfId="0" applyNumberFormat="1" applyFont="1" applyFill="1" applyBorder="1" applyAlignment="1">
      <alignment vertical="center"/>
    </xf>
    <xf numFmtId="3" fontId="12" fillId="3" borderId="108" xfId="0" applyNumberFormat="1" applyFont="1" applyFill="1" applyBorder="1" applyAlignment="1" applyProtection="1">
      <alignment vertical="center"/>
      <protection locked="0"/>
    </xf>
    <xf numFmtId="3" fontId="1" fillId="0" borderId="236" xfId="0" applyNumberFormat="1" applyFont="1" applyBorder="1" applyAlignment="1">
      <alignment horizontal="right" vertical="center"/>
    </xf>
    <xf numFmtId="3" fontId="12" fillId="14" borderId="111" xfId="0" applyNumberFormat="1" applyFont="1" applyFill="1" applyBorder="1" applyAlignment="1">
      <alignment vertical="center"/>
    </xf>
    <xf numFmtId="3" fontId="12" fillId="0" borderId="48" xfId="0" applyNumberFormat="1" applyFont="1" applyBorder="1" applyAlignment="1">
      <alignment horizontal="center" vertical="center"/>
    </xf>
    <xf numFmtId="3" fontId="12" fillId="0" borderId="120" xfId="0" applyNumberFormat="1" applyFont="1" applyBorder="1" applyAlignment="1">
      <alignment vertical="center"/>
    </xf>
    <xf numFmtId="3" fontId="12" fillId="14" borderId="142" xfId="0" applyNumberFormat="1" applyFont="1" applyFill="1" applyBorder="1" applyAlignment="1">
      <alignment vertical="center"/>
    </xf>
    <xf numFmtId="3" fontId="12" fillId="3" borderId="163" xfId="0" applyNumberFormat="1" applyFont="1" applyFill="1" applyBorder="1" applyAlignment="1" applyProtection="1">
      <alignment vertical="center"/>
      <protection locked="0"/>
    </xf>
    <xf numFmtId="3" fontId="12" fillId="14" borderId="165" xfId="0" applyNumberFormat="1" applyFont="1" applyFill="1" applyBorder="1" applyAlignment="1">
      <alignment vertical="center"/>
    </xf>
    <xf numFmtId="3" fontId="12" fillId="14" borderId="54" xfId="0" applyNumberFormat="1" applyFont="1" applyFill="1" applyBorder="1" applyAlignment="1">
      <alignment vertical="center"/>
    </xf>
    <xf numFmtId="3" fontId="12" fillId="0" borderId="115" xfId="0" applyNumberFormat="1" applyFont="1" applyBorder="1" applyAlignment="1">
      <alignment horizontal="center" vertical="center"/>
    </xf>
    <xf numFmtId="3" fontId="12" fillId="0" borderId="176" xfId="0" applyNumberFormat="1" applyFont="1" applyBorder="1" applyAlignment="1">
      <alignment vertical="center"/>
    </xf>
    <xf numFmtId="3" fontId="13" fillId="0" borderId="146" xfId="0" applyNumberFormat="1" applyFont="1" applyBorder="1"/>
    <xf numFmtId="3" fontId="13" fillId="22" borderId="214" xfId="0" applyNumberFormat="1" applyFont="1" applyFill="1" applyBorder="1"/>
    <xf numFmtId="3" fontId="12" fillId="0" borderId="214" xfId="0" applyNumberFormat="1" applyFont="1" applyBorder="1"/>
    <xf numFmtId="3" fontId="12" fillId="22" borderId="214" xfId="0" applyNumberFormat="1" applyFont="1" applyFill="1" applyBorder="1"/>
    <xf numFmtId="3" fontId="16" fillId="0" borderId="128" xfId="0" applyNumberFormat="1" applyFont="1" applyBorder="1"/>
    <xf numFmtId="3" fontId="12" fillId="14" borderId="454" xfId="0" applyNumberFormat="1" applyFont="1" applyFill="1" applyBorder="1" applyAlignment="1">
      <alignment vertical="center"/>
    </xf>
    <xf numFmtId="3" fontId="12" fillId="14" borderId="300" xfId="0" applyNumberFormat="1" applyFont="1" applyFill="1" applyBorder="1" applyAlignment="1">
      <alignment vertical="center"/>
    </xf>
    <xf numFmtId="3" fontId="12" fillId="14" borderId="53" xfId="0" applyNumberFormat="1" applyFont="1" applyFill="1" applyBorder="1" applyAlignment="1">
      <alignment vertical="center"/>
    </xf>
    <xf numFmtId="3" fontId="12" fillId="5" borderId="214" xfId="0" applyNumberFormat="1" applyFont="1" applyFill="1" applyBorder="1"/>
    <xf numFmtId="3" fontId="12" fillId="0" borderId="163" xfId="0" applyNumberFormat="1" applyFont="1" applyBorder="1" applyAlignment="1">
      <alignment vertical="center"/>
    </xf>
    <xf numFmtId="3" fontId="12" fillId="0" borderId="71" xfId="0" applyNumberFormat="1" applyFont="1" applyBorder="1" applyAlignment="1">
      <alignment vertical="center"/>
    </xf>
    <xf numFmtId="3" fontId="12" fillId="0" borderId="73" xfId="0" applyNumberFormat="1" applyFont="1" applyBorder="1" applyAlignment="1">
      <alignment vertical="center"/>
    </xf>
    <xf numFmtId="3" fontId="12" fillId="0" borderId="72" xfId="0" applyNumberFormat="1" applyFont="1" applyBorder="1"/>
    <xf numFmtId="3" fontId="12" fillId="0" borderId="76" xfId="0" applyNumberFormat="1" applyFont="1" applyBorder="1" applyAlignment="1">
      <alignment vertical="center"/>
    </xf>
    <xf numFmtId="3" fontId="16" fillId="15" borderId="338" xfId="0" applyNumberFormat="1" applyFont="1" applyFill="1" applyBorder="1"/>
    <xf numFmtId="3" fontId="16" fillId="0" borderId="214" xfId="0" applyNumberFormat="1" applyFont="1" applyBorder="1"/>
    <xf numFmtId="3" fontId="16" fillId="21" borderId="158" xfId="0" applyNumberFormat="1" applyFont="1" applyFill="1" applyBorder="1"/>
    <xf numFmtId="3" fontId="16" fillId="15" borderId="341" xfId="0" applyNumberFormat="1" applyFont="1" applyFill="1" applyBorder="1"/>
    <xf numFmtId="3" fontId="16" fillId="21" borderId="367" xfId="0" applyNumberFormat="1" applyFont="1" applyFill="1" applyBorder="1"/>
    <xf numFmtId="3" fontId="18" fillId="14" borderId="72" xfId="0" applyNumberFormat="1" applyFont="1" applyFill="1" applyBorder="1" applyAlignment="1">
      <alignment horizontal="center" vertical="center"/>
    </xf>
    <xf numFmtId="3" fontId="16" fillId="0" borderId="72" xfId="0" applyNumberFormat="1" applyFont="1" applyBorder="1"/>
    <xf numFmtId="3" fontId="12" fillId="4" borderId="33" xfId="0" applyNumberFormat="1" applyFont="1" applyFill="1" applyBorder="1" applyAlignment="1" applyProtection="1">
      <alignment vertical="center"/>
      <protection locked="0"/>
    </xf>
    <xf numFmtId="3" fontId="12" fillId="4" borderId="96" xfId="0" applyNumberFormat="1" applyFont="1" applyFill="1" applyBorder="1" applyAlignment="1" applyProtection="1">
      <alignment vertical="center"/>
      <protection locked="0"/>
    </xf>
    <xf numFmtId="3" fontId="12" fillId="4" borderId="101" xfId="0" applyNumberFormat="1" applyFont="1" applyFill="1" applyBorder="1" applyAlignment="1" applyProtection="1">
      <alignment vertical="center"/>
      <protection locked="0"/>
    </xf>
    <xf numFmtId="3" fontId="18" fillId="14" borderId="112" xfId="0" applyNumberFormat="1" applyFont="1" applyFill="1" applyBorder="1" applyAlignment="1">
      <alignment horizontal="center" vertical="center"/>
    </xf>
    <xf numFmtId="3" fontId="12" fillId="14" borderId="113" xfId="0" applyNumberFormat="1" applyFont="1" applyFill="1" applyBorder="1" applyAlignment="1">
      <alignment vertical="center"/>
    </xf>
    <xf numFmtId="3" fontId="12" fillId="0" borderId="114" xfId="0" applyNumberFormat="1" applyFont="1" applyBorder="1" applyAlignment="1">
      <alignment horizontal="center" vertical="center"/>
    </xf>
    <xf numFmtId="3" fontId="16" fillId="0" borderId="70" xfId="0" applyNumberFormat="1" applyFont="1" applyBorder="1"/>
    <xf numFmtId="3" fontId="12" fillId="0" borderId="121" xfId="0" applyNumberFormat="1" applyFont="1" applyBorder="1" applyAlignment="1">
      <alignment vertical="center"/>
    </xf>
    <xf numFmtId="3" fontId="12" fillId="14" borderId="124" xfId="0" applyNumberFormat="1" applyFont="1" applyFill="1" applyBorder="1" applyAlignment="1">
      <alignment vertical="center"/>
    </xf>
    <xf numFmtId="3" fontId="16" fillId="0" borderId="276" xfId="0" applyNumberFormat="1" applyFont="1" applyBorder="1"/>
    <xf numFmtId="3" fontId="13" fillId="0" borderId="32" xfId="0" applyNumberFormat="1" applyFont="1" applyBorder="1"/>
    <xf numFmtId="3" fontId="12" fillId="0" borderId="0" xfId="0" applyNumberFormat="1" applyFont="1"/>
    <xf numFmtId="3" fontId="16" fillId="0" borderId="50" xfId="0" applyNumberFormat="1" applyFont="1" applyBorder="1"/>
    <xf numFmtId="3" fontId="16" fillId="15" borderId="144" xfId="0" applyNumberFormat="1" applyFont="1" applyFill="1" applyBorder="1"/>
    <xf numFmtId="3" fontId="16" fillId="0" borderId="0" xfId="0" applyNumberFormat="1" applyFont="1"/>
    <xf numFmtId="3" fontId="16" fillId="15" borderId="87" xfId="0" applyNumberFormat="1" applyFont="1" applyFill="1" applyBorder="1"/>
    <xf numFmtId="3" fontId="16" fillId="21" borderId="368" xfId="0" applyNumberFormat="1" applyFont="1" applyFill="1" applyBorder="1"/>
    <xf numFmtId="3" fontId="16" fillId="15" borderId="277" xfId="0" applyNumberFormat="1" applyFont="1" applyFill="1" applyBorder="1"/>
    <xf numFmtId="3" fontId="16" fillId="21" borderId="369" xfId="0" applyNumberFormat="1" applyFont="1" applyFill="1" applyBorder="1"/>
    <xf numFmtId="3" fontId="16" fillId="15" borderId="301" xfId="0" applyNumberFormat="1" applyFont="1" applyFill="1" applyBorder="1"/>
    <xf numFmtId="3" fontId="12" fillId="14" borderId="302" xfId="0" applyNumberFormat="1" applyFont="1" applyFill="1" applyBorder="1" applyAlignment="1">
      <alignment horizontal="center" vertical="center"/>
    </xf>
    <xf numFmtId="3" fontId="12" fillId="14" borderId="96" xfId="0" applyNumberFormat="1" applyFont="1" applyFill="1" applyBorder="1" applyAlignment="1">
      <alignment vertical="center"/>
    </xf>
    <xf numFmtId="3" fontId="12" fillId="4" borderId="163" xfId="0" applyNumberFormat="1" applyFont="1" applyFill="1" applyBorder="1" applyAlignment="1" applyProtection="1">
      <alignment vertical="center"/>
      <protection locked="0"/>
    </xf>
    <xf numFmtId="3" fontId="12" fillId="14" borderId="311" xfId="0" applyNumberFormat="1" applyFont="1" applyFill="1" applyBorder="1" applyAlignment="1">
      <alignment vertical="center"/>
    </xf>
    <xf numFmtId="3" fontId="12" fillId="0" borderId="339" xfId="0" applyNumberFormat="1" applyFont="1" applyBorder="1" applyAlignment="1">
      <alignment horizontal="center" vertical="center"/>
    </xf>
    <xf numFmtId="3" fontId="16" fillId="0" borderId="119" xfId="0" applyNumberFormat="1" applyFont="1" applyBorder="1"/>
    <xf numFmtId="3" fontId="16" fillId="0" borderId="179" xfId="0" applyNumberFormat="1" applyFont="1" applyBorder="1"/>
    <xf numFmtId="3" fontId="12" fillId="14" borderId="183" xfId="0" applyNumberFormat="1" applyFont="1" applyFill="1" applyBorder="1" applyAlignment="1">
      <alignment vertical="center"/>
    </xf>
    <xf numFmtId="3" fontId="12" fillId="14" borderId="341" xfId="0" applyNumberFormat="1" applyFont="1" applyFill="1" applyBorder="1" applyAlignment="1">
      <alignment horizontal="center" vertical="center"/>
    </xf>
    <xf numFmtId="3" fontId="16" fillId="0" borderId="126" xfId="0" applyNumberFormat="1" applyFont="1" applyBorder="1"/>
    <xf numFmtId="3" fontId="16" fillId="0" borderId="222" xfId="0" applyNumberFormat="1" applyFont="1" applyBorder="1"/>
    <xf numFmtId="3" fontId="12" fillId="21" borderId="142" xfId="0" applyNumberFormat="1" applyFont="1" applyFill="1" applyBorder="1" applyAlignment="1">
      <alignment vertical="center"/>
    </xf>
    <xf numFmtId="3" fontId="12" fillId="21" borderId="100" xfId="0" applyNumberFormat="1" applyFont="1" applyFill="1" applyBorder="1" applyAlignment="1">
      <alignment vertical="center"/>
    </xf>
    <xf numFmtId="3" fontId="12" fillId="21" borderId="345" xfId="0" applyNumberFormat="1" applyFont="1" applyFill="1" applyBorder="1" applyAlignment="1">
      <alignment vertical="center"/>
    </xf>
    <xf numFmtId="3" fontId="13" fillId="5" borderId="146" xfId="0" applyNumberFormat="1" applyFont="1" applyFill="1" applyBorder="1"/>
    <xf numFmtId="3" fontId="12" fillId="5" borderId="191" xfId="0" applyNumberFormat="1" applyFont="1" applyFill="1" applyBorder="1"/>
    <xf numFmtId="3" fontId="16" fillId="5" borderId="194" xfId="0" applyNumberFormat="1" applyFont="1" applyFill="1" applyBorder="1"/>
    <xf numFmtId="3" fontId="12" fillId="14" borderId="347" xfId="0" applyNumberFormat="1" applyFont="1" applyFill="1" applyBorder="1" applyAlignment="1">
      <alignment vertical="center"/>
    </xf>
    <xf numFmtId="3" fontId="16" fillId="0" borderId="127" xfId="0" applyNumberFormat="1" applyFont="1" applyBorder="1"/>
    <xf numFmtId="3" fontId="12" fillId="5" borderId="146" xfId="0" applyNumberFormat="1" applyFont="1" applyFill="1" applyBorder="1"/>
    <xf numFmtId="3" fontId="12" fillId="21" borderId="54" xfId="0" applyNumberFormat="1" applyFont="1" applyFill="1" applyBorder="1" applyAlignment="1">
      <alignment vertical="center"/>
    </xf>
    <xf numFmtId="3" fontId="12" fillId="5" borderId="200" xfId="0" applyNumberFormat="1" applyFont="1" applyFill="1" applyBorder="1" applyAlignment="1">
      <alignment vertical="center"/>
    </xf>
    <xf numFmtId="3" fontId="16" fillId="5" borderId="191" xfId="0" applyNumberFormat="1" applyFont="1" applyFill="1" applyBorder="1"/>
    <xf numFmtId="3" fontId="16" fillId="15" borderId="72" xfId="0" applyNumberFormat="1" applyFont="1" applyFill="1" applyBorder="1"/>
    <xf numFmtId="3" fontId="16" fillId="5" borderId="204" xfId="0" applyNumberFormat="1" applyFont="1" applyFill="1" applyBorder="1"/>
    <xf numFmtId="3" fontId="16" fillId="15" borderId="366" xfId="0" applyNumberFormat="1" applyFont="1" applyFill="1" applyBorder="1"/>
    <xf numFmtId="3" fontId="12" fillId="20" borderId="51" xfId="0" applyNumberFormat="1" applyFont="1" applyFill="1" applyBorder="1" applyAlignment="1">
      <alignment vertical="center"/>
    </xf>
    <xf numFmtId="3" fontId="16" fillId="21" borderId="371" xfId="0" applyNumberFormat="1" applyFont="1" applyFill="1" applyBorder="1"/>
    <xf numFmtId="3" fontId="12" fillId="21" borderId="331" xfId="0" applyNumberFormat="1" applyFont="1" applyFill="1" applyBorder="1" applyAlignment="1">
      <alignment horizontal="center" vertical="center"/>
    </xf>
    <xf numFmtId="3" fontId="12" fillId="21" borderId="87" xfId="0" applyNumberFormat="1" applyFont="1" applyFill="1" applyBorder="1" applyAlignment="1">
      <alignment horizontal="center" vertical="center"/>
    </xf>
    <xf numFmtId="3" fontId="12" fillId="5" borderId="207" xfId="0" applyNumberFormat="1" applyFont="1" applyFill="1" applyBorder="1" applyAlignment="1">
      <alignment vertical="center"/>
    </xf>
    <xf numFmtId="3" fontId="12" fillId="21" borderId="96" xfId="0" applyNumberFormat="1" applyFont="1" applyFill="1" applyBorder="1" applyAlignment="1">
      <alignment vertical="center"/>
    </xf>
    <xf numFmtId="3" fontId="12" fillId="21" borderId="208" xfId="0" applyNumberFormat="1" applyFont="1" applyFill="1" applyBorder="1" applyAlignment="1">
      <alignment vertical="center"/>
    </xf>
    <xf numFmtId="3" fontId="12" fillId="5" borderId="209" xfId="0" applyNumberFormat="1" applyFont="1" applyFill="1" applyBorder="1" applyAlignment="1">
      <alignment vertical="center"/>
    </xf>
    <xf numFmtId="3" fontId="16" fillId="0" borderId="184" xfId="0" applyNumberFormat="1" applyFont="1" applyBorder="1"/>
    <xf numFmtId="3" fontId="12" fillId="21" borderId="107" xfId="0" applyNumberFormat="1" applyFont="1" applyFill="1" applyBorder="1" applyAlignment="1">
      <alignment vertical="center"/>
    </xf>
    <xf numFmtId="3" fontId="12" fillId="0" borderId="349" xfId="0" applyNumberFormat="1" applyFont="1" applyBorder="1" applyAlignment="1">
      <alignment horizontal="center" vertical="center"/>
    </xf>
    <xf numFmtId="3" fontId="16" fillId="0" borderId="175" xfId="0" applyNumberFormat="1" applyFont="1" applyBorder="1"/>
    <xf numFmtId="3" fontId="16" fillId="0" borderId="116" xfId="0" applyNumberFormat="1" applyFont="1" applyBorder="1"/>
    <xf numFmtId="3" fontId="12" fillId="21" borderId="72" xfId="0" applyNumberFormat="1" applyFont="1" applyFill="1" applyBorder="1" applyAlignment="1">
      <alignment horizontal="center" vertical="center"/>
    </xf>
    <xf numFmtId="3" fontId="12" fillId="21" borderId="183" xfId="0" applyNumberFormat="1" applyFont="1" applyFill="1" applyBorder="1" applyAlignment="1">
      <alignment vertical="center"/>
    </xf>
    <xf numFmtId="3" fontId="12" fillId="21" borderId="126" xfId="0" applyNumberFormat="1" applyFont="1" applyFill="1" applyBorder="1" applyAlignment="1">
      <alignment horizontal="center" vertical="center"/>
    </xf>
    <xf numFmtId="3" fontId="16" fillId="0" borderId="212" xfId="0" applyNumberFormat="1" applyFont="1" applyBorder="1"/>
    <xf numFmtId="3" fontId="12" fillId="21" borderId="165" xfId="0" applyNumberFormat="1" applyFont="1" applyFill="1" applyBorder="1" applyAlignment="1">
      <alignment vertical="center"/>
    </xf>
    <xf numFmtId="3" fontId="12" fillId="0" borderId="188" xfId="0" applyNumberFormat="1" applyFont="1" applyBorder="1" applyAlignment="1">
      <alignment vertical="center"/>
    </xf>
    <xf numFmtId="3" fontId="12" fillId="5" borderId="202" xfId="0" applyNumberFormat="1" applyFont="1" applyFill="1" applyBorder="1" applyAlignment="1">
      <alignment vertical="center"/>
    </xf>
    <xf numFmtId="3" fontId="16" fillId="21" borderId="370" xfId="0" applyNumberFormat="1" applyFont="1" applyFill="1" applyBorder="1"/>
    <xf numFmtId="3" fontId="16" fillId="21" borderId="186" xfId="0" applyNumberFormat="1" applyFont="1" applyFill="1" applyBorder="1"/>
    <xf numFmtId="3" fontId="16" fillId="21" borderId="86" xfId="0" applyNumberFormat="1" applyFont="1" applyFill="1" applyBorder="1"/>
    <xf numFmtId="3" fontId="12" fillId="21" borderId="140" xfId="0" applyNumberFormat="1" applyFont="1" applyFill="1" applyBorder="1" applyAlignment="1">
      <alignment horizontal="center" vertical="center"/>
    </xf>
    <xf numFmtId="3" fontId="12" fillId="4" borderId="47" xfId="0" applyNumberFormat="1" applyFont="1" applyFill="1" applyBorder="1" applyAlignment="1" applyProtection="1">
      <alignment vertical="center"/>
      <protection locked="0"/>
    </xf>
    <xf numFmtId="3" fontId="12" fillId="0" borderId="171" xfId="0" applyNumberFormat="1" applyFont="1" applyBorder="1" applyAlignment="1">
      <alignment horizontal="center" vertical="center"/>
    </xf>
    <xf numFmtId="3" fontId="16" fillId="0" borderId="219" xfId="0" applyNumberFormat="1" applyFont="1" applyBorder="1"/>
    <xf numFmtId="3" fontId="12" fillId="21" borderId="182" xfId="0" applyNumberFormat="1" applyFont="1" applyFill="1" applyBorder="1" applyAlignment="1">
      <alignment horizontal="center" vertical="center"/>
    </xf>
    <xf numFmtId="3" fontId="12" fillId="21" borderId="186" xfId="0" applyNumberFormat="1" applyFont="1" applyFill="1" applyBorder="1" applyAlignment="1">
      <alignment horizontal="center" vertical="center"/>
    </xf>
    <xf numFmtId="3" fontId="12" fillId="21" borderId="287" xfId="0" applyNumberFormat="1" applyFont="1" applyFill="1" applyBorder="1" applyAlignment="1">
      <alignment vertical="center"/>
    </xf>
    <xf numFmtId="3" fontId="12" fillId="21" borderId="290" xfId="0" applyNumberFormat="1" applyFont="1" applyFill="1" applyBorder="1" applyAlignment="1">
      <alignment vertical="center"/>
    </xf>
    <xf numFmtId="3" fontId="12" fillId="3" borderId="291" xfId="0" applyNumberFormat="1" applyFont="1" applyFill="1" applyBorder="1" applyAlignment="1" applyProtection="1">
      <alignment vertical="center"/>
      <protection locked="0"/>
    </xf>
    <xf numFmtId="3" fontId="12" fillId="21" borderId="292" xfId="0" applyNumberFormat="1" applyFont="1" applyFill="1" applyBorder="1" applyAlignment="1">
      <alignment vertical="center"/>
    </xf>
    <xf numFmtId="3" fontId="1" fillId="0" borderId="295" xfId="0" applyNumberFormat="1" applyFont="1" applyBorder="1" applyAlignment="1">
      <alignment horizontal="right" vertical="center"/>
    </xf>
    <xf numFmtId="3" fontId="12" fillId="14" borderId="287" xfId="0" applyNumberFormat="1" applyFont="1" applyFill="1" applyBorder="1" applyAlignment="1">
      <alignment vertical="center"/>
    </xf>
    <xf numFmtId="3" fontId="12" fillId="0" borderId="288" xfId="0" applyNumberFormat="1" applyFont="1" applyBorder="1" applyAlignment="1">
      <alignment horizontal="center" vertical="center"/>
    </xf>
    <xf numFmtId="3" fontId="12" fillId="0" borderId="293" xfId="0" applyNumberFormat="1" applyFont="1" applyBorder="1" applyAlignment="1">
      <alignment vertical="center"/>
    </xf>
    <xf numFmtId="3" fontId="12" fillId="0" borderId="296" xfId="0" applyNumberFormat="1" applyFont="1" applyBorder="1" applyAlignment="1">
      <alignment vertical="center"/>
    </xf>
    <xf numFmtId="3" fontId="12" fillId="14" borderId="290" xfId="0" applyNumberFormat="1" applyFont="1" applyFill="1" applyBorder="1" applyAlignment="1">
      <alignment vertical="center"/>
    </xf>
    <xf numFmtId="3" fontId="1" fillId="0" borderId="297" xfId="0" applyNumberFormat="1" applyFont="1" applyBorder="1" applyAlignment="1">
      <alignment horizontal="right" vertical="center"/>
    </xf>
    <xf numFmtId="3" fontId="12" fillId="14" borderId="107" xfId="0" applyNumberFormat="1" applyFont="1" applyFill="1" applyBorder="1" applyAlignment="1">
      <alignment vertical="center"/>
    </xf>
    <xf numFmtId="3" fontId="12" fillId="20" borderId="220" xfId="0" applyNumberFormat="1" applyFont="1" applyFill="1" applyBorder="1" applyAlignment="1">
      <alignment vertical="center"/>
    </xf>
    <xf numFmtId="3" fontId="12" fillId="20" borderId="121" xfId="0" applyNumberFormat="1" applyFont="1" applyFill="1" applyBorder="1" applyAlignment="1">
      <alignment vertical="center"/>
    </xf>
    <xf numFmtId="3" fontId="12" fillId="14" borderId="182" xfId="0" applyNumberFormat="1" applyFont="1" applyFill="1" applyBorder="1" applyAlignment="1">
      <alignment horizontal="center" vertical="center"/>
    </xf>
    <xf numFmtId="3" fontId="12" fillId="14" borderId="186" xfId="0" applyNumberFormat="1" applyFont="1" applyFill="1" applyBorder="1" applyAlignment="1">
      <alignment horizontal="center" vertical="center"/>
    </xf>
    <xf numFmtId="3" fontId="12" fillId="21" borderId="457" xfId="0" applyNumberFormat="1" applyFont="1" applyFill="1" applyBorder="1" applyAlignment="1">
      <alignment vertical="center"/>
    </xf>
    <xf numFmtId="3" fontId="12" fillId="0" borderId="458" xfId="0" applyNumberFormat="1" applyFont="1" applyBorder="1" applyAlignment="1">
      <alignment vertical="center"/>
    </xf>
    <xf numFmtId="3" fontId="12" fillId="0" borderId="234" xfId="0" applyNumberFormat="1" applyFont="1" applyBorder="1" applyAlignment="1">
      <alignment horizontal="center" vertical="center"/>
    </xf>
    <xf numFmtId="3" fontId="16" fillId="0" borderId="235" xfId="0" applyNumberFormat="1" applyFont="1" applyBorder="1"/>
    <xf numFmtId="3" fontId="12" fillId="21" borderId="210" xfId="0" applyNumberFormat="1" applyFont="1" applyFill="1" applyBorder="1" applyAlignment="1">
      <alignment horizontal="center" vertical="center"/>
    </xf>
    <xf numFmtId="1" fontId="12" fillId="3" borderId="55" xfId="0" applyNumberFormat="1" applyFont="1" applyFill="1" applyBorder="1" applyAlignment="1" applyProtection="1">
      <alignment horizontal="center"/>
      <protection locked="0"/>
    </xf>
    <xf numFmtId="1" fontId="12" fillId="3" borderId="93" xfId="0" applyNumberFormat="1" applyFont="1" applyFill="1" applyBorder="1" applyAlignment="1" applyProtection="1">
      <alignment horizontal="center"/>
      <protection locked="0"/>
    </xf>
    <xf numFmtId="37" fontId="12" fillId="3" borderId="214" xfId="0" applyNumberFormat="1" applyFont="1" applyFill="1" applyBorder="1" applyAlignment="1">
      <alignment horizontal="center" vertical="center"/>
    </xf>
    <xf numFmtId="1" fontId="12" fillId="3" borderId="146" xfId="0" applyNumberFormat="1" applyFont="1" applyFill="1" applyBorder="1" applyAlignment="1" applyProtection="1">
      <alignment horizontal="center"/>
      <protection locked="0"/>
    </xf>
    <xf numFmtId="1" fontId="12" fillId="3" borderId="147" xfId="0" applyNumberFormat="1" applyFont="1" applyFill="1" applyBorder="1" applyAlignment="1" applyProtection="1">
      <alignment horizontal="center"/>
      <protection locked="0"/>
    </xf>
    <xf numFmtId="1" fontId="12" fillId="3" borderId="201" xfId="0" applyNumberFormat="1" applyFont="1" applyFill="1" applyBorder="1" applyAlignment="1" applyProtection="1">
      <alignment horizontal="center"/>
      <protection locked="0"/>
    </xf>
    <xf numFmtId="1" fontId="12" fillId="3" borderId="101" xfId="0" applyNumberFormat="1" applyFont="1" applyFill="1" applyBorder="1" applyAlignment="1" applyProtection="1">
      <alignment horizontal="center"/>
      <protection locked="0"/>
    </xf>
    <xf numFmtId="0" fontId="8" fillId="0" borderId="239" xfId="0" applyFont="1" applyBorder="1"/>
    <xf numFmtId="0" fontId="12" fillId="0" borderId="238" xfId="0" applyFont="1" applyBorder="1" applyAlignment="1">
      <alignment horizontal="center" vertical="center"/>
    </xf>
    <xf numFmtId="0" fontId="13" fillId="0" borderId="111" xfId="0" applyFont="1" applyBorder="1" applyAlignment="1">
      <alignment vertical="center"/>
    </xf>
    <xf numFmtId="0" fontId="12" fillId="0" borderId="107" xfId="0" applyFont="1" applyBorder="1" applyAlignment="1">
      <alignment horizontal="center" vertical="center"/>
    </xf>
    <xf numFmtId="0" fontId="13" fillId="0" borderId="151" xfId="0" applyFont="1" applyBorder="1"/>
    <xf numFmtId="0" fontId="13" fillId="0" borderId="140" xfId="0" applyFont="1" applyBorder="1"/>
    <xf numFmtId="0" fontId="12" fillId="0" borderId="191" xfId="0" applyFont="1" applyBorder="1" applyAlignment="1">
      <alignment horizontal="center" vertical="center"/>
    </xf>
    <xf numFmtId="0" fontId="15" fillId="0" borderId="106" xfId="0" applyFont="1" applyBorder="1" applyAlignment="1">
      <alignment vertical="center"/>
    </xf>
    <xf numFmtId="3" fontId="12" fillId="0" borderId="70" xfId="0" applyNumberFormat="1" applyFont="1" applyBorder="1"/>
    <xf numFmtId="3" fontId="1" fillId="21" borderId="225" xfId="0" applyNumberFormat="1" applyFont="1" applyFill="1" applyBorder="1" applyAlignment="1">
      <alignment vertical="center"/>
    </xf>
    <xf numFmtId="3" fontId="16" fillId="0" borderId="151" xfId="0" applyNumberFormat="1" applyFont="1" applyBorder="1"/>
    <xf numFmtId="0" fontId="16" fillId="15" borderId="92" xfId="0" applyFont="1" applyFill="1" applyBorder="1"/>
    <xf numFmtId="3" fontId="12" fillId="14" borderId="189" xfId="0" applyNumberFormat="1" applyFont="1" applyFill="1" applyBorder="1" applyAlignment="1">
      <alignment vertical="center"/>
    </xf>
    <xf numFmtId="37" fontId="16" fillId="15" borderId="92" xfId="0" applyNumberFormat="1" applyFont="1" applyFill="1" applyBorder="1" applyProtection="1">
      <protection locked="0"/>
    </xf>
    <xf numFmtId="3" fontId="12" fillId="0" borderId="182" xfId="0" applyNumberFormat="1" applyFont="1" applyBorder="1" applyAlignment="1">
      <alignment horizontal="center" vertical="center"/>
    </xf>
    <xf numFmtId="3" fontId="20" fillId="0" borderId="186" xfId="0" applyNumberFormat="1" applyFont="1" applyBorder="1" applyAlignment="1">
      <alignment horizontal="right" vertical="center"/>
    </xf>
    <xf numFmtId="0" fontId="16" fillId="15" borderId="222" xfId="0" applyFont="1" applyFill="1" applyBorder="1"/>
    <xf numFmtId="0" fontId="13" fillId="0" borderId="72" xfId="0" applyFont="1" applyBorder="1"/>
    <xf numFmtId="0" fontId="13" fillId="0" borderId="191" xfId="0" applyFont="1" applyBorder="1"/>
    <xf numFmtId="2" fontId="12" fillId="0" borderId="55" xfId="0" applyNumberFormat="1" applyFont="1" applyBorder="1" applyAlignment="1">
      <alignment horizontal="center" vertical="center"/>
    </xf>
    <xf numFmtId="2" fontId="12" fillId="0" borderId="146" xfId="0" applyNumberFormat="1" applyFont="1" applyBorder="1" applyAlignment="1">
      <alignment horizontal="center" vertical="center"/>
    </xf>
    <xf numFmtId="3" fontId="16" fillId="0" borderId="191" xfId="0" applyNumberFormat="1" applyFont="1" applyBorder="1"/>
    <xf numFmtId="3" fontId="12" fillId="4" borderId="93" xfId="0" applyNumberFormat="1" applyFont="1" applyFill="1" applyBorder="1" applyAlignment="1" applyProtection="1">
      <alignment vertical="center"/>
      <protection locked="0"/>
    </xf>
    <xf numFmtId="3" fontId="12" fillId="0" borderId="210" xfId="0" applyNumberFormat="1" applyFont="1" applyBorder="1" applyAlignment="1">
      <alignment horizontal="center" vertical="center"/>
    </xf>
    <xf numFmtId="3" fontId="12" fillId="21" borderId="189" xfId="0" applyNumberFormat="1" applyFont="1" applyFill="1" applyBorder="1" applyAlignment="1">
      <alignment vertical="center"/>
    </xf>
    <xf numFmtId="0" fontId="13" fillId="0" borderId="123" xfId="0" applyFont="1" applyBorder="1" applyAlignment="1">
      <alignment vertical="center"/>
    </xf>
    <xf numFmtId="39" fontId="12" fillId="4" borderId="91" xfId="0" applyNumberFormat="1" applyFont="1" applyFill="1" applyBorder="1" applyAlignment="1" applyProtection="1">
      <alignment vertical="center"/>
      <protection locked="0"/>
    </xf>
    <xf numFmtId="3" fontId="1" fillId="21" borderId="182" xfId="0" applyNumberFormat="1" applyFont="1" applyFill="1" applyBorder="1" applyAlignment="1">
      <alignment vertical="center"/>
    </xf>
    <xf numFmtId="3" fontId="16" fillId="21" borderId="182" xfId="0" applyNumberFormat="1" applyFont="1" applyFill="1" applyBorder="1"/>
    <xf numFmtId="3" fontId="16" fillId="0" borderId="186" xfId="0" applyNumberFormat="1" applyFont="1" applyBorder="1"/>
    <xf numFmtId="37" fontId="12" fillId="3" borderId="91" xfId="0" applyNumberFormat="1" applyFont="1" applyFill="1" applyBorder="1" applyAlignment="1">
      <alignment vertical="center"/>
    </xf>
    <xf numFmtId="3" fontId="12" fillId="0" borderId="138" xfId="0" applyNumberFormat="1" applyFont="1" applyBorder="1" applyAlignment="1">
      <alignment horizontal="center" vertical="center"/>
    </xf>
    <xf numFmtId="0" fontId="23" fillId="36" borderId="239" xfId="0" applyFont="1" applyFill="1" applyBorder="1"/>
    <xf numFmtId="0" fontId="23" fillId="0" borderId="85" xfId="0" applyFont="1" applyBorder="1"/>
    <xf numFmtId="0" fontId="23" fillId="0" borderId="92" xfId="0" applyFont="1" applyBorder="1"/>
    <xf numFmtId="0" fontId="23" fillId="0" borderId="72" xfId="0" applyFont="1" applyBorder="1"/>
    <xf numFmtId="0" fontId="23" fillId="0" borderId="125" xfId="0" applyFont="1" applyBorder="1"/>
    <xf numFmtId="0" fontId="23" fillId="0" borderId="222" xfId="0" applyFont="1" applyBorder="1"/>
    <xf numFmtId="0" fontId="23" fillId="0" borderId="126" xfId="0" applyFont="1" applyBorder="1"/>
    <xf numFmtId="0" fontId="16" fillId="21" borderId="92" xfId="0" applyFont="1" applyFill="1" applyBorder="1"/>
    <xf numFmtId="0" fontId="2" fillId="21" borderId="214" xfId="0" applyFont="1" applyFill="1" applyBorder="1"/>
    <xf numFmtId="0" fontId="2" fillId="21" borderId="72" xfId="0" applyFont="1" applyFill="1" applyBorder="1"/>
    <xf numFmtId="0" fontId="2" fillId="21" borderId="92" xfId="0" applyFont="1" applyFill="1" applyBorder="1"/>
    <xf numFmtId="0" fontId="0" fillId="21" borderId="214" xfId="0" applyFill="1" applyBorder="1"/>
    <xf numFmtId="0" fontId="2" fillId="21" borderId="125" xfId="0" applyFont="1" applyFill="1" applyBorder="1"/>
    <xf numFmtId="0" fontId="2" fillId="21" borderId="222" xfId="0" applyFont="1" applyFill="1" applyBorder="1"/>
    <xf numFmtId="0" fontId="2" fillId="21" borderId="126" xfId="0" applyFont="1" applyFill="1" applyBorder="1"/>
    <xf numFmtId="0" fontId="2" fillId="21" borderId="254" xfId="0" applyFont="1" applyFill="1" applyBorder="1"/>
    <xf numFmtId="0" fontId="2" fillId="21" borderId="303" xfId="0" applyFont="1" applyFill="1" applyBorder="1"/>
    <xf numFmtId="0" fontId="5" fillId="42" borderId="0" xfId="0" applyFont="1" applyFill="1"/>
    <xf numFmtId="44" fontId="5" fillId="42" borderId="0" xfId="3" applyFont="1" applyFill="1"/>
    <xf numFmtId="0" fontId="5" fillId="43" borderId="0" xfId="0" applyFont="1" applyFill="1"/>
    <xf numFmtId="44" fontId="5" fillId="43" borderId="0" xfId="3" applyFont="1" applyFill="1"/>
    <xf numFmtId="0" fontId="5" fillId="44" borderId="0" xfId="0" applyFont="1" applyFill="1"/>
    <xf numFmtId="44" fontId="5" fillId="44" borderId="0" xfId="3" applyFont="1" applyFill="1"/>
    <xf numFmtId="0" fontId="5" fillId="45" borderId="0" xfId="0" applyFont="1" applyFill="1"/>
    <xf numFmtId="44" fontId="5" fillId="45" borderId="0" xfId="3" applyFont="1" applyFill="1"/>
    <xf numFmtId="0" fontId="5" fillId="46" borderId="0" xfId="0" applyFont="1" applyFill="1"/>
    <xf numFmtId="44" fontId="5" fillId="46" borderId="0" xfId="3" applyFont="1" applyFill="1"/>
    <xf numFmtId="0" fontId="5" fillId="47" borderId="0" xfId="0" applyFont="1" applyFill="1"/>
    <xf numFmtId="44" fontId="5" fillId="47" borderId="0" xfId="3" applyFont="1" applyFill="1"/>
    <xf numFmtId="0" fontId="5" fillId="48" borderId="0" xfId="0" applyFont="1" applyFill="1"/>
    <xf numFmtId="44" fontId="5" fillId="48" borderId="0" xfId="3" applyFont="1" applyFill="1"/>
    <xf numFmtId="0" fontId="37" fillId="49" borderId="214" xfId="0" applyFont="1" applyFill="1" applyBorder="1"/>
    <xf numFmtId="44" fontId="37" fillId="49" borderId="214" xfId="3" applyFont="1" applyFill="1" applyBorder="1"/>
    <xf numFmtId="0" fontId="5" fillId="50" borderId="0" xfId="0" applyFont="1" applyFill="1"/>
    <xf numFmtId="44" fontId="5" fillId="50" borderId="0" xfId="3" applyFont="1" applyFill="1"/>
    <xf numFmtId="0" fontId="5" fillId="51" borderId="0" xfId="0" applyFont="1" applyFill="1"/>
    <xf numFmtId="44" fontId="5" fillId="51" borderId="0" xfId="3" applyFont="1" applyFill="1"/>
    <xf numFmtId="0" fontId="5" fillId="52" borderId="0" xfId="0" applyFont="1" applyFill="1"/>
    <xf numFmtId="44" fontId="5" fillId="52" borderId="0" xfId="3" applyFont="1" applyFill="1"/>
    <xf numFmtId="0" fontId="5" fillId="53" borderId="0" xfId="0" applyFont="1" applyFill="1"/>
    <xf numFmtId="44" fontId="5" fillId="53" borderId="0" xfId="3" applyFont="1" applyFill="1"/>
    <xf numFmtId="0" fontId="5" fillId="54" borderId="0" xfId="0" applyFont="1" applyFill="1"/>
    <xf numFmtId="44" fontId="5" fillId="54" borderId="0" xfId="3" applyFont="1" applyFill="1"/>
    <xf numFmtId="0" fontId="41" fillId="0" borderId="0" xfId="0" applyFont="1"/>
    <xf numFmtId="44" fontId="41" fillId="0" borderId="0" xfId="3" applyFont="1"/>
    <xf numFmtId="37" fontId="2" fillId="21" borderId="92" xfId="0" applyNumberFormat="1" applyFont="1" applyFill="1" applyBorder="1"/>
    <xf numFmtId="0" fontId="5" fillId="0" borderId="459" xfId="0" applyFont="1" applyBorder="1"/>
    <xf numFmtId="0" fontId="37" fillId="0" borderId="459" xfId="0" applyFont="1" applyBorder="1"/>
    <xf numFmtId="0" fontId="16" fillId="0" borderId="459" xfId="0" applyFont="1" applyBorder="1"/>
    <xf numFmtId="44" fontId="5" fillId="0" borderId="427" xfId="3" applyFont="1" applyFill="1" applyBorder="1"/>
    <xf numFmtId="44" fontId="37" fillId="0" borderId="427" xfId="3" applyFont="1" applyFill="1" applyBorder="1"/>
    <xf numFmtId="0" fontId="16" fillId="0" borderId="427" xfId="0" applyFont="1" applyBorder="1"/>
    <xf numFmtId="0" fontId="16" fillId="0" borderId="310" xfId="0" applyFont="1" applyBorder="1"/>
    <xf numFmtId="0" fontId="41" fillId="0" borderId="306" xfId="0" applyFont="1" applyBorder="1"/>
    <xf numFmtId="44" fontId="41" fillId="0" borderId="304" xfId="3" applyFont="1" applyFill="1" applyBorder="1"/>
    <xf numFmtId="0" fontId="14" fillId="0" borderId="309" xfId="0" applyFont="1" applyBorder="1" applyAlignment="1">
      <alignment horizontal="center"/>
    </xf>
    <xf numFmtId="0" fontId="42" fillId="0" borderId="310" xfId="0" applyFont="1" applyBorder="1"/>
    <xf numFmtId="0" fontId="42" fillId="0" borderId="309" xfId="0" applyFont="1" applyBorder="1" applyAlignment="1">
      <alignment horizontal="center"/>
    </xf>
    <xf numFmtId="0" fontId="30" fillId="0" borderId="310" xfId="0" applyFont="1" applyBorder="1"/>
    <xf numFmtId="0" fontId="30" fillId="0" borderId="309" xfId="0" applyFont="1" applyBorder="1" applyAlignment="1">
      <alignment horizontal="center"/>
    </xf>
    <xf numFmtId="0" fontId="23" fillId="0" borderId="254" xfId="0" applyFont="1" applyBorder="1"/>
    <xf numFmtId="0" fontId="23" fillId="0" borderId="334" xfId="0" applyFont="1" applyBorder="1"/>
    <xf numFmtId="0" fontId="23" fillId="0" borderId="249" xfId="0" applyFont="1" applyBorder="1"/>
    <xf numFmtId="0" fontId="2" fillId="0" borderId="225" xfId="0" applyFont="1" applyBorder="1"/>
    <xf numFmtId="3" fontId="2" fillId="0" borderId="179" xfId="0" applyNumberFormat="1" applyFont="1" applyBorder="1"/>
    <xf numFmtId="3" fontId="2" fillId="0" borderId="119" xfId="0" applyNumberFormat="1" applyFont="1" applyBorder="1"/>
    <xf numFmtId="0" fontId="32" fillId="0" borderId="225" xfId="0" applyFont="1" applyBorder="1"/>
    <xf numFmtId="3" fontId="32" fillId="0" borderId="179" xfId="0" applyNumberFormat="1" applyFont="1" applyBorder="1"/>
    <xf numFmtId="0" fontId="12" fillId="0" borderId="174" xfId="0" applyFont="1" applyBorder="1" applyAlignment="1">
      <alignment horizontal="center" vertical="center"/>
    </xf>
    <xf numFmtId="0" fontId="2" fillId="0" borderId="105" xfId="0" applyFont="1" applyBorder="1"/>
    <xf numFmtId="3" fontId="2" fillId="0" borderId="225" xfId="0" applyNumberFormat="1" applyFont="1" applyBorder="1"/>
    <xf numFmtId="3" fontId="2" fillId="0" borderId="180" xfId="0" applyNumberFormat="1" applyFont="1" applyBorder="1"/>
    <xf numFmtId="3" fontId="2" fillId="0" borderId="216" xfId="0" applyNumberFormat="1" applyFont="1" applyBorder="1"/>
    <xf numFmtId="0" fontId="37" fillId="0" borderId="214" xfId="0" applyFont="1" applyBorder="1"/>
    <xf numFmtId="0" fontId="37" fillId="0" borderId="255" xfId="0" applyFont="1" applyBorder="1"/>
    <xf numFmtId="0" fontId="0" fillId="0" borderId="466" xfId="0" applyBorder="1"/>
    <xf numFmtId="14" fontId="0" fillId="0" borderId="302" xfId="0" applyNumberFormat="1" applyBorder="1"/>
    <xf numFmtId="14" fontId="0" fillId="0" borderId="341" xfId="0" applyNumberFormat="1" applyBorder="1"/>
    <xf numFmtId="0" fontId="12" fillId="0" borderId="467" xfId="0" applyFont="1" applyBorder="1"/>
    <xf numFmtId="3" fontId="12" fillId="6" borderId="468" xfId="0" applyNumberFormat="1" applyFont="1" applyFill="1" applyBorder="1" applyAlignment="1">
      <alignment vertical="center"/>
    </xf>
    <xf numFmtId="3" fontId="12" fillId="0" borderId="469" xfId="0" applyNumberFormat="1" applyFont="1" applyBorder="1" applyAlignment="1">
      <alignment vertical="center"/>
    </xf>
    <xf numFmtId="3" fontId="12" fillId="0" borderId="470" xfId="0" applyNumberFormat="1" applyFont="1" applyBorder="1" applyAlignment="1">
      <alignment vertical="center"/>
    </xf>
    <xf numFmtId="3" fontId="12" fillId="0" borderId="471" xfId="0" applyNumberFormat="1" applyFont="1" applyBorder="1" applyAlignment="1">
      <alignment vertical="center"/>
    </xf>
    <xf numFmtId="3" fontId="1" fillId="0" borderId="472" xfId="0" applyNumberFormat="1" applyFont="1" applyBorder="1" applyAlignment="1">
      <alignment vertical="center"/>
    </xf>
    <xf numFmtId="3" fontId="1" fillId="0" borderId="303" xfId="0" applyNumberFormat="1" applyFont="1" applyBorder="1" applyAlignment="1">
      <alignment horizontal="right" vertical="center"/>
    </xf>
    <xf numFmtId="3" fontId="1" fillId="0" borderId="474" xfId="0" applyNumberFormat="1" applyFont="1" applyBorder="1" applyAlignment="1">
      <alignment horizontal="right" vertical="center"/>
    </xf>
    <xf numFmtId="3" fontId="12" fillId="21" borderId="475" xfId="0" applyNumberFormat="1" applyFont="1" applyFill="1" applyBorder="1" applyAlignment="1">
      <alignment vertical="center"/>
    </xf>
    <xf numFmtId="3" fontId="12" fillId="0" borderId="476" xfId="0" applyNumberFormat="1" applyFont="1" applyBorder="1" applyAlignment="1">
      <alignment vertical="center"/>
    </xf>
    <xf numFmtId="3" fontId="1" fillId="0" borderId="477" xfId="0" applyNumberFormat="1" applyFont="1" applyBorder="1" applyAlignment="1">
      <alignment vertical="center"/>
    </xf>
    <xf numFmtId="3" fontId="1" fillId="0" borderId="478" xfId="0" applyNumberFormat="1" applyFont="1" applyBorder="1" applyAlignment="1">
      <alignment horizontal="right" vertical="center"/>
    </xf>
    <xf numFmtId="3" fontId="12" fillId="6" borderId="479" xfId="0" applyNumberFormat="1" applyFont="1" applyFill="1" applyBorder="1" applyAlignment="1">
      <alignment vertical="center"/>
    </xf>
    <xf numFmtId="3" fontId="12" fillId="0" borderId="480" xfId="0" applyNumberFormat="1" applyFont="1" applyBorder="1" applyAlignment="1">
      <alignment vertical="center"/>
    </xf>
    <xf numFmtId="3" fontId="1" fillId="0" borderId="481" xfId="0" applyNumberFormat="1" applyFont="1" applyBorder="1" applyAlignment="1">
      <alignment vertical="center"/>
    </xf>
    <xf numFmtId="3" fontId="1" fillId="0" borderId="482" xfId="0" applyNumberFormat="1" applyFont="1" applyBorder="1" applyAlignment="1">
      <alignment horizontal="right" vertical="center"/>
    </xf>
    <xf numFmtId="3" fontId="12" fillId="0" borderId="265" xfId="0" applyNumberFormat="1" applyFont="1" applyBorder="1" applyAlignment="1">
      <alignment vertical="center"/>
    </xf>
    <xf numFmtId="3" fontId="1" fillId="0" borderId="268" xfId="0" applyNumberFormat="1" applyFont="1" applyBorder="1" applyAlignment="1">
      <alignment vertical="center"/>
    </xf>
    <xf numFmtId="3" fontId="1" fillId="0" borderId="269" xfId="0" applyNumberFormat="1" applyFont="1" applyBorder="1" applyAlignment="1">
      <alignment horizontal="right" vertical="center"/>
    </xf>
    <xf numFmtId="3" fontId="12" fillId="14" borderId="479" xfId="0" applyNumberFormat="1" applyFont="1" applyFill="1" applyBorder="1" applyAlignment="1">
      <alignment vertical="center"/>
    </xf>
    <xf numFmtId="3" fontId="12" fillId="22" borderId="68" xfId="0" applyNumberFormat="1" applyFont="1" applyFill="1" applyBorder="1" applyAlignment="1">
      <alignment vertical="center"/>
    </xf>
    <xf numFmtId="3" fontId="16" fillId="22" borderId="50" xfId="0" applyNumberFormat="1" applyFont="1" applyFill="1" applyBorder="1"/>
    <xf numFmtId="3" fontId="12" fillId="14" borderId="483" xfId="0" applyNumberFormat="1" applyFont="1" applyFill="1" applyBorder="1" applyAlignment="1">
      <alignment vertical="center"/>
    </xf>
    <xf numFmtId="3" fontId="16" fillId="5" borderId="70" xfId="0" applyNumberFormat="1" applyFont="1" applyFill="1" applyBorder="1"/>
    <xf numFmtId="0" fontId="13" fillId="0" borderId="70" xfId="0" applyFont="1" applyBorder="1"/>
    <xf numFmtId="3" fontId="12" fillId="22" borderId="70" xfId="0" applyNumberFormat="1" applyFont="1" applyFill="1" applyBorder="1"/>
    <xf numFmtId="3" fontId="16" fillId="5" borderId="50" xfId="0" applyNumberFormat="1" applyFont="1" applyFill="1" applyBorder="1"/>
    <xf numFmtId="3" fontId="12" fillId="38" borderId="138" xfId="0" applyNumberFormat="1" applyFont="1" applyFill="1" applyBorder="1" applyAlignment="1">
      <alignment vertical="center"/>
    </xf>
    <xf numFmtId="3" fontId="16" fillId="5" borderId="23" xfId="0" applyNumberFormat="1" applyFont="1" applyFill="1" applyBorder="1"/>
    <xf numFmtId="3" fontId="12" fillId="5" borderId="70" xfId="0" applyNumberFormat="1" applyFont="1" applyFill="1" applyBorder="1"/>
    <xf numFmtId="0" fontId="13" fillId="0" borderId="92" xfId="0" applyFont="1" applyBorder="1"/>
    <xf numFmtId="3" fontId="12" fillId="5" borderId="100" xfId="0" applyNumberFormat="1" applyFont="1" applyFill="1" applyBorder="1" applyAlignment="1">
      <alignment vertical="center"/>
    </xf>
    <xf numFmtId="3" fontId="13" fillId="5" borderId="102" xfId="0" applyNumberFormat="1" applyFont="1" applyFill="1" applyBorder="1"/>
    <xf numFmtId="3" fontId="12" fillId="5" borderId="92" xfId="0" applyNumberFormat="1" applyFont="1" applyFill="1" applyBorder="1"/>
    <xf numFmtId="3" fontId="16" fillId="5" borderId="167" xfId="0" applyNumberFormat="1" applyFont="1" applyFill="1" applyBorder="1"/>
    <xf numFmtId="3" fontId="12" fillId="14" borderId="484" xfId="0" applyNumberFormat="1" applyFont="1" applyFill="1" applyBorder="1" applyAlignment="1">
      <alignment vertical="center"/>
    </xf>
    <xf numFmtId="3" fontId="12" fillId="5" borderId="102" xfId="0" applyNumberFormat="1" applyFont="1" applyFill="1" applyBorder="1"/>
    <xf numFmtId="3" fontId="16" fillId="5" borderId="214" xfId="0" applyNumberFormat="1" applyFont="1" applyFill="1" applyBorder="1"/>
    <xf numFmtId="3" fontId="16" fillId="5" borderId="92" xfId="0" applyNumberFormat="1" applyFont="1" applyFill="1" applyBorder="1"/>
    <xf numFmtId="0" fontId="12" fillId="0" borderId="485" xfId="0" applyFont="1" applyBorder="1" applyAlignment="1">
      <alignment horizontal="center" vertical="center"/>
    </xf>
    <xf numFmtId="3" fontId="12" fillId="22" borderId="486" xfId="0" applyNumberFormat="1" applyFont="1" applyFill="1" applyBorder="1" applyAlignment="1">
      <alignment vertical="center"/>
    </xf>
    <xf numFmtId="3" fontId="12" fillId="22" borderId="455" xfId="0" applyNumberFormat="1" applyFont="1" applyFill="1" applyBorder="1" applyAlignment="1">
      <alignment vertical="center"/>
    </xf>
    <xf numFmtId="3" fontId="12" fillId="22" borderId="458" xfId="0" applyNumberFormat="1" applyFont="1" applyFill="1" applyBorder="1" applyAlignment="1">
      <alignment vertical="center"/>
    </xf>
    <xf numFmtId="3" fontId="1" fillId="20" borderId="339" xfId="0" applyNumberFormat="1" applyFont="1" applyFill="1" applyBorder="1" applyAlignment="1">
      <alignment vertical="center"/>
    </xf>
    <xf numFmtId="3" fontId="12" fillId="14" borderId="475" xfId="0" applyNumberFormat="1" applyFont="1" applyFill="1" applyBorder="1" applyAlignment="1">
      <alignment vertical="center"/>
    </xf>
    <xf numFmtId="3" fontId="12" fillId="5" borderId="455" xfId="0" applyNumberFormat="1" applyFont="1" applyFill="1" applyBorder="1" applyAlignment="1">
      <alignment vertical="center"/>
    </xf>
    <xf numFmtId="3" fontId="12" fillId="5" borderId="458" xfId="0" applyNumberFormat="1" applyFont="1" applyFill="1" applyBorder="1" applyAlignment="1">
      <alignment vertical="center"/>
    </xf>
    <xf numFmtId="3" fontId="12" fillId="5" borderId="487" xfId="0" applyNumberFormat="1" applyFont="1" applyFill="1" applyBorder="1" applyAlignment="1">
      <alignment vertical="center"/>
    </xf>
    <xf numFmtId="3" fontId="1" fillId="5" borderId="488" xfId="0" applyNumberFormat="1" applyFont="1" applyFill="1" applyBorder="1" applyAlignment="1">
      <alignment vertical="center"/>
    </xf>
    <xf numFmtId="3" fontId="1" fillId="20" borderId="478" xfId="0" applyNumberFormat="1" applyFont="1" applyFill="1" applyBorder="1" applyAlignment="1">
      <alignment horizontal="right" vertical="center"/>
    </xf>
    <xf numFmtId="3" fontId="12" fillId="5" borderId="476" xfId="0" applyNumberFormat="1" applyFont="1" applyFill="1" applyBorder="1" applyAlignment="1">
      <alignment vertical="center"/>
    </xf>
    <xf numFmtId="3" fontId="12" fillId="5" borderId="489" xfId="0" applyNumberFormat="1" applyFont="1" applyFill="1" applyBorder="1" applyAlignment="1">
      <alignment vertical="center"/>
    </xf>
    <xf numFmtId="3" fontId="12" fillId="14" borderId="490" xfId="0" applyNumberFormat="1" applyFont="1" applyFill="1" applyBorder="1" applyAlignment="1">
      <alignment vertical="center"/>
    </xf>
    <xf numFmtId="3" fontId="1" fillId="0" borderId="491" xfId="0" applyNumberFormat="1" applyFont="1" applyBorder="1" applyAlignment="1">
      <alignment horizontal="right" vertical="center"/>
    </xf>
    <xf numFmtId="3" fontId="12" fillId="14" borderId="492" xfId="0" applyNumberFormat="1" applyFont="1" applyFill="1" applyBorder="1" applyAlignment="1">
      <alignment vertical="center"/>
    </xf>
    <xf numFmtId="3" fontId="12" fillId="0" borderId="493" xfId="0" applyNumberFormat="1" applyFont="1" applyBorder="1" applyAlignment="1">
      <alignment horizontal="center" vertical="center"/>
    </xf>
    <xf numFmtId="3" fontId="12" fillId="0" borderId="339" xfId="0" applyNumberFormat="1" applyFont="1" applyBorder="1" applyAlignment="1">
      <alignment vertical="center"/>
    </xf>
    <xf numFmtId="3" fontId="12" fillId="0" borderId="494" xfId="0" applyNumberFormat="1" applyFont="1" applyBorder="1" applyAlignment="1">
      <alignment vertical="center"/>
    </xf>
    <xf numFmtId="3" fontId="12" fillId="14" borderId="494" xfId="0" applyNumberFormat="1" applyFont="1" applyFill="1" applyBorder="1" applyAlignment="1">
      <alignment vertical="center"/>
    </xf>
    <xf numFmtId="3" fontId="1" fillId="0" borderId="495" xfId="0" applyNumberFormat="1" applyFont="1" applyBorder="1" applyAlignment="1">
      <alignment horizontal="right" vertical="center"/>
    </xf>
    <xf numFmtId="3" fontId="20" fillId="0" borderId="496" xfId="0" applyNumberFormat="1" applyFont="1" applyBorder="1" applyAlignment="1">
      <alignment horizontal="right" vertical="center"/>
    </xf>
    <xf numFmtId="0" fontId="12" fillId="0" borderId="473" xfId="0" applyFont="1" applyBorder="1" applyAlignment="1">
      <alignment horizontal="center" vertical="center"/>
    </xf>
    <xf numFmtId="3" fontId="12" fillId="38" borderId="497" xfId="0" applyNumberFormat="1" applyFont="1" applyFill="1" applyBorder="1" applyAlignment="1">
      <alignment vertical="center"/>
    </xf>
    <xf numFmtId="3" fontId="12" fillId="38" borderId="498" xfId="0" applyNumberFormat="1" applyFont="1" applyFill="1" applyBorder="1" applyAlignment="1">
      <alignment vertical="center"/>
    </xf>
    <xf numFmtId="3" fontId="12" fillId="38" borderId="499" xfId="0" applyNumberFormat="1" applyFont="1" applyFill="1" applyBorder="1" applyAlignment="1">
      <alignment vertical="center"/>
    </xf>
    <xf numFmtId="3" fontId="1" fillId="20" borderId="482" xfId="0" applyNumberFormat="1" applyFont="1" applyFill="1" applyBorder="1" applyAlignment="1">
      <alignment vertical="center"/>
    </xf>
    <xf numFmtId="3" fontId="12" fillId="21" borderId="500" xfId="0" applyNumberFormat="1" applyFont="1" applyFill="1" applyBorder="1" applyAlignment="1">
      <alignment vertical="center"/>
    </xf>
    <xf numFmtId="3" fontId="12" fillId="38" borderId="474" xfId="0" applyNumberFormat="1" applyFont="1" applyFill="1" applyBorder="1" applyAlignment="1">
      <alignment vertical="center"/>
    </xf>
    <xf numFmtId="3" fontId="12" fillId="38" borderId="501" xfId="0" applyNumberFormat="1" applyFont="1" applyFill="1" applyBorder="1" applyAlignment="1">
      <alignment vertical="center"/>
    </xf>
    <xf numFmtId="3" fontId="12" fillId="20" borderId="502" xfId="0" applyNumberFormat="1" applyFont="1" applyFill="1" applyBorder="1" applyAlignment="1">
      <alignment vertical="center"/>
    </xf>
    <xf numFmtId="3" fontId="12" fillId="38" borderId="503" xfId="0" applyNumberFormat="1" applyFont="1" applyFill="1" applyBorder="1" applyAlignment="1">
      <alignment vertical="center"/>
    </xf>
    <xf numFmtId="3" fontId="1" fillId="0" borderId="502" xfId="0" applyNumberFormat="1" applyFont="1" applyBorder="1" applyAlignment="1">
      <alignment horizontal="right" vertical="center"/>
    </xf>
    <xf numFmtId="3" fontId="1" fillId="0" borderId="504" xfId="0" applyNumberFormat="1" applyFont="1" applyBorder="1" applyAlignment="1">
      <alignment horizontal="right" vertical="center"/>
    </xf>
    <xf numFmtId="3" fontId="12" fillId="38" borderId="505" xfId="0" applyNumberFormat="1" applyFont="1" applyFill="1" applyBorder="1" applyAlignment="1">
      <alignment vertical="center"/>
    </xf>
    <xf numFmtId="3" fontId="12" fillId="21" borderId="506" xfId="0" applyNumberFormat="1" applyFont="1" applyFill="1" applyBorder="1" applyAlignment="1">
      <alignment vertical="center"/>
    </xf>
    <xf numFmtId="3" fontId="1" fillId="0" borderId="507" xfId="0" applyNumberFormat="1" applyFont="1" applyBorder="1" applyAlignment="1">
      <alignment horizontal="right" vertical="center"/>
    </xf>
    <xf numFmtId="3" fontId="12" fillId="21" borderId="508" xfId="0" applyNumberFormat="1" applyFont="1" applyFill="1" applyBorder="1" applyAlignment="1">
      <alignment vertical="center"/>
    </xf>
    <xf numFmtId="3" fontId="12" fillId="0" borderId="481" xfId="0" applyNumberFormat="1" applyFont="1" applyBorder="1" applyAlignment="1">
      <alignment horizontal="center" vertical="center"/>
    </xf>
    <xf numFmtId="3" fontId="12" fillId="0" borderId="509" xfId="0" applyNumberFormat="1" applyFont="1" applyBorder="1" applyAlignment="1">
      <alignment vertical="center"/>
    </xf>
    <xf numFmtId="3" fontId="12" fillId="21" borderId="498" xfId="0" applyNumberFormat="1" applyFont="1" applyFill="1" applyBorder="1" applyAlignment="1">
      <alignment vertical="center"/>
    </xf>
    <xf numFmtId="3" fontId="1" fillId="20" borderId="510" xfId="0" applyNumberFormat="1" applyFont="1" applyFill="1" applyBorder="1" applyAlignment="1">
      <alignment horizontal="right" vertical="center"/>
    </xf>
    <xf numFmtId="3" fontId="12" fillId="5" borderId="509" xfId="0" applyNumberFormat="1" applyFont="1" applyFill="1" applyBorder="1" applyAlignment="1">
      <alignment vertical="center"/>
    </xf>
    <xf numFmtId="3" fontId="12" fillId="5" borderId="444" xfId="0" applyNumberFormat="1" applyFont="1" applyFill="1" applyBorder="1" applyAlignment="1">
      <alignment vertical="center"/>
    </xf>
    <xf numFmtId="3" fontId="12" fillId="5" borderId="480" xfId="0" applyNumberFormat="1" applyFont="1" applyFill="1" applyBorder="1" applyAlignment="1">
      <alignment vertical="center"/>
    </xf>
    <xf numFmtId="3" fontId="12" fillId="5" borderId="511" xfId="0" applyNumberFormat="1" applyFont="1" applyFill="1" applyBorder="1" applyAlignment="1">
      <alignment vertical="center"/>
    </xf>
    <xf numFmtId="3" fontId="12" fillId="5" borderId="512" xfId="0" applyNumberFormat="1" applyFont="1" applyFill="1" applyBorder="1" applyAlignment="1">
      <alignment vertical="center"/>
    </xf>
    <xf numFmtId="3" fontId="1" fillId="5" borderId="513" xfId="0" applyNumberFormat="1" applyFont="1" applyFill="1" applyBorder="1" applyAlignment="1">
      <alignment horizontal="right" vertical="center"/>
    </xf>
    <xf numFmtId="3" fontId="12" fillId="5" borderId="503" xfId="0" applyNumberFormat="1" applyFont="1" applyFill="1" applyBorder="1" applyAlignment="1">
      <alignment vertical="center"/>
    </xf>
    <xf numFmtId="3" fontId="12" fillId="5" borderId="514" xfId="0" applyNumberFormat="1" applyFont="1" applyFill="1" applyBorder="1" applyAlignment="1">
      <alignment vertical="center"/>
    </xf>
    <xf numFmtId="3" fontId="12" fillId="14" borderId="508" xfId="0" applyNumberFormat="1" applyFont="1" applyFill="1" applyBorder="1" applyAlignment="1">
      <alignment vertical="center"/>
    </xf>
    <xf numFmtId="3" fontId="12" fillId="0" borderId="474" xfId="0" applyNumberFormat="1" applyFont="1" applyBorder="1" applyAlignment="1">
      <alignment horizontal="center" vertical="center"/>
    </xf>
    <xf numFmtId="3" fontId="12" fillId="20" borderId="515" xfId="0" applyNumberFormat="1" applyFont="1" applyFill="1" applyBorder="1" applyAlignment="1">
      <alignment vertical="center"/>
    </xf>
    <xf numFmtId="3" fontId="12" fillId="20" borderId="516" xfId="0" applyNumberFormat="1" applyFont="1" applyFill="1" applyBorder="1" applyAlignment="1">
      <alignment vertical="center"/>
    </xf>
    <xf numFmtId="3" fontId="12" fillId="21" borderId="503" xfId="0" applyNumberFormat="1" applyFont="1" applyFill="1" applyBorder="1" applyAlignment="1">
      <alignment vertical="center"/>
    </xf>
    <xf numFmtId="3" fontId="1" fillId="20" borderId="517" xfId="0" applyNumberFormat="1" applyFont="1" applyFill="1" applyBorder="1" applyAlignment="1">
      <alignment horizontal="right" vertical="center"/>
    </xf>
    <xf numFmtId="3" fontId="20" fillId="17" borderId="518" xfId="0" applyNumberFormat="1" applyFont="1" applyFill="1" applyBorder="1" applyAlignment="1">
      <alignment horizontal="right" vertical="center"/>
    </xf>
    <xf numFmtId="3" fontId="12" fillId="20" borderId="519" xfId="0" applyNumberFormat="1" applyFont="1" applyFill="1" applyBorder="1" applyAlignment="1">
      <alignment vertical="center"/>
    </xf>
    <xf numFmtId="3" fontId="12" fillId="21" borderId="515" xfId="0" applyNumberFormat="1" applyFont="1" applyFill="1" applyBorder="1" applyAlignment="1">
      <alignment vertical="center"/>
    </xf>
    <xf numFmtId="3" fontId="12" fillId="5" borderId="520" xfId="0" applyNumberFormat="1" applyFont="1" applyFill="1" applyBorder="1" applyAlignment="1">
      <alignment vertical="center"/>
    </xf>
    <xf numFmtId="3" fontId="12" fillId="5" borderId="521" xfId="0" applyNumberFormat="1" applyFont="1" applyFill="1" applyBorder="1" applyAlignment="1">
      <alignment vertical="center"/>
    </xf>
    <xf numFmtId="3" fontId="1" fillId="20" borderId="482" xfId="0" applyNumberFormat="1" applyFont="1" applyFill="1" applyBorder="1" applyAlignment="1">
      <alignment horizontal="right" vertical="center"/>
    </xf>
    <xf numFmtId="3" fontId="1" fillId="17" borderId="504" xfId="0" applyNumberFormat="1" applyFont="1" applyFill="1" applyBorder="1" applyAlignment="1">
      <alignment horizontal="right" vertical="center"/>
    </xf>
    <xf numFmtId="3" fontId="1" fillId="17" borderId="502" xfId="0" applyNumberFormat="1" applyFont="1" applyFill="1" applyBorder="1" applyAlignment="1">
      <alignment horizontal="right" vertical="center"/>
    </xf>
    <xf numFmtId="3" fontId="16" fillId="0" borderId="522" xfId="0" applyNumberFormat="1" applyFont="1" applyBorder="1"/>
    <xf numFmtId="3" fontId="12" fillId="20" borderId="474" xfId="0" applyNumberFormat="1" applyFont="1" applyFill="1" applyBorder="1" applyAlignment="1">
      <alignment vertical="center"/>
    </xf>
    <xf numFmtId="3" fontId="12" fillId="20" borderId="523" xfId="0" applyNumberFormat="1" applyFont="1" applyFill="1" applyBorder="1" applyAlignment="1">
      <alignment vertical="center"/>
    </xf>
    <xf numFmtId="3" fontId="20" fillId="0" borderId="524" xfId="0" applyNumberFormat="1" applyFont="1" applyBorder="1" applyAlignment="1">
      <alignment horizontal="right" vertical="center"/>
    </xf>
    <xf numFmtId="3" fontId="1" fillId="20" borderId="474" xfId="0" applyNumberFormat="1" applyFont="1" applyFill="1" applyBorder="1" applyAlignment="1">
      <alignment vertical="center"/>
    </xf>
    <xf numFmtId="3" fontId="12" fillId="14" borderId="500" xfId="0" applyNumberFormat="1" applyFont="1" applyFill="1" applyBorder="1" applyAlignment="1">
      <alignment vertical="center"/>
    </xf>
    <xf numFmtId="3" fontId="16" fillId="5" borderId="525" xfId="0" applyNumberFormat="1" applyFont="1" applyFill="1" applyBorder="1"/>
    <xf numFmtId="3" fontId="1" fillId="20" borderId="504" xfId="0" applyNumberFormat="1" applyFont="1" applyFill="1" applyBorder="1" applyAlignment="1">
      <alignment horizontal="right" vertical="center"/>
    </xf>
    <xf numFmtId="3" fontId="1" fillId="17" borderId="482" xfId="0" applyNumberFormat="1" applyFont="1" applyFill="1" applyBorder="1" applyAlignment="1">
      <alignment horizontal="right" vertical="center"/>
    </xf>
    <xf numFmtId="3" fontId="12" fillId="5" borderId="498" xfId="0" applyNumberFormat="1" applyFont="1" applyFill="1" applyBorder="1" applyAlignment="1">
      <alignment vertical="center"/>
    </xf>
    <xf numFmtId="3" fontId="12" fillId="14" borderId="525" xfId="0" applyNumberFormat="1" applyFont="1" applyFill="1" applyBorder="1" applyAlignment="1">
      <alignment vertical="center"/>
    </xf>
    <xf numFmtId="3" fontId="1" fillId="17" borderId="474" xfId="0" applyNumberFormat="1" applyFont="1" applyFill="1" applyBorder="1" applyAlignment="1">
      <alignment horizontal="right" vertical="center"/>
    </xf>
    <xf numFmtId="3" fontId="1" fillId="0" borderId="526" xfId="0" applyNumberFormat="1" applyFont="1" applyBorder="1" applyAlignment="1">
      <alignment horizontal="right" vertical="center"/>
    </xf>
    <xf numFmtId="3" fontId="12" fillId="0" borderId="473" xfId="0" applyNumberFormat="1" applyFont="1" applyBorder="1" applyAlignment="1">
      <alignment horizontal="center" vertical="center"/>
    </xf>
    <xf numFmtId="3" fontId="12" fillId="0" borderId="519" xfId="0" applyNumberFormat="1" applyFont="1" applyBorder="1" applyAlignment="1">
      <alignment vertical="center"/>
    </xf>
    <xf numFmtId="3" fontId="12" fillId="15" borderId="527" xfId="0" applyNumberFormat="1" applyFont="1" applyFill="1" applyBorder="1" applyAlignment="1">
      <alignment vertical="center"/>
    </xf>
    <xf numFmtId="3" fontId="1" fillId="0" borderId="498" xfId="0" applyNumberFormat="1" applyFont="1" applyBorder="1" applyAlignment="1">
      <alignment horizontal="right" vertical="center"/>
    </xf>
    <xf numFmtId="14" fontId="23" fillId="0" borderId="0" xfId="0" applyNumberFormat="1" applyFont="1" applyAlignment="1">
      <alignment horizontal="left"/>
    </xf>
    <xf numFmtId="168" fontId="23" fillId="0" borderId="0" xfId="4" applyNumberFormat="1" applyFont="1" applyAlignment="1">
      <alignment horizontal="left"/>
    </xf>
    <xf numFmtId="39" fontId="12" fillId="3" borderId="528" xfId="0" applyNumberFormat="1" applyFont="1" applyFill="1" applyBorder="1" applyAlignment="1" applyProtection="1">
      <alignment vertical="center"/>
      <protection locked="0"/>
    </xf>
    <xf numFmtId="39" fontId="12" fillId="4" borderId="529" xfId="0" applyNumberFormat="1" applyFont="1" applyFill="1" applyBorder="1" applyAlignment="1" applyProtection="1">
      <alignment vertical="center"/>
      <protection locked="0"/>
    </xf>
    <xf numFmtId="39" fontId="12" fillId="4" borderId="530" xfId="0" applyNumberFormat="1" applyFont="1" applyFill="1" applyBorder="1" applyAlignment="1" applyProtection="1">
      <alignment vertical="center"/>
      <protection locked="0"/>
    </xf>
    <xf numFmtId="39" fontId="12" fillId="4" borderId="531" xfId="0" applyNumberFormat="1" applyFont="1" applyFill="1" applyBorder="1" applyAlignment="1" applyProtection="1">
      <alignment vertical="center"/>
      <protection locked="0"/>
    </xf>
    <xf numFmtId="39" fontId="12" fillId="4" borderId="532" xfId="0" applyNumberFormat="1" applyFont="1" applyFill="1" applyBorder="1" applyAlignment="1" applyProtection="1">
      <alignment vertical="center"/>
      <protection locked="0"/>
    </xf>
    <xf numFmtId="39" fontId="12" fillId="3" borderId="533" xfId="0" applyNumberFormat="1" applyFont="1" applyFill="1" applyBorder="1" applyAlignment="1">
      <alignment vertical="center"/>
    </xf>
    <xf numFmtId="39" fontId="12" fillId="3" borderId="534" xfId="0" applyNumberFormat="1" applyFont="1" applyFill="1" applyBorder="1" applyAlignment="1">
      <alignment vertical="center"/>
    </xf>
    <xf numFmtId="39" fontId="12" fillId="3" borderId="535" xfId="0" applyNumberFormat="1" applyFont="1" applyFill="1" applyBorder="1" applyAlignment="1">
      <alignment vertical="center"/>
    </xf>
    <xf numFmtId="39" fontId="12" fillId="37" borderId="536" xfId="0" applyNumberFormat="1" applyFont="1" applyFill="1" applyBorder="1" applyAlignment="1">
      <alignment vertical="center"/>
    </xf>
    <xf numFmtId="39" fontId="12" fillId="37" borderId="537" xfId="0" applyNumberFormat="1" applyFont="1" applyFill="1" applyBorder="1" applyAlignment="1">
      <alignment vertical="center"/>
    </xf>
    <xf numFmtId="39" fontId="12" fillId="37" borderId="538" xfId="0" applyNumberFormat="1" applyFont="1" applyFill="1" applyBorder="1" applyAlignment="1">
      <alignment vertical="center"/>
    </xf>
    <xf numFmtId="0" fontId="37" fillId="0" borderId="0" xfId="0" applyFont="1"/>
    <xf numFmtId="14" fontId="0" fillId="0" borderId="0" xfId="0" applyNumberFormat="1"/>
    <xf numFmtId="0" fontId="46" fillId="0" borderId="214" xfId="6"/>
    <xf numFmtId="0" fontId="47" fillId="0" borderId="304" xfId="6" applyFont="1" applyBorder="1"/>
    <xf numFmtId="0" fontId="47" fillId="0" borderId="306" xfId="6" applyFont="1" applyBorder="1"/>
    <xf numFmtId="0" fontId="47" fillId="0" borderId="305" xfId="6" applyFont="1" applyBorder="1"/>
    <xf numFmtId="0" fontId="47" fillId="0" borderId="279" xfId="6" applyFont="1" applyBorder="1"/>
    <xf numFmtId="0" fontId="47" fillId="0" borderId="441" xfId="6" applyFont="1" applyBorder="1"/>
    <xf numFmtId="14" fontId="47" fillId="0" borderId="304" xfId="6" applyNumberFormat="1" applyFont="1" applyBorder="1" applyAlignment="1">
      <alignment horizontal="center"/>
    </xf>
    <xf numFmtId="14" fontId="47" fillId="0" borderId="306" xfId="6" applyNumberFormat="1" applyFont="1" applyBorder="1" applyAlignment="1">
      <alignment horizontal="center"/>
    </xf>
    <xf numFmtId="14" fontId="47" fillId="0" borderId="305" xfId="6" applyNumberFormat="1" applyFont="1" applyBorder="1" applyAlignment="1">
      <alignment horizontal="center"/>
    </xf>
    <xf numFmtId="14" fontId="47" fillId="0" borderId="306" xfId="7" applyNumberFormat="1" applyFont="1" applyBorder="1" applyAlignment="1">
      <alignment horizontal="center"/>
    </xf>
    <xf numFmtId="0" fontId="47" fillId="0" borderId="305" xfId="6" applyFont="1" applyBorder="1" applyAlignment="1">
      <alignment horizontal="center"/>
    </xf>
    <xf numFmtId="0" fontId="47" fillId="0" borderId="304" xfId="6" applyFont="1" applyBorder="1" applyAlignment="1">
      <alignment horizontal="center"/>
    </xf>
    <xf numFmtId="0" fontId="47" fillId="0" borderId="306" xfId="6" applyFont="1" applyBorder="1" applyAlignment="1">
      <alignment horizontal="center"/>
    </xf>
    <xf numFmtId="10" fontId="47" fillId="0" borderId="304" xfId="7" applyNumberFormat="1" applyFont="1" applyBorder="1" applyAlignment="1">
      <alignment horizontal="center"/>
    </xf>
    <xf numFmtId="10" fontId="47" fillId="0" borderId="305" xfId="7" applyNumberFormat="1" applyFont="1" applyBorder="1" applyAlignment="1">
      <alignment horizontal="center"/>
    </xf>
    <xf numFmtId="10" fontId="47" fillId="0" borderId="306" xfId="7" applyNumberFormat="1" applyFont="1" applyBorder="1" applyAlignment="1">
      <alignment horizontal="center"/>
    </xf>
    <xf numFmtId="10" fontId="47" fillId="0" borderId="441" xfId="7" applyNumberFormat="1" applyFont="1" applyBorder="1" applyAlignment="1">
      <alignment horizontal="center"/>
    </xf>
    <xf numFmtId="10" fontId="47" fillId="0" borderId="304" xfId="6" applyNumberFormat="1" applyFont="1" applyBorder="1" applyAlignment="1">
      <alignment horizontal="center"/>
    </xf>
    <xf numFmtId="10" fontId="47" fillId="0" borderId="305" xfId="6" applyNumberFormat="1" applyFont="1" applyBorder="1" applyAlignment="1">
      <alignment horizontal="center"/>
    </xf>
    <xf numFmtId="10" fontId="47" fillId="0" borderId="306" xfId="6" applyNumberFormat="1" applyFont="1" applyBorder="1" applyAlignment="1">
      <alignment horizontal="center"/>
    </xf>
    <xf numFmtId="0" fontId="47" fillId="0" borderId="309" xfId="6" applyFont="1" applyBorder="1"/>
    <xf numFmtId="14" fontId="47" fillId="0" borderId="309" xfId="6" applyNumberFormat="1" applyFont="1" applyBorder="1" applyAlignment="1">
      <alignment horizontal="center"/>
    </xf>
    <xf numFmtId="14" fontId="47" fillId="0" borderId="310" xfId="6" applyNumberFormat="1" applyFont="1" applyBorder="1" applyAlignment="1">
      <alignment horizontal="center"/>
    </xf>
    <xf numFmtId="14" fontId="47" fillId="0" borderId="248" xfId="6" applyNumberFormat="1" applyFont="1" applyBorder="1" applyAlignment="1">
      <alignment horizontal="center"/>
    </xf>
    <xf numFmtId="14" fontId="47" fillId="0" borderId="310" xfId="7" applyNumberFormat="1" applyFont="1" applyBorder="1" applyAlignment="1">
      <alignment horizontal="center"/>
    </xf>
    <xf numFmtId="0" fontId="47" fillId="0" borderId="248" xfId="6" applyFont="1" applyBorder="1" applyAlignment="1">
      <alignment horizontal="center"/>
    </xf>
    <xf numFmtId="0" fontId="47" fillId="0" borderId="309" xfId="6" applyFont="1" applyBorder="1" applyAlignment="1">
      <alignment horizontal="center"/>
    </xf>
    <xf numFmtId="0" fontId="47" fillId="0" borderId="310" xfId="6" applyFont="1" applyBorder="1" applyAlignment="1">
      <alignment horizontal="center"/>
    </xf>
    <xf numFmtId="10" fontId="47" fillId="0" borderId="309" xfId="7" applyNumberFormat="1" applyFont="1" applyBorder="1" applyAlignment="1">
      <alignment horizontal="center"/>
    </xf>
    <xf numFmtId="10" fontId="47" fillId="0" borderId="248" xfId="7" applyNumberFormat="1" applyFont="1" applyBorder="1" applyAlignment="1">
      <alignment horizontal="center"/>
    </xf>
    <xf numFmtId="10" fontId="47" fillId="0" borderId="310" xfId="7" applyNumberFormat="1" applyFont="1" applyBorder="1" applyAlignment="1">
      <alignment horizontal="center"/>
    </xf>
    <xf numFmtId="10" fontId="47" fillId="0" borderId="390" xfId="7" applyNumberFormat="1" applyFont="1" applyBorder="1" applyAlignment="1">
      <alignment horizontal="center"/>
    </xf>
    <xf numFmtId="10" fontId="47" fillId="0" borderId="309" xfId="6" applyNumberFormat="1" applyFont="1" applyBorder="1" applyAlignment="1">
      <alignment horizontal="center"/>
    </xf>
    <xf numFmtId="10" fontId="47" fillId="0" borderId="248" xfId="6" applyNumberFormat="1" applyFont="1" applyBorder="1" applyAlignment="1">
      <alignment horizontal="center"/>
    </xf>
    <xf numFmtId="10" fontId="47" fillId="0" borderId="310" xfId="6" applyNumberFormat="1" applyFont="1" applyBorder="1" applyAlignment="1">
      <alignment horizontal="center"/>
    </xf>
    <xf numFmtId="168" fontId="0" fillId="0" borderId="214" xfId="7" applyNumberFormat="1" applyFont="1" applyBorder="1" applyAlignment="1"/>
    <xf numFmtId="168" fontId="37" fillId="0" borderId="214" xfId="7" applyNumberFormat="1" applyFont="1" applyBorder="1" applyAlignment="1"/>
    <xf numFmtId="168" fontId="0" fillId="0" borderId="255" xfId="7" applyNumberFormat="1" applyFont="1" applyBorder="1" applyAlignment="1"/>
    <xf numFmtId="168" fontId="0" fillId="0" borderId="254" xfId="7" applyNumberFormat="1" applyFont="1" applyBorder="1" applyAlignment="1"/>
    <xf numFmtId="168" fontId="0" fillId="0" borderId="276" xfId="7" applyNumberFormat="1" applyFont="1" applyBorder="1" applyAlignment="1"/>
    <xf numFmtId="168" fontId="37" fillId="0" borderId="276" xfId="7" applyNumberFormat="1" applyFont="1" applyBorder="1" applyAlignment="1"/>
    <xf numFmtId="168" fontId="0" fillId="0" borderId="335" xfId="7" applyNumberFormat="1" applyFont="1" applyBorder="1" applyAlignment="1"/>
    <xf numFmtId="10" fontId="48" fillId="55" borderId="540" xfId="4" applyNumberFormat="1" applyFont="1" applyFill="1" applyBorder="1" applyAlignment="1">
      <alignment horizontal="center" vertical="center"/>
    </xf>
    <xf numFmtId="10" fontId="49" fillId="55" borderId="540" xfId="4" applyNumberFormat="1" applyFont="1" applyFill="1" applyBorder="1" applyAlignment="1">
      <alignment horizontal="center" vertical="center"/>
    </xf>
    <xf numFmtId="10" fontId="48" fillId="55" borderId="541" xfId="4" applyNumberFormat="1" applyFont="1" applyFill="1" applyBorder="1" applyAlignment="1">
      <alignment horizontal="center" vertical="center"/>
    </xf>
    <xf numFmtId="10" fontId="48" fillId="26" borderId="542" xfId="4" applyNumberFormat="1" applyFont="1" applyFill="1" applyBorder="1" applyAlignment="1">
      <alignment horizontal="center" vertical="center"/>
    </xf>
    <xf numFmtId="10" fontId="48" fillId="26" borderId="543" xfId="4" applyNumberFormat="1" applyFont="1" applyFill="1" applyBorder="1" applyAlignment="1">
      <alignment horizontal="center" vertical="center"/>
    </xf>
    <xf numFmtId="3" fontId="12" fillId="38" borderId="544" xfId="0" applyNumberFormat="1" applyFont="1" applyFill="1" applyBorder="1" applyAlignment="1">
      <alignment vertical="center"/>
    </xf>
    <xf numFmtId="3" fontId="12" fillId="38" borderId="213" xfId="0" applyNumberFormat="1" applyFont="1" applyFill="1" applyBorder="1" applyAlignment="1">
      <alignment vertical="center"/>
    </xf>
    <xf numFmtId="3" fontId="12" fillId="21" borderId="545" xfId="0" applyNumberFormat="1" applyFont="1" applyFill="1" applyBorder="1" applyAlignment="1">
      <alignment vertical="center"/>
    </xf>
    <xf numFmtId="3" fontId="16" fillId="0" borderId="546" xfId="0" applyNumberFormat="1" applyFont="1" applyBorder="1"/>
    <xf numFmtId="3" fontId="12" fillId="21" borderId="547" xfId="0" applyNumberFormat="1" applyFont="1" applyFill="1" applyBorder="1" applyAlignment="1">
      <alignment vertical="center"/>
    </xf>
    <xf numFmtId="3" fontId="12" fillId="38" borderId="100" xfId="0" applyNumberFormat="1" applyFont="1" applyFill="1" applyBorder="1" applyAlignment="1">
      <alignment vertical="center"/>
    </xf>
    <xf numFmtId="3" fontId="12" fillId="5" borderId="548" xfId="0" applyNumberFormat="1" applyFont="1" applyFill="1" applyBorder="1"/>
    <xf numFmtId="3" fontId="12" fillId="21" borderId="549" xfId="0" applyNumberFormat="1" applyFont="1" applyFill="1" applyBorder="1" applyAlignment="1">
      <alignment vertical="center"/>
    </xf>
    <xf numFmtId="3" fontId="12" fillId="3" borderId="302" xfId="0" applyNumberFormat="1" applyFont="1" applyFill="1" applyBorder="1" applyAlignment="1">
      <alignment vertical="center"/>
    </xf>
    <xf numFmtId="3" fontId="12" fillId="21" borderId="550" xfId="0" applyNumberFormat="1" applyFont="1" applyFill="1" applyBorder="1" applyAlignment="1">
      <alignment vertical="center"/>
    </xf>
    <xf numFmtId="3" fontId="1" fillId="0" borderId="186" xfId="0" applyNumberFormat="1" applyFont="1" applyBorder="1" applyAlignment="1">
      <alignment horizontal="right" vertical="center"/>
    </xf>
    <xf numFmtId="3" fontId="16" fillId="0" borderId="551" xfId="0" applyNumberFormat="1" applyFont="1" applyBorder="1"/>
    <xf numFmtId="3" fontId="12" fillId="21" borderId="476" xfId="0" applyNumberFormat="1" applyFont="1" applyFill="1" applyBorder="1" applyAlignment="1">
      <alignment vertical="center"/>
    </xf>
    <xf numFmtId="3" fontId="12" fillId="14" borderId="552" xfId="0" applyNumberFormat="1" applyFont="1" applyFill="1" applyBorder="1" applyAlignment="1">
      <alignment vertical="center"/>
    </xf>
    <xf numFmtId="3" fontId="12" fillId="0" borderId="338" xfId="0" applyNumberFormat="1" applyFont="1" applyBorder="1" applyAlignment="1">
      <alignment vertical="center"/>
    </xf>
    <xf numFmtId="3" fontId="1" fillId="0" borderId="553" xfId="0" applyNumberFormat="1" applyFont="1" applyBorder="1" applyAlignment="1">
      <alignment vertical="center"/>
    </xf>
    <xf numFmtId="3" fontId="12" fillId="0" borderId="555" xfId="0" applyNumberFormat="1" applyFont="1" applyBorder="1" applyAlignment="1">
      <alignment vertical="center"/>
    </xf>
    <xf numFmtId="3" fontId="1" fillId="0" borderId="554" xfId="0" applyNumberFormat="1" applyFont="1" applyBorder="1" applyAlignment="1">
      <alignment vertical="center"/>
    </xf>
    <xf numFmtId="3" fontId="12" fillId="20" borderId="556" xfId="0" applyNumberFormat="1" applyFont="1" applyFill="1" applyBorder="1" applyAlignment="1">
      <alignment vertical="center"/>
    </xf>
    <xf numFmtId="0" fontId="47" fillId="0" borderId="279" xfId="0" applyFont="1" applyBorder="1"/>
    <xf numFmtId="169" fontId="47" fillId="0" borderId="279" xfId="8" applyNumberFormat="1" applyFont="1" applyBorder="1"/>
    <xf numFmtId="0" fontId="47" fillId="0" borderId="214" xfId="0" applyFont="1" applyBorder="1"/>
    <xf numFmtId="9" fontId="47" fillId="0" borderId="214" xfId="4" applyFont="1" applyBorder="1"/>
    <xf numFmtId="169" fontId="47" fillId="0" borderId="214" xfId="8" applyNumberFormat="1" applyFont="1" applyBorder="1"/>
    <xf numFmtId="0" fontId="12" fillId="8" borderId="214" xfId="0" applyFont="1" applyFill="1" applyBorder="1" applyAlignment="1">
      <alignment vertical="center"/>
    </xf>
    <xf numFmtId="3" fontId="12" fillId="21" borderId="182" xfId="0" applyNumberFormat="1" applyFont="1" applyFill="1" applyBorder="1" applyAlignment="1">
      <alignment vertical="center"/>
    </xf>
    <xf numFmtId="3" fontId="12" fillId="14" borderId="182" xfId="0" applyNumberFormat="1" applyFont="1" applyFill="1" applyBorder="1" applyAlignment="1">
      <alignment vertical="center"/>
    </xf>
    <xf numFmtId="3" fontId="12" fillId="15" borderId="498" xfId="0" applyNumberFormat="1" applyFont="1" applyFill="1" applyBorder="1" applyAlignment="1">
      <alignment vertical="center"/>
    </xf>
    <xf numFmtId="0" fontId="12" fillId="6" borderId="181" xfId="0" applyFont="1" applyFill="1" applyBorder="1" applyAlignment="1">
      <alignment vertical="center"/>
    </xf>
    <xf numFmtId="3" fontId="1" fillId="0" borderId="562" xfId="0" applyNumberFormat="1" applyFont="1" applyBorder="1" applyAlignment="1">
      <alignment horizontal="right" vertical="center"/>
    </xf>
    <xf numFmtId="3" fontId="1" fillId="0" borderId="564" xfId="0" applyNumberFormat="1" applyFont="1" applyBorder="1" applyAlignment="1">
      <alignment horizontal="right" vertical="center"/>
    </xf>
    <xf numFmtId="3" fontId="1" fillId="0" borderId="92" xfId="0" applyNumberFormat="1" applyFont="1" applyBorder="1" applyAlignment="1">
      <alignment horizontal="right" vertical="center"/>
    </xf>
    <xf numFmtId="168" fontId="47" fillId="0" borderId="279" xfId="4" applyNumberFormat="1" applyFont="1" applyBorder="1"/>
    <xf numFmtId="0" fontId="52" fillId="0" borderId="214" xfId="9"/>
    <xf numFmtId="167" fontId="52" fillId="0" borderId="214" xfId="9" applyNumberFormat="1" applyAlignment="1">
      <alignment horizontal="center"/>
    </xf>
    <xf numFmtId="167" fontId="52" fillId="0" borderId="214" xfId="9" applyNumberFormat="1"/>
    <xf numFmtId="0" fontId="53" fillId="40" borderId="214" xfId="9" applyFont="1" applyFill="1" applyAlignment="1">
      <alignment horizontal="left"/>
    </xf>
    <xf numFmtId="0" fontId="52" fillId="40" borderId="214" xfId="9" applyFill="1"/>
    <xf numFmtId="0" fontId="0" fillId="0" borderId="0" xfId="0" pivotButton="1"/>
    <xf numFmtId="0" fontId="0" fillId="0" borderId="0" xfId="0" applyAlignment="1">
      <alignment horizontal="left"/>
    </xf>
    <xf numFmtId="0" fontId="0" fillId="0" borderId="0" xfId="0" applyAlignment="1">
      <alignment horizontal="left" indent="1"/>
    </xf>
    <xf numFmtId="167" fontId="0" fillId="0" borderId="0" xfId="0" applyNumberFormat="1" applyAlignment="1">
      <alignment horizontal="center"/>
    </xf>
    <xf numFmtId="167" fontId="0" fillId="0" borderId="0" xfId="0" pivotButton="1" applyNumberFormat="1" applyAlignment="1">
      <alignment horizontal="center"/>
    </xf>
    <xf numFmtId="167" fontId="0" fillId="44" borderId="0" xfId="0" applyNumberFormat="1" applyFill="1" applyAlignment="1">
      <alignment horizontal="center"/>
    </xf>
    <xf numFmtId="0" fontId="0" fillId="44" borderId="0" xfId="0" applyFill="1" applyAlignment="1">
      <alignment horizontal="left"/>
    </xf>
    <xf numFmtId="3" fontId="12" fillId="4" borderId="455" xfId="0" applyNumberFormat="1" applyFont="1" applyFill="1" applyBorder="1" applyAlignment="1">
      <alignment vertical="center"/>
    </xf>
    <xf numFmtId="3" fontId="12" fillId="4" borderId="458" xfId="0" applyNumberFormat="1" applyFont="1" applyFill="1" applyBorder="1" applyAlignment="1">
      <alignment vertical="center"/>
    </xf>
    <xf numFmtId="3" fontId="12" fillId="4" borderId="96" xfId="0" applyNumberFormat="1" applyFont="1" applyFill="1" applyBorder="1" applyAlignment="1">
      <alignment vertical="center"/>
    </xf>
    <xf numFmtId="3" fontId="12" fillId="4" borderId="189" xfId="0" applyNumberFormat="1" applyFont="1" applyFill="1" applyBorder="1" applyAlignment="1">
      <alignment vertical="center"/>
    </xf>
    <xf numFmtId="3" fontId="12" fillId="4" borderId="33" xfId="0" applyNumberFormat="1" applyFont="1" applyFill="1" applyBorder="1" applyAlignment="1">
      <alignment vertical="center"/>
    </xf>
    <xf numFmtId="0" fontId="0" fillId="0" borderId="304" xfId="0" applyBorder="1"/>
    <xf numFmtId="0" fontId="0" fillId="0" borderId="307" xfId="0" applyBorder="1"/>
    <xf numFmtId="169" fontId="0" fillId="0" borderId="305" xfId="8" applyNumberFormat="1" applyFont="1" applyBorder="1"/>
    <xf numFmtId="169" fontId="0" fillId="0" borderId="566" xfId="8" applyNumberFormat="1" applyFont="1" applyBorder="1"/>
    <xf numFmtId="169" fontId="0" fillId="0" borderId="214" xfId="8" applyNumberFormat="1" applyFont="1" applyBorder="1"/>
    <xf numFmtId="0" fontId="0" fillId="0" borderId="304" xfId="0" applyBorder="1" applyAlignment="1">
      <alignment horizontal="left" indent="1"/>
    </xf>
    <xf numFmtId="0" fontId="0" fillId="0" borderId="567" xfId="0" applyBorder="1" applyAlignment="1">
      <alignment horizontal="left" indent="1"/>
    </xf>
    <xf numFmtId="169" fontId="0" fillId="0" borderId="306" xfId="8" applyNumberFormat="1" applyFont="1" applyBorder="1"/>
    <xf numFmtId="169" fontId="0" fillId="0" borderId="308" xfId="8" applyNumberFormat="1" applyFont="1" applyBorder="1"/>
    <xf numFmtId="169" fontId="0" fillId="0" borderId="568" xfId="8" applyNumberFormat="1" applyFont="1" applyBorder="1"/>
    <xf numFmtId="0" fontId="34" fillId="56" borderId="307" xfId="0" applyFont="1" applyFill="1" applyBorder="1"/>
    <xf numFmtId="0" fontId="34" fillId="56" borderId="214" xfId="0" applyFont="1" applyFill="1" applyBorder="1" applyAlignment="1">
      <alignment horizontal="center"/>
    </xf>
    <xf numFmtId="0" fontId="34" fillId="56" borderId="308" xfId="0" applyFont="1" applyFill="1" applyBorder="1" applyAlignment="1">
      <alignment horizontal="center"/>
    </xf>
    <xf numFmtId="0" fontId="47" fillId="0" borderId="427" xfId="0" applyFont="1" applyBorder="1" applyAlignment="1">
      <alignment horizontal="left"/>
    </xf>
    <xf numFmtId="0" fontId="47" fillId="0" borderId="459" xfId="0" applyFont="1" applyBorder="1" applyAlignment="1">
      <alignment horizontal="left"/>
    </xf>
    <xf numFmtId="0" fontId="34" fillId="0" borderId="248" xfId="0" applyFont="1" applyBorder="1" applyAlignment="1">
      <alignment horizontal="center"/>
    </xf>
    <xf numFmtId="0" fontId="51" fillId="8" borderId="105" xfId="0" applyFont="1" applyFill="1" applyBorder="1" applyAlignment="1">
      <alignment horizontal="left" vertical="center" wrapText="1"/>
    </xf>
    <xf numFmtId="0" fontId="12" fillId="14" borderId="266" xfId="0" applyFont="1" applyFill="1" applyBorder="1" applyAlignment="1">
      <alignment horizontal="center" vertical="center"/>
    </xf>
    <xf numFmtId="0" fontId="12" fillId="14" borderId="225" xfId="0" applyFont="1" applyFill="1" applyBorder="1" applyAlignment="1">
      <alignment horizontal="center" vertical="center"/>
    </xf>
    <xf numFmtId="0" fontId="12" fillId="14" borderId="229" xfId="0" applyFont="1" applyFill="1" applyBorder="1" applyAlignment="1">
      <alignment horizontal="center" vertical="center"/>
    </xf>
    <xf numFmtId="0" fontId="12" fillId="14" borderId="254" xfId="0" applyFont="1" applyFill="1" applyBorder="1" applyAlignment="1">
      <alignment horizontal="center" vertical="center"/>
    </xf>
    <xf numFmtId="0" fontId="12" fillId="14" borderId="214" xfId="0" applyFont="1" applyFill="1" applyBorder="1" applyAlignment="1">
      <alignment horizontal="center" vertical="center"/>
    </xf>
    <xf numFmtId="0" fontId="12" fillId="14" borderId="232" xfId="0" applyFont="1" applyFill="1" applyBorder="1" applyAlignment="1">
      <alignment horizontal="center" vertical="center"/>
    </xf>
    <xf numFmtId="0" fontId="12" fillId="14" borderId="260" xfId="0" applyFont="1" applyFill="1" applyBorder="1" applyAlignment="1">
      <alignment horizontal="center" vertical="center"/>
    </xf>
    <xf numFmtId="0" fontId="12" fillId="14" borderId="123" xfId="0" applyFont="1" applyFill="1" applyBorder="1" applyAlignment="1">
      <alignment horizontal="center" vertical="center"/>
    </xf>
    <xf numFmtId="0" fontId="12" fillId="14" borderId="161" xfId="0" applyFont="1" applyFill="1" applyBorder="1" applyAlignment="1">
      <alignment horizontal="center" vertical="center"/>
    </xf>
    <xf numFmtId="3" fontId="12" fillId="14" borderId="557" xfId="0" applyNumberFormat="1" applyFont="1" applyFill="1" applyBorder="1" applyAlignment="1">
      <alignment horizontal="center" vertical="center"/>
    </xf>
    <xf numFmtId="3" fontId="12" fillId="14" borderId="565" xfId="0" applyNumberFormat="1" applyFont="1" applyFill="1" applyBorder="1" applyAlignment="1">
      <alignment horizontal="center" vertical="center"/>
    </xf>
    <xf numFmtId="0" fontId="13" fillId="0" borderId="214" xfId="0" applyFont="1" applyBorder="1" applyAlignment="1">
      <alignment horizontal="center" vertical="center"/>
    </xf>
    <xf numFmtId="0" fontId="0" fillId="0" borderId="214" xfId="0" applyBorder="1"/>
    <xf numFmtId="0" fontId="2" fillId="0" borderId="232" xfId="0" applyFont="1" applyBorder="1"/>
    <xf numFmtId="0" fontId="15" fillId="0" borderId="123" xfId="0" applyFont="1" applyBorder="1" applyAlignment="1">
      <alignment horizontal="center" vertical="center"/>
    </xf>
    <xf numFmtId="0" fontId="2" fillId="0" borderId="123" xfId="0" applyFont="1" applyBorder="1"/>
    <xf numFmtId="0" fontId="2" fillId="0" borderId="161" xfId="0" applyFont="1" applyBorder="1"/>
    <xf numFmtId="0" fontId="12" fillId="3" borderId="16" xfId="0" applyFont="1" applyFill="1" applyBorder="1" applyAlignment="1" applyProtection="1">
      <alignment vertical="center"/>
      <protection locked="0"/>
    </xf>
    <xf numFmtId="0" fontId="2" fillId="0" borderId="55" xfId="0" applyFont="1" applyBorder="1" applyProtection="1">
      <protection locked="0"/>
    </xf>
    <xf numFmtId="0" fontId="2" fillId="0" borderId="17" xfId="0" applyFont="1" applyBorder="1" applyProtection="1">
      <protection locked="0"/>
    </xf>
    <xf numFmtId="0" fontId="12" fillId="3" borderId="28" xfId="0" applyFont="1" applyFill="1" applyBorder="1" applyAlignment="1" applyProtection="1">
      <alignment vertical="center"/>
      <protection locked="0"/>
    </xf>
    <xf numFmtId="0" fontId="2" fillId="0" borderId="93" xfId="0" applyFont="1" applyBorder="1" applyProtection="1">
      <protection locked="0"/>
    </xf>
    <xf numFmtId="0" fontId="2" fillId="0" borderId="29" xfId="0" applyFont="1" applyBorder="1" applyProtection="1">
      <protection locked="0"/>
    </xf>
    <xf numFmtId="0" fontId="12" fillId="3" borderId="93" xfId="0" applyFont="1" applyFill="1" applyBorder="1" applyAlignment="1" applyProtection="1">
      <alignment horizontal="left" vertical="center"/>
      <protection locked="0"/>
    </xf>
    <xf numFmtId="0" fontId="2" fillId="0" borderId="27" xfId="0" applyFont="1" applyBorder="1" applyProtection="1">
      <protection locked="0"/>
    </xf>
    <xf numFmtId="0" fontId="12" fillId="0" borderId="254" xfId="0" applyFont="1" applyBorder="1" applyAlignment="1">
      <alignment horizontal="center" vertical="center"/>
    </xf>
    <xf numFmtId="0" fontId="12" fillId="0" borderId="261" xfId="0" applyFont="1" applyBorder="1" applyAlignment="1">
      <alignment horizontal="center" vertical="center"/>
    </xf>
    <xf numFmtId="0" fontId="2" fillId="0" borderId="55" xfId="0" applyFont="1" applyBorder="1"/>
    <xf numFmtId="0" fontId="12" fillId="3" borderId="55" xfId="0" applyFont="1" applyFill="1" applyBorder="1" applyAlignment="1" applyProtection="1">
      <alignment horizontal="left" vertical="center"/>
      <protection locked="0"/>
    </xf>
    <xf numFmtId="0" fontId="2" fillId="0" borderId="15" xfId="0" applyFont="1" applyBorder="1" applyProtection="1">
      <protection locked="0"/>
    </xf>
    <xf numFmtId="0" fontId="17" fillId="0" borderId="266" xfId="0" applyFont="1" applyBorder="1" applyAlignment="1">
      <alignment horizontal="left" vertical="center"/>
    </xf>
    <xf numFmtId="0" fontId="2" fillId="0" borderId="225" xfId="0" applyFont="1" applyBorder="1"/>
    <xf numFmtId="0" fontId="2" fillId="0" borderId="229" xfId="0" applyFont="1" applyBorder="1"/>
    <xf numFmtId="0" fontId="12" fillId="0" borderId="262" xfId="0" applyFont="1" applyBorder="1" applyAlignment="1">
      <alignment horizontal="center" vertical="center"/>
    </xf>
    <xf numFmtId="0" fontId="2" fillId="0" borderId="93" xfId="0" applyFont="1" applyBorder="1"/>
    <xf numFmtId="0" fontId="1" fillId="0" borderId="249" xfId="0" applyFont="1" applyBorder="1" applyAlignment="1">
      <alignment horizontal="left" vertical="center"/>
    </xf>
    <xf numFmtId="0" fontId="2" fillId="0" borderId="250" xfId="0" applyFont="1" applyBorder="1"/>
    <xf numFmtId="0" fontId="3" fillId="0" borderId="250" xfId="0" applyFont="1" applyBorder="1" applyAlignment="1">
      <alignment horizontal="center" vertical="center"/>
    </xf>
    <xf numFmtId="0" fontId="3" fillId="0" borderId="251" xfId="0" applyFont="1" applyBorder="1" applyAlignment="1">
      <alignment horizontal="center" vertical="center"/>
    </xf>
    <xf numFmtId="0" fontId="2" fillId="0" borderId="252" xfId="0" applyFont="1" applyBorder="1"/>
    <xf numFmtId="0" fontId="2" fillId="0" borderId="92" xfId="0" applyFont="1" applyBorder="1"/>
    <xf numFmtId="0" fontId="2" fillId="0" borderId="72" xfId="0" applyFont="1" applyBorder="1"/>
    <xf numFmtId="0" fontId="2" fillId="0" borderId="125" xfId="0" applyFont="1" applyBorder="1"/>
    <xf numFmtId="0" fontId="2" fillId="0" borderId="222" xfId="0" applyFont="1" applyBorder="1"/>
    <xf numFmtId="0" fontId="2" fillId="0" borderId="126" xfId="0" applyFont="1" applyBorder="1"/>
    <xf numFmtId="0" fontId="2" fillId="0" borderId="253" xfId="0" applyFont="1" applyBorder="1"/>
    <xf numFmtId="0" fontId="2" fillId="0" borderId="255" xfId="0" applyFont="1" applyBorder="1"/>
    <xf numFmtId="0" fontId="2" fillId="0" borderId="256" xfId="0" applyFont="1" applyBorder="1"/>
    <xf numFmtId="0" fontId="4" fillId="2" borderId="214" xfId="0" applyFont="1" applyFill="1" applyBorder="1" applyAlignment="1">
      <alignment horizontal="center"/>
    </xf>
    <xf numFmtId="0" fontId="2" fillId="0" borderId="214" xfId="0" applyFont="1" applyBorder="1"/>
    <xf numFmtId="0" fontId="1" fillId="0" borderId="254" xfId="0" applyFont="1" applyBorder="1" applyAlignment="1">
      <alignment horizontal="left" vertical="center"/>
    </xf>
    <xf numFmtId="10" fontId="6" fillId="0" borderId="0" xfId="0" applyNumberFormat="1" applyFont="1" applyAlignment="1">
      <alignment horizontal="right"/>
    </xf>
    <xf numFmtId="0" fontId="0" fillId="0" borderId="0" xfId="0"/>
    <xf numFmtId="0" fontId="1" fillId="0" borderId="257" xfId="0" applyFont="1" applyBorder="1" applyAlignment="1">
      <alignment horizontal="left" vertical="center"/>
    </xf>
    <xf numFmtId="0" fontId="2" fillId="0" borderId="239" xfId="0" applyFont="1" applyBorder="1"/>
    <xf numFmtId="0" fontId="2" fillId="0" borderId="5" xfId="0" applyFont="1" applyBorder="1"/>
    <xf numFmtId="0" fontId="9" fillId="0" borderId="254" xfId="0" applyFont="1" applyBorder="1" applyAlignment="1">
      <alignment horizontal="right" vertical="top"/>
    </xf>
    <xf numFmtId="14" fontId="1" fillId="0" borderId="451" xfId="0" applyNumberFormat="1" applyFont="1" applyBorder="1" applyAlignment="1" applyProtection="1">
      <alignment horizontal="left" vertical="center"/>
      <protection locked="0"/>
    </xf>
    <xf numFmtId="14" fontId="2" fillId="0" borderId="450" xfId="0" applyNumberFormat="1" applyFont="1" applyBorder="1" applyProtection="1">
      <protection locked="0"/>
    </xf>
    <xf numFmtId="14" fontId="2" fillId="0" borderId="452" xfId="0" applyNumberFormat="1" applyFont="1" applyBorder="1" applyProtection="1">
      <protection locked="0"/>
    </xf>
    <xf numFmtId="0" fontId="9" fillId="0" borderId="214" xfId="0" applyFont="1" applyBorder="1" applyAlignment="1">
      <alignment horizontal="right" vertical="center"/>
    </xf>
    <xf numFmtId="0" fontId="12" fillId="0" borderId="265" xfId="0" applyFont="1" applyBorder="1" applyAlignment="1">
      <alignment horizontal="center" vertical="center"/>
    </xf>
    <xf numFmtId="0" fontId="2" fillId="0" borderId="104" xfId="0" applyFont="1" applyBorder="1"/>
    <xf numFmtId="0" fontId="12" fillId="3" borderId="41" xfId="0" applyFont="1" applyFill="1" applyBorder="1" applyAlignment="1" applyProtection="1">
      <alignment vertical="center"/>
      <protection locked="0"/>
    </xf>
    <xf numFmtId="0" fontId="2" fillId="0" borderId="104" xfId="0" applyFont="1" applyBorder="1" applyProtection="1">
      <protection locked="0"/>
    </xf>
    <xf numFmtId="0" fontId="2" fillId="0" borderId="42" xfId="0" applyFont="1" applyBorder="1" applyProtection="1">
      <protection locked="0"/>
    </xf>
    <xf numFmtId="0" fontId="12" fillId="3" borderId="104" xfId="0" applyFont="1" applyFill="1" applyBorder="1" applyAlignment="1" applyProtection="1">
      <alignment horizontal="left" vertical="center"/>
      <protection locked="0"/>
    </xf>
    <xf numFmtId="0" fontId="2" fillId="0" borderId="40" xfId="0" applyFont="1" applyBorder="1" applyProtection="1">
      <protection locked="0"/>
    </xf>
    <xf numFmtId="0" fontId="1" fillId="0" borderId="267" xfId="0" applyFont="1" applyBorder="1" applyAlignment="1">
      <alignment horizontal="left" vertical="center"/>
    </xf>
    <xf numFmtId="0" fontId="2" fillId="0" borderId="107" xfId="0" applyFont="1" applyBorder="1"/>
    <xf numFmtId="0" fontId="2" fillId="0" borderId="52" xfId="0" applyFont="1" applyBorder="1"/>
    <xf numFmtId="2" fontId="12" fillId="0" borderId="55" xfId="0" applyNumberFormat="1" applyFont="1" applyBorder="1" applyAlignment="1">
      <alignment horizontal="left" vertical="center"/>
    </xf>
    <xf numFmtId="2" fontId="12" fillId="0" borderId="93" xfId="0" applyNumberFormat="1" applyFont="1" applyBorder="1" applyAlignment="1">
      <alignment horizontal="left" vertical="center"/>
    </xf>
    <xf numFmtId="0" fontId="2" fillId="0" borderId="29" xfId="0" applyFont="1" applyBorder="1"/>
    <xf numFmtId="0" fontId="12" fillId="14" borderId="70" xfId="0" applyFont="1" applyFill="1" applyBorder="1" applyAlignment="1">
      <alignment vertical="center"/>
    </xf>
    <xf numFmtId="0" fontId="2" fillId="15" borderId="214" xfId="0" applyFont="1" applyFill="1" applyBorder="1"/>
    <xf numFmtId="2" fontId="12" fillId="0" borderId="261" xfId="0" applyNumberFormat="1" applyFont="1" applyBorder="1" applyAlignment="1">
      <alignment horizontal="center" vertical="center"/>
    </xf>
    <xf numFmtId="2" fontId="12" fillId="0" borderId="262" xfId="0" applyNumberFormat="1" applyFont="1" applyBorder="1" applyAlignment="1">
      <alignment horizontal="center" vertical="center"/>
    </xf>
    <xf numFmtId="0" fontId="12" fillId="14" borderId="304" xfId="0" applyFont="1" applyFill="1" applyBorder="1" applyAlignment="1">
      <alignment vertical="center"/>
    </xf>
    <xf numFmtId="0" fontId="2" fillId="15" borderId="305" xfId="0" applyFont="1" applyFill="1" applyBorder="1"/>
    <xf numFmtId="0" fontId="2" fillId="15" borderId="307" xfId="0" applyFont="1" applyFill="1" applyBorder="1"/>
    <xf numFmtId="0" fontId="12" fillId="14" borderId="305" xfId="0" applyFont="1" applyFill="1" applyBorder="1" applyAlignment="1">
      <alignment vertical="center"/>
    </xf>
    <xf numFmtId="0" fontId="12" fillId="14" borderId="254" xfId="0" applyFont="1" applyFill="1" applyBorder="1" applyAlignment="1">
      <alignment vertical="center"/>
    </xf>
    <xf numFmtId="0" fontId="2" fillId="15" borderId="87" xfId="0" applyFont="1" applyFill="1" applyBorder="1"/>
    <xf numFmtId="2" fontId="12" fillId="0" borderId="93" xfId="0" applyNumberFormat="1" applyFont="1" applyBorder="1" applyAlignment="1" applyProtection="1">
      <alignment horizontal="left" vertical="center"/>
      <protection locked="0"/>
    </xf>
    <xf numFmtId="0" fontId="12" fillId="14" borderId="177" xfId="0" applyFont="1" applyFill="1" applyBorder="1" applyAlignment="1">
      <alignment horizontal="center" vertical="center"/>
    </xf>
    <xf numFmtId="0" fontId="12" fillId="14" borderId="255" xfId="0" applyFont="1" applyFill="1" applyBorder="1" applyAlignment="1">
      <alignment horizontal="center" vertical="center"/>
    </xf>
    <xf numFmtId="0" fontId="12" fillId="3" borderId="55" xfId="0" applyFont="1" applyFill="1" applyBorder="1" applyAlignment="1" applyProtection="1">
      <alignment vertical="center"/>
      <protection locked="0"/>
    </xf>
    <xf numFmtId="0" fontId="2" fillId="0" borderId="89" xfId="0" applyFont="1" applyBorder="1" applyProtection="1">
      <protection locked="0"/>
    </xf>
    <xf numFmtId="0" fontId="12" fillId="0" borderId="93" xfId="0" applyFont="1" applyBorder="1" applyAlignment="1">
      <alignment horizontal="center" vertical="center"/>
    </xf>
    <xf numFmtId="0" fontId="12" fillId="0" borderId="104" xfId="0" applyFont="1" applyBorder="1" applyAlignment="1">
      <alignment horizontal="center" vertical="center"/>
    </xf>
    <xf numFmtId="0" fontId="1" fillId="0" borderId="268" xfId="0" applyFont="1" applyBorder="1" applyAlignment="1">
      <alignment horizontal="right"/>
    </xf>
    <xf numFmtId="0" fontId="2" fillId="0" borderId="105" xfId="0" applyFont="1" applyBorder="1"/>
    <xf numFmtId="1" fontId="12" fillId="0" borderId="105" xfId="0" applyNumberFormat="1" applyFont="1" applyBorder="1" applyAlignment="1">
      <alignment horizontal="center"/>
    </xf>
    <xf numFmtId="0" fontId="12" fillId="0" borderId="55" xfId="0" applyFont="1" applyBorder="1" applyAlignment="1">
      <alignment horizontal="center" vertical="center"/>
    </xf>
    <xf numFmtId="0" fontId="12" fillId="14" borderId="307" xfId="0" applyFont="1" applyFill="1" applyBorder="1" applyAlignment="1">
      <alignment vertical="center"/>
    </xf>
    <xf numFmtId="0" fontId="12" fillId="14" borderId="214" xfId="0" applyFont="1" applyFill="1" applyBorder="1" applyAlignment="1">
      <alignment vertical="center"/>
    </xf>
    <xf numFmtId="0" fontId="12" fillId="14" borderId="308" xfId="0" applyFont="1" applyFill="1" applyBorder="1" applyAlignment="1">
      <alignment vertical="center"/>
    </xf>
    <xf numFmtId="0" fontId="2" fillId="15" borderId="308" xfId="0" applyFont="1" applyFill="1" applyBorder="1"/>
    <xf numFmtId="0" fontId="12" fillId="14" borderId="306" xfId="0" applyFont="1" applyFill="1" applyBorder="1" applyAlignment="1">
      <alignment vertical="center"/>
    </xf>
    <xf numFmtId="0" fontId="12" fillId="0" borderId="104" xfId="0" applyFont="1" applyBorder="1" applyAlignment="1">
      <alignment vertical="center"/>
    </xf>
    <xf numFmtId="49" fontId="17" fillId="0" borderId="269" xfId="0" applyNumberFormat="1" applyFont="1" applyBorder="1" applyAlignment="1">
      <alignment horizontal="left" vertical="center"/>
    </xf>
    <xf numFmtId="0" fontId="2" fillId="0" borderId="81" xfId="0" applyFont="1" applyBorder="1"/>
    <xf numFmtId="0" fontId="12" fillId="3" borderId="93" xfId="0" applyFont="1" applyFill="1" applyBorder="1" applyAlignment="1" applyProtection="1">
      <alignment vertical="center"/>
      <protection locked="0"/>
    </xf>
    <xf numFmtId="49" fontId="17" fillId="0" borderId="294" xfId="0" applyNumberFormat="1" applyFont="1" applyBorder="1" applyAlignment="1">
      <alignment horizontal="left" vertical="center"/>
    </xf>
    <xf numFmtId="0" fontId="2" fillId="0" borderId="128" xfId="0" applyFont="1" applyBorder="1"/>
    <xf numFmtId="0" fontId="2" fillId="0" borderId="83" xfId="0" applyFont="1" applyBorder="1"/>
    <xf numFmtId="0" fontId="12" fillId="0" borderId="88" xfId="0" applyFont="1" applyBorder="1" applyAlignment="1">
      <alignment horizontal="center" vertical="center"/>
    </xf>
    <xf numFmtId="0" fontId="12" fillId="0" borderId="55" xfId="0" applyFont="1" applyBorder="1" applyAlignment="1">
      <alignment vertical="center"/>
    </xf>
    <xf numFmtId="0" fontId="12" fillId="0" borderId="94" xfId="0" applyFont="1" applyBorder="1" applyAlignment="1">
      <alignment horizontal="center" vertical="center"/>
    </xf>
    <xf numFmtId="0" fontId="12" fillId="14" borderId="309" xfId="0" applyFont="1" applyFill="1" applyBorder="1" applyAlignment="1">
      <alignment vertical="center"/>
    </xf>
    <xf numFmtId="0" fontId="2" fillId="15" borderId="248" xfId="0" applyFont="1" applyFill="1" applyBorder="1"/>
    <xf numFmtId="0" fontId="12" fillId="14" borderId="248" xfId="0" applyFont="1" applyFill="1" applyBorder="1" applyAlignment="1">
      <alignment vertical="center"/>
    </xf>
    <xf numFmtId="0" fontId="1" fillId="3" borderId="104" xfId="0" applyFont="1" applyFill="1" applyBorder="1" applyAlignment="1" applyProtection="1">
      <alignment horizontal="center" vertical="center"/>
      <protection locked="0"/>
    </xf>
    <xf numFmtId="0" fontId="1" fillId="0" borderId="104" xfId="0" applyFont="1" applyBorder="1" applyAlignment="1">
      <alignment horizontal="right"/>
    </xf>
    <xf numFmtId="0" fontId="12" fillId="0" borderId="93" xfId="0" applyFont="1" applyBorder="1" applyAlignment="1">
      <alignment vertical="center"/>
    </xf>
    <xf numFmtId="0" fontId="12" fillId="0" borderId="146" xfId="0" applyFont="1" applyBorder="1" applyAlignment="1">
      <alignment vertical="center"/>
    </xf>
    <xf numFmtId="0" fontId="2" fillId="0" borderId="146" xfId="0" applyFont="1" applyBorder="1"/>
    <xf numFmtId="37" fontId="1" fillId="0" borderId="104" xfId="0" applyNumberFormat="1" applyFont="1" applyBorder="1" applyAlignment="1">
      <alignment horizontal="left" vertical="center"/>
    </xf>
    <xf numFmtId="0" fontId="17" fillId="0" borderId="303" xfId="0" applyFont="1" applyBorder="1" applyAlignment="1">
      <alignment horizontal="left" vertical="center"/>
    </xf>
    <xf numFmtId="0" fontId="2" fillId="0" borderId="89" xfId="0" applyFont="1" applyBorder="1"/>
    <xf numFmtId="0" fontId="12" fillId="0" borderId="93" xfId="0" applyFont="1" applyBorder="1" applyAlignment="1">
      <alignment horizontal="left" vertical="center"/>
    </xf>
    <xf numFmtId="0" fontId="12" fillId="0" borderId="93" xfId="0" applyFont="1" applyBorder="1" applyAlignment="1" applyProtection="1">
      <alignment vertical="center"/>
      <protection locked="0"/>
    </xf>
    <xf numFmtId="0" fontId="2" fillId="0" borderId="209" xfId="0" applyFont="1" applyBorder="1" applyProtection="1">
      <protection locked="0"/>
    </xf>
    <xf numFmtId="0" fontId="2" fillId="15" borderId="310" xfId="0" applyFont="1" applyFill="1" applyBorder="1"/>
    <xf numFmtId="0" fontId="12" fillId="0" borderId="179" xfId="0" applyFont="1" applyBorder="1" applyAlignment="1">
      <alignment horizontal="center" vertical="center"/>
    </xf>
    <xf numFmtId="0" fontId="2" fillId="0" borderId="179" xfId="0" applyFont="1" applyBorder="1"/>
    <xf numFmtId="0" fontId="12" fillId="3" borderId="179" xfId="0" applyFont="1" applyFill="1" applyBorder="1" applyAlignment="1" applyProtection="1">
      <alignment horizontal="center" vertical="center"/>
      <protection locked="0"/>
    </xf>
    <xf numFmtId="0" fontId="2" fillId="0" borderId="179" xfId="0" applyFont="1" applyBorder="1" applyProtection="1">
      <protection locked="0"/>
    </xf>
    <xf numFmtId="0" fontId="2" fillId="0" borderId="117" xfId="0" applyFont="1" applyBorder="1" applyProtection="1">
      <protection locked="0"/>
    </xf>
    <xf numFmtId="0" fontId="12" fillId="0" borderId="225" xfId="0" applyFont="1" applyBorder="1" applyAlignment="1">
      <alignment horizontal="center" vertical="center"/>
    </xf>
    <xf numFmtId="0" fontId="2" fillId="0" borderId="226" xfId="0" applyFont="1" applyBorder="1"/>
    <xf numFmtId="0" fontId="12" fillId="8" borderId="123" xfId="0" applyFont="1" applyFill="1" applyBorder="1" applyAlignment="1">
      <alignment horizontal="left" vertical="center"/>
    </xf>
    <xf numFmtId="0" fontId="12" fillId="0" borderId="215" xfId="0" applyFont="1" applyBorder="1" applyAlignment="1">
      <alignment horizontal="center" vertical="center"/>
    </xf>
    <xf numFmtId="0" fontId="12" fillId="0" borderId="178" xfId="0" applyFont="1" applyBorder="1" applyAlignment="1">
      <alignment horizontal="center" vertical="center"/>
    </xf>
    <xf numFmtId="0" fontId="12" fillId="0" borderId="461" xfId="0" applyFont="1" applyBorder="1" applyAlignment="1">
      <alignment horizontal="center" vertical="center"/>
    </xf>
    <xf numFmtId="10" fontId="12" fillId="3" borderId="118" xfId="0" applyNumberFormat="1" applyFont="1" applyFill="1" applyBorder="1" applyAlignment="1" applyProtection="1">
      <alignment horizontal="center" vertical="center"/>
      <protection locked="0"/>
    </xf>
    <xf numFmtId="10" fontId="12" fillId="3" borderId="179" xfId="0" applyNumberFormat="1" applyFont="1" applyFill="1" applyBorder="1" applyAlignment="1" applyProtection="1">
      <alignment horizontal="center" vertical="center"/>
      <protection locked="0"/>
    </xf>
    <xf numFmtId="0" fontId="12" fillId="0" borderId="460" xfId="0" applyFont="1" applyBorder="1" applyAlignment="1">
      <alignment horizontal="center" vertical="center"/>
    </xf>
    <xf numFmtId="10" fontId="44" fillId="3" borderId="118" xfId="0" applyNumberFormat="1" applyFont="1" applyFill="1" applyBorder="1" applyAlignment="1">
      <alignment horizontal="center" vertical="center"/>
    </xf>
    <xf numFmtId="10" fontId="44" fillId="3" borderId="179" xfId="0" applyNumberFormat="1" applyFont="1" applyFill="1" applyBorder="1" applyAlignment="1">
      <alignment horizontal="center" vertical="center"/>
    </xf>
    <xf numFmtId="10" fontId="44" fillId="3" borderId="465" xfId="0" applyNumberFormat="1" applyFont="1" applyFill="1" applyBorder="1" applyAlignment="1">
      <alignment horizontal="center" vertical="center"/>
    </xf>
    <xf numFmtId="0" fontId="1" fillId="0" borderId="260" xfId="0" applyFont="1" applyBorder="1" applyAlignment="1">
      <alignment horizontal="left" vertical="center"/>
    </xf>
    <xf numFmtId="0" fontId="12" fillId="0" borderId="104" xfId="0" applyFont="1" applyBorder="1" applyAlignment="1" applyProtection="1">
      <alignment vertical="center"/>
      <protection locked="0"/>
    </xf>
    <xf numFmtId="0" fontId="2" fillId="0" borderId="109" xfId="0" applyFont="1" applyBorder="1" applyProtection="1">
      <protection locked="0"/>
    </xf>
    <xf numFmtId="0" fontId="2" fillId="15" borderId="309" xfId="0" applyFont="1" applyFill="1" applyBorder="1"/>
    <xf numFmtId="3" fontId="19" fillId="19" borderId="86" xfId="0" applyNumberFormat="1" applyFont="1" applyFill="1" applyBorder="1" applyAlignment="1">
      <alignment horizontal="center" vertical="center"/>
    </xf>
    <xf numFmtId="3" fontId="2" fillId="19" borderId="140" xfId="0" applyNumberFormat="1" applyFont="1" applyFill="1" applyBorder="1"/>
    <xf numFmtId="3" fontId="2" fillId="19" borderId="277" xfId="0" applyNumberFormat="1" applyFont="1" applyFill="1" applyBorder="1"/>
    <xf numFmtId="3" fontId="12" fillId="14" borderId="57" xfId="0" applyNumberFormat="1" applyFont="1" applyFill="1" applyBorder="1" applyAlignment="1">
      <alignment horizontal="center" vertical="center"/>
    </xf>
    <xf numFmtId="3" fontId="12" fillId="14" borderId="87" xfId="0" applyNumberFormat="1" applyFont="1" applyFill="1" applyBorder="1" applyAlignment="1">
      <alignment horizontal="center" vertical="center"/>
    </xf>
    <xf numFmtId="3" fontId="2" fillId="15" borderId="87" xfId="0" applyNumberFormat="1" applyFont="1" applyFill="1" applyBorder="1"/>
    <xf numFmtId="3" fontId="2" fillId="15" borderId="317" xfId="0" applyNumberFormat="1" applyFont="1" applyFill="1" applyBorder="1"/>
    <xf numFmtId="0" fontId="12" fillId="16" borderId="78" xfId="0" applyFont="1" applyFill="1" applyBorder="1" applyAlignment="1">
      <alignment horizontal="left" vertical="center"/>
    </xf>
    <xf numFmtId="0" fontId="2" fillId="17" borderId="78" xfId="0" applyFont="1" applyFill="1" applyBorder="1"/>
    <xf numFmtId="0" fontId="2" fillId="17" borderId="79" xfId="0" applyFont="1" applyFill="1" applyBorder="1"/>
    <xf numFmtId="0" fontId="17" fillId="0" borderId="269" xfId="0" applyFont="1" applyBorder="1" applyAlignment="1">
      <alignment horizontal="left" vertical="center"/>
    </xf>
    <xf numFmtId="0" fontId="2" fillId="0" borderId="82" xfId="0" applyFont="1" applyBorder="1"/>
    <xf numFmtId="0" fontId="51" fillId="8" borderId="214" xfId="0" applyFont="1" applyFill="1" applyBorder="1" applyAlignment="1">
      <alignment horizontal="left" vertical="center" wrapText="1"/>
    </xf>
    <xf numFmtId="49" fontId="1" fillId="0" borderId="266" xfId="0" applyNumberFormat="1" applyFont="1" applyBorder="1" applyAlignment="1">
      <alignment horizontal="left" vertical="center"/>
    </xf>
    <xf numFmtId="0" fontId="1" fillId="0" borderId="273" xfId="0" applyFont="1" applyBorder="1" applyAlignment="1">
      <alignment vertical="center"/>
    </xf>
    <xf numFmtId="0" fontId="2" fillId="0" borderId="274" xfId="0" applyFont="1" applyBorder="1"/>
    <xf numFmtId="49" fontId="17" fillId="0" borderId="254" xfId="0" applyNumberFormat="1" applyFont="1" applyBorder="1" applyAlignment="1">
      <alignment horizontal="left" vertical="center"/>
    </xf>
    <xf numFmtId="3" fontId="12" fillId="14" borderId="124" xfId="0" applyNumberFormat="1" applyFont="1" applyFill="1" applyBorder="1" applyAlignment="1">
      <alignment horizontal="center" vertical="center"/>
    </xf>
    <xf numFmtId="3" fontId="12" fillId="14" borderId="563" xfId="0" applyNumberFormat="1" applyFont="1" applyFill="1" applyBorder="1" applyAlignment="1">
      <alignment horizontal="center" vertical="center"/>
    </xf>
    <xf numFmtId="2" fontId="12" fillId="14" borderId="70" xfId="0" applyNumberFormat="1" applyFont="1" applyFill="1" applyBorder="1" applyAlignment="1">
      <alignment vertical="center"/>
    </xf>
    <xf numFmtId="0" fontId="1" fillId="0" borderId="77" xfId="0" applyFont="1" applyBorder="1" applyAlignment="1">
      <alignment horizontal="right"/>
    </xf>
    <xf numFmtId="0" fontId="12" fillId="0" borderId="105" xfId="0" applyFont="1" applyBorder="1" applyAlignment="1">
      <alignment horizontal="center"/>
    </xf>
    <xf numFmtId="2" fontId="12" fillId="0" borderId="138" xfId="0" applyNumberFormat="1" applyFont="1" applyBorder="1" applyAlignment="1">
      <alignment horizontal="center" vertical="center"/>
    </xf>
    <xf numFmtId="2" fontId="12" fillId="0" borderId="39" xfId="0" applyNumberFormat="1" applyFont="1" applyBorder="1" applyAlignment="1">
      <alignment horizontal="center" vertical="center"/>
    </xf>
    <xf numFmtId="0" fontId="12" fillId="0" borderId="91" xfId="0" applyFont="1" applyBorder="1" applyAlignment="1">
      <alignment horizontal="center" vertical="center"/>
    </xf>
    <xf numFmtId="0" fontId="17" fillId="0" borderId="193" xfId="0" applyFont="1" applyBorder="1" applyAlignment="1">
      <alignment horizontal="left" vertical="center"/>
    </xf>
    <xf numFmtId="0" fontId="1" fillId="0" borderId="106" xfId="0" applyFont="1" applyBorder="1" applyAlignment="1">
      <alignment horizontal="left" vertical="center"/>
    </xf>
    <xf numFmtId="0" fontId="12" fillId="0" borderId="39" xfId="0" applyFont="1" applyBorder="1" applyAlignment="1">
      <alignment horizontal="center" vertical="center"/>
    </xf>
    <xf numFmtId="0" fontId="12" fillId="0" borderId="110" xfId="0" applyFont="1" applyBorder="1" applyAlignment="1">
      <alignment horizontal="center" vertical="center"/>
    </xf>
    <xf numFmtId="0" fontId="2" fillId="0" borderId="27" xfId="0" applyFont="1" applyBorder="1"/>
    <xf numFmtId="0" fontId="12" fillId="0" borderId="28" xfId="0" applyFont="1" applyBorder="1" applyAlignment="1">
      <alignment vertical="center"/>
    </xf>
    <xf numFmtId="0" fontId="12" fillId="14" borderId="48" xfId="0" applyFont="1" applyFill="1" applyBorder="1" applyAlignment="1">
      <alignment horizontal="center" vertical="center"/>
    </xf>
    <xf numFmtId="0" fontId="2" fillId="15" borderId="225" xfId="0" applyFont="1" applyFill="1" applyBorder="1"/>
    <xf numFmtId="0" fontId="2" fillId="15" borderId="229" xfId="0" applyFont="1" applyFill="1" applyBorder="1"/>
    <xf numFmtId="0" fontId="2" fillId="15" borderId="92" xfId="0" applyFont="1" applyFill="1" applyBorder="1"/>
    <xf numFmtId="0" fontId="0" fillId="15" borderId="0" xfId="0" applyFill="1"/>
    <xf numFmtId="0" fontId="2" fillId="15" borderId="232" xfId="0" applyFont="1" applyFill="1" applyBorder="1"/>
    <xf numFmtId="0" fontId="12" fillId="0" borderId="55" xfId="0" applyFont="1" applyBorder="1" applyAlignment="1">
      <alignment horizontal="left" vertical="center"/>
    </xf>
    <xf numFmtId="0" fontId="2" fillId="0" borderId="15" xfId="0" applyFont="1" applyBorder="1"/>
    <xf numFmtId="0" fontId="12" fillId="0" borderId="135" xfId="0" applyFont="1" applyBorder="1" applyAlignment="1">
      <alignment vertical="center"/>
    </xf>
    <xf numFmtId="0" fontId="2" fillId="0" borderId="136" xfId="0" applyFont="1" applyBorder="1"/>
    <xf numFmtId="0" fontId="2" fillId="0" borderId="137" xfId="0" applyFont="1" applyBorder="1"/>
    <xf numFmtId="0" fontId="12" fillId="0" borderId="138" xfId="0" applyFont="1" applyBorder="1" applyAlignment="1">
      <alignment horizontal="center" vertical="center"/>
    </xf>
    <xf numFmtId="0" fontId="12" fillId="0" borderId="139" xfId="0" applyFont="1" applyBorder="1" applyAlignment="1">
      <alignment vertical="center"/>
    </xf>
    <xf numFmtId="0" fontId="2" fillId="0" borderId="101" xfId="0" applyFont="1" applyBorder="1"/>
    <xf numFmtId="0" fontId="2" fillId="0" borderId="60" xfId="0" applyFont="1" applyBorder="1"/>
    <xf numFmtId="0" fontId="12" fillId="0" borderId="104" xfId="0" applyFont="1" applyBorder="1" applyAlignment="1">
      <alignment horizontal="left" vertical="center"/>
    </xf>
    <xf numFmtId="0" fontId="2" fillId="0" borderId="40" xfId="0" applyFont="1" applyBorder="1"/>
    <xf numFmtId="0" fontId="12" fillId="0" borderId="41" xfId="0" applyFont="1" applyBorder="1" applyAlignment="1">
      <alignment vertical="center"/>
    </xf>
    <xf numFmtId="0" fontId="2" fillId="0" borderId="42" xfId="0" applyFont="1" applyBorder="1"/>
    <xf numFmtId="0" fontId="3" fillId="0" borderId="1" xfId="0" applyFont="1" applyBorder="1" applyAlignment="1">
      <alignment horizontal="center" vertical="center"/>
    </xf>
    <xf numFmtId="0" fontId="2" fillId="0" borderId="1" xfId="0" applyFont="1" applyBorder="1"/>
    <xf numFmtId="0" fontId="3" fillId="0" borderId="85" xfId="0" applyFont="1" applyBorder="1" applyAlignment="1">
      <alignment horizontal="center" vertical="center"/>
    </xf>
    <xf numFmtId="0" fontId="2" fillId="0" borderId="2" xfId="0" applyFont="1" applyBorder="1"/>
    <xf numFmtId="0" fontId="9" fillId="0" borderId="92" xfId="0" applyFont="1" applyBorder="1" applyAlignment="1">
      <alignment horizontal="right" vertical="top"/>
    </xf>
    <xf numFmtId="14" fontId="1" fillId="0" borderId="236" xfId="0" applyNumberFormat="1" applyFont="1" applyBorder="1" applyAlignment="1" applyProtection="1">
      <alignment horizontal="left" vertical="center"/>
      <protection locked="0"/>
    </xf>
    <xf numFmtId="14" fontId="2" fillId="0" borderId="239" xfId="0" applyNumberFormat="1" applyFont="1" applyBorder="1" applyProtection="1">
      <protection locked="0"/>
    </xf>
    <xf numFmtId="14" fontId="2" fillId="0" borderId="237" xfId="0" applyNumberFormat="1" applyFont="1" applyBorder="1" applyProtection="1">
      <protection locked="0"/>
    </xf>
    <xf numFmtId="0" fontId="1" fillId="0" borderId="236" xfId="0" applyFont="1" applyBorder="1" applyAlignment="1">
      <alignment horizontal="left" vertical="center"/>
    </xf>
    <xf numFmtId="0" fontId="12" fillId="0" borderId="48" xfId="0" applyFont="1" applyBorder="1" applyAlignment="1">
      <alignment horizontal="center" vertical="center"/>
    </xf>
    <xf numFmtId="0" fontId="13" fillId="0" borderId="225" xfId="0" applyFont="1" applyBorder="1" applyAlignment="1">
      <alignment horizontal="center" vertical="center"/>
    </xf>
    <xf numFmtId="0" fontId="9" fillId="0" borderId="0" xfId="0" applyFont="1" applyAlignment="1">
      <alignment horizontal="right" vertical="center"/>
    </xf>
    <xf numFmtId="0" fontId="1" fillId="0" borderId="85" xfId="0" applyFont="1" applyBorder="1" applyAlignment="1">
      <alignment horizontal="left" vertical="center"/>
    </xf>
    <xf numFmtId="0" fontId="12" fillId="14" borderId="92" xfId="0" applyFont="1" applyFill="1" applyBorder="1" applyAlignment="1">
      <alignment vertical="center"/>
    </xf>
    <xf numFmtId="0" fontId="2" fillId="15" borderId="70" xfId="0" applyFont="1" applyFill="1" applyBorder="1"/>
    <xf numFmtId="0" fontId="2" fillId="15" borderId="69" xfId="0" applyFont="1" applyFill="1" applyBorder="1"/>
    <xf numFmtId="0" fontId="2" fillId="15" borderId="72" xfId="0" applyFont="1" applyFill="1" applyBorder="1"/>
    <xf numFmtId="49" fontId="17" fillId="0" borderId="97" xfId="0" applyNumberFormat="1" applyFont="1" applyBorder="1" applyAlignment="1">
      <alignment horizontal="left" vertical="center"/>
    </xf>
    <xf numFmtId="0" fontId="1" fillId="0" borderId="111" xfId="0" applyFont="1" applyBorder="1" applyAlignment="1">
      <alignment horizontal="left" vertical="center"/>
    </xf>
    <xf numFmtId="0" fontId="2" fillId="15" borderId="106" xfId="0" applyFont="1" applyFill="1" applyBorder="1"/>
    <xf numFmtId="0" fontId="2" fillId="15" borderId="123" xfId="0" applyFont="1" applyFill="1" applyBorder="1"/>
    <xf numFmtId="0" fontId="2" fillId="15" borderId="161" xfId="0" applyFont="1" applyFill="1" applyBorder="1"/>
    <xf numFmtId="49" fontId="17" fillId="0" borderId="193" xfId="0" applyNumberFormat="1" applyFont="1" applyBorder="1" applyAlignment="1">
      <alignment horizontal="left" vertical="center"/>
    </xf>
    <xf numFmtId="0" fontId="2" fillId="0" borderId="206" xfId="0" applyFont="1" applyBorder="1"/>
    <xf numFmtId="0" fontId="1" fillId="0" borderId="94" xfId="0" applyFont="1" applyBorder="1" applyAlignment="1">
      <alignment horizontal="right"/>
    </xf>
    <xf numFmtId="3" fontId="12" fillId="21" borderId="238" xfId="0" applyNumberFormat="1" applyFont="1" applyFill="1" applyBorder="1" applyAlignment="1">
      <alignment horizontal="center" vertical="center"/>
    </xf>
    <xf numFmtId="3" fontId="2" fillId="21" borderId="182" xfId="0" applyNumberFormat="1" applyFont="1" applyFill="1" applyBorder="1"/>
    <xf numFmtId="3" fontId="2" fillId="21" borderId="186" xfId="0" applyNumberFormat="1" applyFont="1" applyFill="1" applyBorder="1"/>
    <xf numFmtId="0" fontId="1" fillId="0" borderId="167" xfId="0" applyFont="1" applyBorder="1" applyAlignment="1">
      <alignment horizontal="left" vertical="center"/>
    </xf>
    <xf numFmtId="0" fontId="12" fillId="0" borderId="177" xfId="0" applyFont="1" applyBorder="1" applyAlignment="1">
      <alignment horizontal="center" vertical="center"/>
    </xf>
    <xf numFmtId="0" fontId="2" fillId="0" borderId="177" xfId="0" applyFont="1" applyBorder="1"/>
    <xf numFmtId="0" fontId="12" fillId="3" borderId="178" xfId="0" applyFont="1" applyFill="1" applyBorder="1" applyAlignment="1" applyProtection="1">
      <alignment horizontal="center" vertical="center"/>
      <protection locked="0"/>
    </xf>
    <xf numFmtId="0" fontId="2" fillId="0" borderId="178" xfId="0" applyFont="1" applyBorder="1" applyProtection="1">
      <protection locked="0"/>
    </xf>
    <xf numFmtId="0" fontId="12" fillId="0" borderId="105" xfId="0" applyFont="1" applyBorder="1" applyAlignment="1">
      <alignment horizontal="center" vertical="center"/>
    </xf>
    <xf numFmtId="0" fontId="2" fillId="0" borderId="169" xfId="0" applyFont="1" applyBorder="1"/>
    <xf numFmtId="0" fontId="2" fillId="0" borderId="178" xfId="0" applyFont="1" applyBorder="1"/>
    <xf numFmtId="0" fontId="12" fillId="3" borderId="55" xfId="0" applyFont="1" applyFill="1" applyBorder="1" applyAlignment="1" applyProtection="1">
      <alignment horizontal="center" vertical="center"/>
      <protection locked="0"/>
    </xf>
    <xf numFmtId="49" fontId="1" fillId="0" borderId="193" xfId="0" applyNumberFormat="1" applyFont="1" applyBorder="1" applyAlignment="1">
      <alignment horizontal="left" vertical="center"/>
    </xf>
    <xf numFmtId="0" fontId="1" fillId="0" borderId="236" xfId="0" applyFont="1" applyBorder="1" applyAlignment="1">
      <alignment vertical="center"/>
    </xf>
    <xf numFmtId="0" fontId="2" fillId="0" borderId="237" xfId="0" applyFont="1" applyBorder="1"/>
    <xf numFmtId="0" fontId="12" fillId="0" borderId="105" xfId="0" applyFont="1" applyBorder="1" applyAlignment="1">
      <alignment horizontal="left" vertical="center"/>
    </xf>
    <xf numFmtId="0" fontId="2" fillId="0" borderId="130" xfId="0" applyFont="1" applyBorder="1"/>
    <xf numFmtId="0" fontId="17" fillId="0" borderId="97" xfId="0" applyFont="1" applyBorder="1" applyAlignment="1">
      <alignment horizontal="left" vertical="center"/>
    </xf>
    <xf numFmtId="0" fontId="2" fillId="0" borderId="154" xfId="0" applyFont="1" applyBorder="1"/>
    <xf numFmtId="0" fontId="1" fillId="0" borderId="155" xfId="0" applyFont="1" applyBorder="1" applyAlignment="1">
      <alignment horizontal="left" vertical="center"/>
    </xf>
    <xf numFmtId="0" fontId="2" fillId="0" borderId="156" xfId="0" applyFont="1" applyBorder="1"/>
    <xf numFmtId="0" fontId="12" fillId="14" borderId="92" xfId="0" applyFont="1" applyFill="1" applyBorder="1" applyAlignment="1">
      <alignment horizontal="center" vertical="center"/>
    </xf>
    <xf numFmtId="0" fontId="12" fillId="14" borderId="106" xfId="0" applyFont="1" applyFill="1" applyBorder="1" applyAlignment="1">
      <alignment horizontal="center" vertical="center"/>
    </xf>
    <xf numFmtId="3" fontId="12" fillId="21" borderId="557" xfId="0" applyNumberFormat="1" applyFont="1" applyFill="1" applyBorder="1" applyAlignment="1">
      <alignment horizontal="center" vertical="center"/>
    </xf>
    <xf numFmtId="3" fontId="12" fillId="21" borderId="565" xfId="0" applyNumberFormat="1" applyFont="1" applyFill="1" applyBorder="1" applyAlignment="1">
      <alignment horizontal="center" vertical="center"/>
    </xf>
    <xf numFmtId="2" fontId="12" fillId="14" borderId="219" xfId="0" applyNumberFormat="1" applyFont="1" applyFill="1" applyBorder="1" applyAlignment="1">
      <alignment vertical="center"/>
    </xf>
    <xf numFmtId="0" fontId="2" fillId="15" borderId="330" xfId="0" applyFont="1" applyFill="1" applyBorder="1"/>
    <xf numFmtId="0" fontId="2" fillId="15" borderId="255" xfId="0" applyFont="1" applyFill="1" applyBorder="1"/>
    <xf numFmtId="49" fontId="17" fillId="23" borderId="193" xfId="0" applyNumberFormat="1" applyFont="1" applyFill="1" applyBorder="1" applyAlignment="1">
      <alignment horizontal="left" vertical="center"/>
    </xf>
    <xf numFmtId="0" fontId="2" fillId="23" borderId="81" xfId="0" applyFont="1" applyFill="1" applyBorder="1"/>
    <xf numFmtId="0" fontId="2" fillId="23" borderId="206" xfId="0" applyFont="1" applyFill="1" applyBorder="1"/>
    <xf numFmtId="3" fontId="12" fillId="21" borderId="86" xfId="0" applyNumberFormat="1" applyFont="1" applyFill="1" applyBorder="1" applyAlignment="1">
      <alignment horizontal="center" vertical="center"/>
    </xf>
    <xf numFmtId="3" fontId="2" fillId="21" borderId="140" xfId="0" applyNumberFormat="1" applyFont="1" applyFill="1" applyBorder="1"/>
    <xf numFmtId="3" fontId="2" fillId="21" borderId="240" xfId="0" applyNumberFormat="1" applyFont="1" applyFill="1" applyBorder="1"/>
    <xf numFmtId="0" fontId="12" fillId="8" borderId="104" xfId="0" applyFont="1" applyFill="1" applyBorder="1" applyAlignment="1">
      <alignment horizontal="left" vertical="center"/>
    </xf>
    <xf numFmtId="3" fontId="12" fillId="21" borderId="124" xfId="0" applyNumberFormat="1" applyFont="1" applyFill="1" applyBorder="1" applyAlignment="1">
      <alignment horizontal="center" vertical="center"/>
    </xf>
    <xf numFmtId="3" fontId="12" fillId="21" borderId="563" xfId="0" applyNumberFormat="1" applyFont="1" applyFill="1" applyBorder="1" applyAlignment="1">
      <alignment horizontal="center" vertical="center"/>
    </xf>
    <xf numFmtId="2" fontId="12" fillId="0" borderId="29" xfId="0" applyNumberFormat="1" applyFont="1" applyBorder="1" applyAlignment="1" applyProtection="1">
      <alignment horizontal="left" vertical="center"/>
      <protection locked="0"/>
    </xf>
    <xf numFmtId="0" fontId="2" fillId="15" borderId="197" xfId="0" applyFont="1" applyFill="1" applyBorder="1"/>
    <xf numFmtId="0" fontId="44" fillId="3" borderId="118" xfId="0" applyFont="1" applyFill="1" applyBorder="1" applyAlignment="1">
      <alignment horizontal="center" vertical="center"/>
    </xf>
    <xf numFmtId="0" fontId="44" fillId="3" borderId="179" xfId="0" applyFont="1" applyFill="1" applyBorder="1" applyAlignment="1">
      <alignment horizontal="center" vertical="center"/>
    </xf>
    <xf numFmtId="0" fontId="44" fillId="3" borderId="465" xfId="0" applyFont="1" applyFill="1" applyBorder="1" applyAlignment="1">
      <alignment horizontal="center" vertical="center"/>
    </xf>
    <xf numFmtId="49" fontId="1" fillId="0" borderId="269" xfId="0" applyNumberFormat="1" applyFont="1" applyBorder="1" applyAlignment="1">
      <alignment horizontal="left" vertical="center"/>
    </xf>
    <xf numFmtId="0" fontId="2" fillId="0" borderId="298" xfId="0" applyFont="1" applyBorder="1"/>
    <xf numFmtId="0" fontId="12" fillId="23" borderId="55" xfId="0" applyFont="1" applyFill="1" applyBorder="1" applyAlignment="1">
      <alignment vertical="center"/>
    </xf>
    <xf numFmtId="0" fontId="2" fillId="23" borderId="55" xfId="0" applyFont="1" applyFill="1" applyBorder="1"/>
    <xf numFmtId="0" fontId="17" fillId="0" borderId="270" xfId="0" applyFont="1" applyBorder="1" applyAlignment="1">
      <alignment horizontal="left" vertical="center"/>
    </xf>
    <xf numFmtId="0" fontId="1" fillId="0" borderId="289" xfId="0" applyFont="1" applyBorder="1" applyAlignment="1">
      <alignment horizontal="left" vertical="center"/>
    </xf>
    <xf numFmtId="0" fontId="2" fillId="15" borderId="254" xfId="0" applyFont="1" applyFill="1" applyBorder="1"/>
    <xf numFmtId="0" fontId="0" fillId="15" borderId="214" xfId="0" applyFill="1" applyBorder="1"/>
    <xf numFmtId="2" fontId="12" fillId="0" borderId="93" xfId="0" applyNumberFormat="1" applyFont="1" applyBorder="1" applyAlignment="1">
      <alignment horizontal="center" vertical="center"/>
    </xf>
    <xf numFmtId="0" fontId="2" fillId="0" borderId="258" xfId="0" applyFont="1" applyBorder="1"/>
    <xf numFmtId="0" fontId="12" fillId="0" borderId="266" xfId="0" applyFont="1" applyBorder="1" applyAlignment="1">
      <alignment horizontal="center" vertical="center"/>
    </xf>
    <xf numFmtId="0" fontId="0" fillId="0" borderId="255" xfId="0" applyBorder="1"/>
    <xf numFmtId="0" fontId="12" fillId="14" borderId="177" xfId="0" applyFont="1" applyFill="1" applyBorder="1" applyAlignment="1">
      <alignment vertical="center"/>
    </xf>
    <xf numFmtId="0" fontId="1" fillId="0" borderId="294" xfId="0" applyFont="1" applyBorder="1" applyAlignment="1">
      <alignment horizontal="left" vertical="center"/>
    </xf>
    <xf numFmtId="0" fontId="2" fillId="15" borderId="260" xfId="0" applyFont="1" applyFill="1" applyBorder="1"/>
    <xf numFmtId="49" fontId="17" fillId="0" borderId="270" xfId="0" applyNumberFormat="1" applyFont="1" applyBorder="1" applyAlignment="1">
      <alignment horizontal="left" vertical="center"/>
    </xf>
    <xf numFmtId="0" fontId="2" fillId="0" borderId="224" xfId="0" applyFont="1" applyBorder="1"/>
    <xf numFmtId="0" fontId="2" fillId="0" borderId="239" xfId="0" applyFont="1" applyBorder="1" applyProtection="1">
      <protection locked="0"/>
    </xf>
    <xf numFmtId="0" fontId="2" fillId="0" borderId="237" xfId="0" applyFont="1" applyBorder="1" applyProtection="1">
      <protection locked="0"/>
    </xf>
    <xf numFmtId="0" fontId="16" fillId="21" borderId="254" xfId="0" applyFont="1" applyFill="1" applyBorder="1"/>
    <xf numFmtId="0" fontId="2" fillId="21" borderId="214" xfId="0" applyFont="1" applyFill="1" applyBorder="1"/>
    <xf numFmtId="0" fontId="2" fillId="21" borderId="72" xfId="0" applyFont="1" applyFill="1" applyBorder="1"/>
    <xf numFmtId="0" fontId="2" fillId="21" borderId="254" xfId="0" applyFont="1" applyFill="1" applyBorder="1"/>
    <xf numFmtId="0" fontId="0" fillId="21" borderId="214" xfId="0" applyFill="1" applyBorder="1"/>
    <xf numFmtId="0" fontId="2" fillId="21" borderId="303" xfId="0" applyFont="1" applyFill="1" applyBorder="1"/>
    <xf numFmtId="0" fontId="2" fillId="21" borderId="222" xfId="0" applyFont="1" applyFill="1" applyBorder="1"/>
    <xf numFmtId="0" fontId="2" fillId="21" borderId="126" xfId="0" applyFont="1" applyFill="1" applyBorder="1"/>
    <xf numFmtId="3" fontId="12" fillId="0" borderId="215" xfId="0" applyNumberFormat="1" applyFont="1" applyBorder="1" applyAlignment="1">
      <alignment horizontal="center" vertical="center"/>
    </xf>
    <xf numFmtId="3" fontId="12" fillId="0" borderId="178" xfId="0" applyNumberFormat="1" applyFont="1" applyBorder="1" applyAlignment="1">
      <alignment horizontal="center" vertical="center"/>
    </xf>
    <xf numFmtId="3" fontId="12" fillId="0" borderId="216" xfId="0" applyNumberFormat="1" applyFont="1" applyBorder="1" applyAlignment="1">
      <alignment horizontal="center" vertical="center"/>
    </xf>
    <xf numFmtId="0" fontId="12" fillId="3" borderId="117" xfId="0" applyFont="1" applyFill="1" applyBorder="1" applyAlignment="1" applyProtection="1">
      <alignment horizontal="center" vertical="center"/>
      <protection locked="0"/>
    </xf>
    <xf numFmtId="10" fontId="12" fillId="3" borderId="117" xfId="0" applyNumberFormat="1" applyFont="1" applyFill="1" applyBorder="1" applyAlignment="1" applyProtection="1">
      <alignment horizontal="center" vertical="center"/>
      <protection locked="0"/>
    </xf>
    <xf numFmtId="3" fontId="12" fillId="0" borderId="118" xfId="0" applyNumberFormat="1" applyFont="1" applyBorder="1" applyAlignment="1">
      <alignment horizontal="center" vertical="center"/>
    </xf>
    <xf numFmtId="3" fontId="12" fillId="0" borderId="179" xfId="0" applyNumberFormat="1" applyFont="1" applyBorder="1" applyAlignment="1">
      <alignment horizontal="center" vertical="center"/>
    </xf>
    <xf numFmtId="0" fontId="12" fillId="8" borderId="94" xfId="0" applyFont="1" applyFill="1" applyBorder="1" applyAlignment="1">
      <alignment horizontal="left" vertical="center"/>
    </xf>
    <xf numFmtId="0" fontId="12" fillId="0" borderId="129" xfId="0" applyFont="1" applyBorder="1" applyAlignment="1">
      <alignment horizontal="center" vertical="center"/>
    </xf>
    <xf numFmtId="0" fontId="12" fillId="0" borderId="169" xfId="0" applyFont="1" applyBorder="1" applyAlignment="1">
      <alignment horizontal="center" vertical="center"/>
    </xf>
    <xf numFmtId="0" fontId="12" fillId="0" borderId="170" xfId="0" applyFont="1" applyBorder="1" applyAlignment="1">
      <alignment horizontal="center" vertical="center"/>
    </xf>
    <xf numFmtId="0" fontId="12" fillId="0" borderId="539" xfId="0" applyFont="1" applyBorder="1" applyAlignment="1">
      <alignment horizontal="center" vertical="center"/>
    </xf>
    <xf numFmtId="0" fontId="12" fillId="3" borderId="217" xfId="0" applyFont="1" applyFill="1" applyBorder="1" applyAlignment="1" applyProtection="1">
      <alignment horizontal="center" vertical="center"/>
      <protection locked="0"/>
    </xf>
    <xf numFmtId="10" fontId="12" fillId="3" borderId="215" xfId="0" applyNumberFormat="1" applyFont="1" applyFill="1" applyBorder="1" applyAlignment="1" applyProtection="1">
      <alignment horizontal="center" vertical="center"/>
      <protection locked="0"/>
    </xf>
    <xf numFmtId="10" fontId="12" fillId="3" borderId="178" xfId="0" applyNumberFormat="1" applyFont="1" applyFill="1" applyBorder="1" applyAlignment="1" applyProtection="1">
      <alignment horizontal="center" vertical="center"/>
      <protection locked="0"/>
    </xf>
    <xf numFmtId="10" fontId="12" fillId="3" borderId="217" xfId="0" applyNumberFormat="1" applyFont="1" applyFill="1" applyBorder="1" applyAlignment="1" applyProtection="1">
      <alignment horizontal="center" vertical="center"/>
      <protection locked="0"/>
    </xf>
    <xf numFmtId="3" fontId="12" fillId="0" borderId="174" xfId="0" applyNumberFormat="1" applyFont="1" applyBorder="1" applyAlignment="1">
      <alignment horizontal="center" vertical="center"/>
    </xf>
    <xf numFmtId="3" fontId="2" fillId="0" borderId="225" xfId="0" applyNumberFormat="1" applyFont="1" applyBorder="1"/>
    <xf numFmtId="3" fontId="2" fillId="0" borderId="179" xfId="0" applyNumberFormat="1" applyFont="1" applyBorder="1"/>
    <xf numFmtId="0" fontId="12" fillId="3" borderId="225" xfId="0" applyFont="1" applyFill="1" applyBorder="1" applyAlignment="1" applyProtection="1">
      <alignment horizontal="center" vertical="center"/>
      <protection locked="0"/>
    </xf>
    <xf numFmtId="0" fontId="2" fillId="0" borderId="225" xfId="0" applyFont="1" applyBorder="1" applyProtection="1">
      <protection locked="0"/>
    </xf>
    <xf numFmtId="0" fontId="2" fillId="0" borderId="226" xfId="0" applyFont="1" applyBorder="1" applyProtection="1">
      <protection locked="0"/>
    </xf>
    <xf numFmtId="10" fontId="12" fillId="3" borderId="174" xfId="0" applyNumberFormat="1" applyFont="1" applyFill="1" applyBorder="1" applyAlignment="1" applyProtection="1">
      <alignment horizontal="center" vertical="center"/>
      <protection locked="0"/>
    </xf>
    <xf numFmtId="0" fontId="12" fillId="14" borderId="105" xfId="0" applyFont="1" applyFill="1" applyBorder="1" applyAlignment="1">
      <alignment horizontal="center" vertical="center"/>
    </xf>
    <xf numFmtId="0" fontId="12" fillId="14" borderId="559" xfId="0" applyFont="1" applyFill="1" applyBorder="1" applyAlignment="1">
      <alignment horizontal="center" vertical="center"/>
    </xf>
    <xf numFmtId="0" fontId="12" fillId="14" borderId="560" xfId="0" applyFont="1" applyFill="1" applyBorder="1" applyAlignment="1">
      <alignment horizontal="center" vertical="center"/>
    </xf>
    <xf numFmtId="0" fontId="12" fillId="14" borderId="561" xfId="0" applyFont="1" applyFill="1" applyBorder="1" applyAlignment="1">
      <alignment horizontal="center" vertical="center"/>
    </xf>
    <xf numFmtId="3" fontId="12" fillId="21" borderId="558" xfId="0" applyNumberFormat="1" applyFont="1" applyFill="1" applyBorder="1" applyAlignment="1">
      <alignment horizontal="center" vertical="center"/>
    </xf>
    <xf numFmtId="3" fontId="2" fillId="21" borderId="72" xfId="0" applyNumberFormat="1" applyFont="1" applyFill="1" applyBorder="1"/>
    <xf numFmtId="0" fontId="12" fillId="3" borderId="225" xfId="0" applyFont="1" applyFill="1" applyBorder="1" applyAlignment="1">
      <alignment vertical="center"/>
    </xf>
    <xf numFmtId="0" fontId="17" fillId="0" borderId="48" xfId="0" applyFont="1" applyBorder="1" applyAlignment="1">
      <alignment horizontal="left" vertical="center"/>
    </xf>
    <xf numFmtId="0" fontId="12" fillId="3" borderId="230" xfId="0" applyFont="1" applyFill="1" applyBorder="1" applyAlignment="1">
      <alignment vertical="center"/>
    </xf>
    <xf numFmtId="0" fontId="2" fillId="0" borderId="230" xfId="0" applyFont="1" applyBorder="1"/>
    <xf numFmtId="2" fontId="12" fillId="0" borderId="146" xfId="0" applyNumberFormat="1" applyFont="1" applyBorder="1" applyAlignment="1">
      <alignment horizontal="left" vertical="center"/>
    </xf>
    <xf numFmtId="0" fontId="2" fillId="0" borderId="433" xfId="0" applyFont="1" applyBorder="1"/>
    <xf numFmtId="0" fontId="12" fillId="0" borderId="435" xfId="0" applyFont="1" applyBorder="1" applyAlignment="1">
      <alignment horizontal="left" vertical="center"/>
    </xf>
    <xf numFmtId="0" fontId="2" fillId="0" borderId="435" xfId="0" applyFont="1" applyBorder="1"/>
    <xf numFmtId="0" fontId="2" fillId="0" borderId="432" xfId="0" applyFont="1" applyBorder="1"/>
    <xf numFmtId="0" fontId="1" fillId="3" borderId="104" xfId="0" applyFont="1" applyFill="1" applyBorder="1" applyAlignment="1">
      <alignment horizontal="center" vertical="center"/>
    </xf>
    <xf numFmtId="10" fontId="12" fillId="3" borderId="16" xfId="0" applyNumberFormat="1" applyFont="1" applyFill="1" applyBorder="1" applyAlignment="1" applyProtection="1">
      <alignment horizontal="center" vertical="center"/>
      <protection locked="0"/>
    </xf>
    <xf numFmtId="3" fontId="12" fillId="0" borderId="218" xfId="0" applyNumberFormat="1" applyFont="1" applyBorder="1" applyAlignment="1">
      <alignment horizontal="center" vertical="center"/>
    </xf>
    <xf numFmtId="3" fontId="2" fillId="0" borderId="177" xfId="0" applyNumberFormat="1" applyFont="1" applyBorder="1"/>
    <xf numFmtId="49" fontId="12" fillId="0" borderId="93" xfId="0" applyNumberFormat="1" applyFont="1" applyBorder="1" applyAlignment="1">
      <alignment horizontal="left" vertical="center"/>
    </xf>
    <xf numFmtId="49" fontId="2" fillId="0" borderId="93" xfId="0" applyNumberFormat="1" applyFont="1" applyBorder="1"/>
    <xf numFmtId="49" fontId="2" fillId="0" borderId="27" xfId="0" applyNumberFormat="1" applyFont="1" applyBorder="1"/>
    <xf numFmtId="49" fontId="12" fillId="0" borderId="55" xfId="0" applyNumberFormat="1" applyFont="1" applyBorder="1" applyAlignment="1">
      <alignment horizontal="left" vertical="center"/>
    </xf>
    <xf numFmtId="49" fontId="2" fillId="0" borderId="55" xfId="0" applyNumberFormat="1" applyFont="1" applyBorder="1"/>
    <xf numFmtId="49" fontId="2" fillId="0" borderId="15" xfId="0" applyNumberFormat="1" applyFont="1" applyBorder="1"/>
    <xf numFmtId="49" fontId="12" fillId="0" borderId="104" xfId="0" applyNumberFormat="1" applyFont="1" applyBorder="1" applyAlignment="1">
      <alignment horizontal="left" vertical="center"/>
    </xf>
    <xf numFmtId="49" fontId="2" fillId="0" borderId="104" xfId="0" applyNumberFormat="1" applyFont="1" applyBorder="1"/>
    <xf numFmtId="49" fontId="2" fillId="0" borderId="40" xfId="0" applyNumberFormat="1" applyFont="1" applyBorder="1"/>
    <xf numFmtId="0" fontId="12" fillId="14" borderId="219" xfId="0" applyFont="1" applyFill="1" applyBorder="1" applyAlignment="1">
      <alignment vertical="center"/>
    </xf>
    <xf numFmtId="0" fontId="12" fillId="3" borderId="233" xfId="0" applyFont="1" applyFill="1" applyBorder="1" applyAlignment="1">
      <alignment vertical="center"/>
    </xf>
    <xf numFmtId="0" fontId="2" fillId="0" borderId="233" xfId="0" applyFont="1" applyBorder="1"/>
    <xf numFmtId="0" fontId="12" fillId="3" borderId="231" xfId="0" applyFont="1" applyFill="1" applyBorder="1" applyAlignment="1">
      <alignment vertical="center"/>
    </xf>
    <xf numFmtId="0" fontId="2" fillId="0" borderId="231" xfId="0" applyFont="1" applyBorder="1"/>
    <xf numFmtId="0" fontId="12" fillId="3" borderId="214" xfId="0" applyFont="1" applyFill="1" applyBorder="1" applyAlignment="1">
      <alignment vertical="center"/>
    </xf>
    <xf numFmtId="0" fontId="12" fillId="3" borderId="178" xfId="0" applyFont="1" applyFill="1" applyBorder="1" applyAlignment="1">
      <alignment horizontal="center" vertical="center"/>
    </xf>
    <xf numFmtId="0" fontId="2" fillId="0" borderId="217" xfId="0" applyFont="1" applyBorder="1"/>
    <xf numFmtId="0" fontId="12" fillId="3" borderId="55" xfId="0" applyFont="1" applyFill="1" applyBorder="1" applyAlignment="1">
      <alignment horizontal="center" vertical="center"/>
    </xf>
    <xf numFmtId="3" fontId="2" fillId="0" borderId="178" xfId="0" applyNumberFormat="1" applyFont="1" applyBorder="1"/>
    <xf numFmtId="0" fontId="30" fillId="27" borderId="375" xfId="1" applyFont="1" applyFill="1" applyBorder="1" applyAlignment="1">
      <alignment horizontal="center"/>
    </xf>
    <xf numFmtId="0" fontId="30" fillId="27" borderId="376" xfId="1" applyFont="1" applyFill="1" applyBorder="1" applyAlignment="1">
      <alignment horizontal="center"/>
    </xf>
    <xf numFmtId="0" fontId="30" fillId="27" borderId="377" xfId="1" applyFont="1" applyFill="1" applyBorder="1" applyAlignment="1">
      <alignment horizontal="center"/>
    </xf>
    <xf numFmtId="0" fontId="2" fillId="29" borderId="385" xfId="1" applyFill="1" applyBorder="1" applyAlignment="1">
      <alignment horizontal="left"/>
    </xf>
    <xf numFmtId="0" fontId="2" fillId="29" borderId="382" xfId="1" applyFill="1" applyBorder="1" applyAlignment="1">
      <alignment horizontal="left"/>
    </xf>
    <xf numFmtId="0" fontId="2" fillId="29" borderId="447" xfId="1" applyFill="1" applyBorder="1" applyAlignment="1">
      <alignment horizontal="left"/>
    </xf>
    <xf numFmtId="0" fontId="2" fillId="29" borderId="409" xfId="1" applyFill="1" applyBorder="1" applyAlignment="1">
      <alignment horizontal="left"/>
    </xf>
    <xf numFmtId="0" fontId="2" fillId="29" borderId="383" xfId="1" applyFill="1" applyBorder="1" applyAlignment="1">
      <alignment horizontal="left"/>
    </xf>
    <xf numFmtId="0" fontId="2" fillId="29" borderId="214" xfId="1" applyFill="1" applyAlignment="1">
      <alignment horizontal="left"/>
    </xf>
    <xf numFmtId="0" fontId="2" fillId="29" borderId="384" xfId="1" applyFill="1" applyBorder="1" applyAlignment="1">
      <alignment horizontal="left"/>
    </xf>
    <xf numFmtId="0" fontId="2" fillId="29" borderId="387" xfId="1" applyFill="1" applyBorder="1" applyAlignment="1">
      <alignment horizontal="left"/>
    </xf>
    <xf numFmtId="0" fontId="2" fillId="29" borderId="388" xfId="1" applyFill="1" applyBorder="1" applyAlignment="1">
      <alignment horizontal="left"/>
    </xf>
    <xf numFmtId="0" fontId="2" fillId="29" borderId="405" xfId="1" applyFill="1" applyBorder="1" applyAlignment="1">
      <alignment horizontal="left"/>
    </xf>
    <xf numFmtId="0" fontId="2" fillId="29" borderId="389" xfId="1" applyFill="1" applyBorder="1" applyAlignment="1">
      <alignment horizontal="left"/>
    </xf>
    <xf numFmtId="2" fontId="0" fillId="0" borderId="254" xfId="0" applyNumberFormat="1" applyBorder="1" applyAlignment="1">
      <alignment horizontal="right"/>
    </xf>
    <xf numFmtId="2" fontId="0" fillId="0" borderId="214" xfId="0" applyNumberFormat="1" applyBorder="1" applyAlignment="1">
      <alignment horizontal="right"/>
    </xf>
    <xf numFmtId="2" fontId="0" fillId="0" borderId="249" xfId="0" applyNumberFormat="1" applyBorder="1" applyAlignment="1">
      <alignment horizontal="right"/>
    </xf>
    <xf numFmtId="2" fontId="0" fillId="0" borderId="250" xfId="0" applyNumberFormat="1" applyBorder="1" applyAlignment="1">
      <alignment horizontal="right"/>
    </xf>
    <xf numFmtId="0" fontId="34" fillId="0" borderId="301" xfId="0" applyFont="1" applyBorder="1" applyAlignment="1">
      <alignment horizontal="center" wrapText="1"/>
    </xf>
    <xf numFmtId="0" fontId="34" fillId="0" borderId="341" xfId="0" applyFont="1" applyBorder="1" applyAlignment="1">
      <alignment horizontal="center" wrapText="1"/>
    </xf>
    <xf numFmtId="0" fontId="34" fillId="39" borderId="301" xfId="0" applyFont="1" applyFill="1" applyBorder="1" applyAlignment="1">
      <alignment horizontal="center" wrapText="1"/>
    </xf>
    <xf numFmtId="0" fontId="34" fillId="39" borderId="341" xfId="0" applyFont="1" applyFill="1" applyBorder="1" applyAlignment="1">
      <alignment horizontal="center" wrapText="1"/>
    </xf>
    <xf numFmtId="0" fontId="34" fillId="39" borderId="451" xfId="0" applyFont="1" applyFill="1" applyBorder="1" applyAlignment="1">
      <alignment horizontal="center"/>
    </xf>
    <xf numFmtId="0" fontId="34" fillId="39" borderId="450" xfId="0" applyFont="1" applyFill="1" applyBorder="1" applyAlignment="1">
      <alignment horizontal="center"/>
    </xf>
    <xf numFmtId="0" fontId="34" fillId="39" borderId="452" xfId="0" applyFont="1" applyFill="1" applyBorder="1" applyAlignment="1">
      <alignment horizontal="center"/>
    </xf>
    <xf numFmtId="0" fontId="34" fillId="39" borderId="341" xfId="0" applyFont="1" applyFill="1" applyBorder="1" applyAlignment="1">
      <alignment horizontal="center"/>
    </xf>
    <xf numFmtId="0" fontId="34" fillId="39" borderId="249" xfId="0" applyFont="1" applyFill="1" applyBorder="1" applyAlignment="1">
      <alignment horizontal="center"/>
    </xf>
    <xf numFmtId="0" fontId="34" fillId="39" borderId="250" xfId="0" applyFont="1" applyFill="1" applyBorder="1" applyAlignment="1">
      <alignment horizontal="center"/>
    </xf>
    <xf numFmtId="0" fontId="34" fillId="39" borderId="253" xfId="0" applyFont="1" applyFill="1" applyBorder="1" applyAlignment="1">
      <alignment horizontal="center"/>
    </xf>
    <xf numFmtId="0" fontId="34" fillId="0" borderId="451" xfId="0" applyFont="1" applyBorder="1" applyAlignment="1">
      <alignment horizontal="center"/>
    </xf>
    <xf numFmtId="0" fontId="34" fillId="0" borderId="450" xfId="0" applyFont="1" applyBorder="1" applyAlignment="1">
      <alignment horizontal="center"/>
    </xf>
    <xf numFmtId="0" fontId="34" fillId="0" borderId="452" xfId="0" applyFont="1" applyBorder="1" applyAlignment="1">
      <alignment horizontal="center"/>
    </xf>
    <xf numFmtId="0" fontId="38" fillId="0" borderId="249" xfId="0" applyFont="1" applyBorder="1" applyAlignment="1">
      <alignment horizontal="center"/>
    </xf>
    <xf numFmtId="0" fontId="38" fillId="0" borderId="253" xfId="0" applyFont="1" applyBorder="1" applyAlignment="1">
      <alignment horizontal="center"/>
    </xf>
    <xf numFmtId="0" fontId="34" fillId="0" borderId="341" xfId="0" applyFont="1" applyBorder="1" applyAlignment="1">
      <alignment horizontal="center"/>
    </xf>
    <xf numFmtId="0" fontId="2" fillId="41" borderId="249" xfId="0" applyFont="1" applyFill="1" applyBorder="1" applyAlignment="1">
      <alignment horizontal="center" vertical="center" wrapText="1"/>
    </xf>
    <xf numFmtId="0" fontId="2" fillId="41" borderId="253" xfId="0" applyFont="1" applyFill="1" applyBorder="1" applyAlignment="1">
      <alignment horizontal="center" vertical="center" wrapText="1"/>
    </xf>
    <xf numFmtId="0" fontId="2" fillId="41" borderId="254" xfId="0" applyFont="1" applyFill="1" applyBorder="1" applyAlignment="1">
      <alignment horizontal="center" vertical="center" wrapText="1"/>
    </xf>
    <xf numFmtId="0" fontId="2" fillId="41" borderId="255" xfId="0" applyFont="1" applyFill="1" applyBorder="1" applyAlignment="1">
      <alignment horizontal="center" vertical="center" wrapText="1"/>
    </xf>
    <xf numFmtId="0" fontId="2" fillId="41" borderId="334" xfId="0" applyFont="1" applyFill="1" applyBorder="1" applyAlignment="1">
      <alignment horizontal="center" vertical="center" wrapText="1"/>
    </xf>
    <xf numFmtId="0" fontId="2" fillId="41" borderId="335" xfId="0" applyFont="1" applyFill="1" applyBorder="1" applyAlignment="1">
      <alignment horizontal="center" vertical="center" wrapText="1"/>
    </xf>
    <xf numFmtId="167" fontId="23" fillId="9" borderId="120" xfId="0" applyNumberFormat="1" applyFont="1" applyFill="1" applyBorder="1" applyAlignment="1">
      <alignment horizontal="right"/>
    </xf>
    <xf numFmtId="0" fontId="2" fillId="0" borderId="119" xfId="0" applyFont="1" applyBorder="1"/>
    <xf numFmtId="167" fontId="23" fillId="10" borderId="120" xfId="0" applyNumberFormat="1" applyFont="1" applyFill="1" applyBorder="1" applyAlignment="1">
      <alignment horizontal="right"/>
    </xf>
    <xf numFmtId="167" fontId="23" fillId="11" borderId="120" xfId="0" applyNumberFormat="1" applyFont="1" applyFill="1" applyBorder="1" applyAlignment="1">
      <alignment horizontal="right"/>
    </xf>
    <xf numFmtId="167" fontId="23" fillId="12" borderId="120" xfId="0" applyNumberFormat="1" applyFont="1" applyFill="1" applyBorder="1" applyAlignment="1">
      <alignment horizontal="right"/>
    </xf>
    <xf numFmtId="167" fontId="23" fillId="32" borderId="120" xfId="0" applyNumberFormat="1" applyFont="1" applyFill="1" applyBorder="1" applyAlignment="1">
      <alignment horizontal="right"/>
    </xf>
    <xf numFmtId="0" fontId="2" fillId="31" borderId="119" xfId="0" applyFont="1" applyFill="1" applyBorder="1"/>
    <xf numFmtId="167" fontId="23" fillId="33" borderId="120" xfId="0" applyNumberFormat="1" applyFont="1" applyFill="1" applyBorder="1" applyAlignment="1">
      <alignment horizontal="right"/>
    </xf>
    <xf numFmtId="167" fontId="23" fillId="34" borderId="120" xfId="0" applyNumberFormat="1" applyFont="1" applyFill="1" applyBorder="1" applyAlignment="1">
      <alignment horizontal="right"/>
    </xf>
    <xf numFmtId="167" fontId="23" fillId="35" borderId="120" xfId="0" applyNumberFormat="1" applyFont="1" applyFill="1" applyBorder="1" applyAlignment="1">
      <alignment horizontal="right"/>
    </xf>
    <xf numFmtId="167" fontId="23" fillId="9" borderId="246" xfId="0" applyNumberFormat="1" applyFont="1" applyFill="1" applyBorder="1" applyAlignment="1">
      <alignment horizontal="right"/>
    </xf>
    <xf numFmtId="0" fontId="2" fillId="0" borderId="247" xfId="0" applyFont="1" applyBorder="1"/>
    <xf numFmtId="167" fontId="23" fillId="10" borderId="246" xfId="0" applyNumberFormat="1" applyFont="1" applyFill="1" applyBorder="1" applyAlignment="1">
      <alignment horizontal="right"/>
    </xf>
    <xf numFmtId="167" fontId="23" fillId="11" borderId="246" xfId="0" applyNumberFormat="1" applyFont="1" applyFill="1" applyBorder="1" applyAlignment="1">
      <alignment horizontal="right"/>
    </xf>
    <xf numFmtId="167" fontId="23" fillId="12" borderId="246" xfId="0" applyNumberFormat="1" applyFont="1" applyFill="1" applyBorder="1" applyAlignment="1">
      <alignment horizontal="right"/>
    </xf>
    <xf numFmtId="0" fontId="25" fillId="9" borderId="239" xfId="0" applyFont="1" applyFill="1" applyBorder="1" applyAlignment="1">
      <alignment horizontal="left" wrapText="1"/>
    </xf>
    <xf numFmtId="0" fontId="25" fillId="10" borderId="236" xfId="0" applyFont="1" applyFill="1" applyBorder="1" applyAlignment="1">
      <alignment horizontal="left" wrapText="1"/>
    </xf>
    <xf numFmtId="0" fontId="25" fillId="11" borderId="236" xfId="0" applyFont="1" applyFill="1" applyBorder="1" applyAlignment="1">
      <alignment horizontal="left" wrapText="1"/>
    </xf>
    <xf numFmtId="0" fontId="25" fillId="12" borderId="236" xfId="0" applyFont="1" applyFill="1" applyBorder="1" applyAlignment="1">
      <alignment horizontal="left" wrapText="1"/>
    </xf>
    <xf numFmtId="0" fontId="25" fillId="9" borderId="236" xfId="0" applyFont="1" applyFill="1" applyBorder="1" applyAlignment="1">
      <alignment horizontal="left" wrapText="1"/>
    </xf>
    <xf numFmtId="167" fontId="23" fillId="9" borderId="244" xfId="0" applyNumberFormat="1" applyFont="1" applyFill="1" applyBorder="1" applyAlignment="1">
      <alignment horizontal="right"/>
    </xf>
    <xf numFmtId="0" fontId="2" fillId="0" borderId="245" xfId="0" applyFont="1" applyBorder="1"/>
    <xf numFmtId="167" fontId="23" fillId="10" borderId="244" xfId="0" applyNumberFormat="1" applyFont="1" applyFill="1" applyBorder="1" applyAlignment="1">
      <alignment horizontal="right"/>
    </xf>
    <xf numFmtId="167" fontId="23" fillId="11" borderId="244" xfId="0" applyNumberFormat="1" applyFont="1" applyFill="1" applyBorder="1" applyAlignment="1">
      <alignment horizontal="right"/>
    </xf>
    <xf numFmtId="167" fontId="23" fillId="12" borderId="244" xfId="0" applyNumberFormat="1" applyFont="1" applyFill="1" applyBorder="1" applyAlignment="1">
      <alignment horizontal="right"/>
    </xf>
    <xf numFmtId="0" fontId="25" fillId="0" borderId="249" xfId="0" applyFont="1" applyBorder="1" applyAlignment="1">
      <alignment horizontal="left"/>
    </xf>
    <xf numFmtId="0" fontId="25" fillId="0" borderId="250" xfId="0" applyFont="1" applyBorder="1" applyAlignment="1">
      <alignment horizontal="left"/>
    </xf>
    <xf numFmtId="0" fontId="25" fillId="0" borderId="253" xfId="0" applyFont="1" applyBorder="1" applyAlignment="1">
      <alignment horizontal="left"/>
    </xf>
    <xf numFmtId="0" fontId="45" fillId="0" borderId="254" xfId="5" applyBorder="1" applyAlignment="1">
      <alignment horizontal="left"/>
    </xf>
    <xf numFmtId="0" fontId="45" fillId="0" borderId="214" xfId="5" applyBorder="1" applyAlignment="1">
      <alignment horizontal="left"/>
    </xf>
    <xf numFmtId="0" fontId="45" fillId="0" borderId="255" xfId="5" applyBorder="1" applyAlignment="1">
      <alignment horizontal="left"/>
    </xf>
    <xf numFmtId="0" fontId="23" fillId="0" borderId="254" xfId="0" applyFont="1" applyBorder="1" applyAlignment="1">
      <alignment horizontal="left"/>
    </xf>
    <xf numFmtId="0" fontId="23" fillId="0" borderId="214" xfId="0" applyFont="1" applyBorder="1" applyAlignment="1">
      <alignment horizontal="left"/>
    </xf>
    <xf numFmtId="0" fontId="23" fillId="0" borderId="255" xfId="0" applyFont="1" applyBorder="1" applyAlignment="1">
      <alignment horizontal="left"/>
    </xf>
    <xf numFmtId="0" fontId="25" fillId="0" borderId="254" xfId="0" applyFont="1" applyBorder="1" applyAlignment="1">
      <alignment horizontal="left"/>
    </xf>
    <xf numFmtId="0" fontId="25" fillId="0" borderId="214" xfId="0" applyFont="1" applyBorder="1" applyAlignment="1">
      <alignment horizontal="left"/>
    </xf>
    <xf numFmtId="0" fontId="25" fillId="0" borderId="255" xfId="0" applyFont="1" applyBorder="1" applyAlignment="1">
      <alignment horizontal="left"/>
    </xf>
    <xf numFmtId="0" fontId="45" fillId="0" borderId="334" xfId="5" applyBorder="1" applyAlignment="1">
      <alignment horizontal="left"/>
    </xf>
    <xf numFmtId="0" fontId="45" fillId="0" borderId="276" xfId="5" applyBorder="1" applyAlignment="1">
      <alignment horizontal="left"/>
    </xf>
    <xf numFmtId="0" fontId="45" fillId="0" borderId="335" xfId="5" applyBorder="1" applyAlignment="1">
      <alignment horizontal="left"/>
    </xf>
    <xf numFmtId="0" fontId="55" fillId="27" borderId="427" xfId="1" applyFont="1" applyFill="1" applyBorder="1" applyAlignment="1">
      <alignment horizontal="center"/>
    </xf>
    <xf numFmtId="0" fontId="55" fillId="27" borderId="569" xfId="1" applyFont="1" applyFill="1" applyBorder="1" applyAlignment="1">
      <alignment horizontal="center"/>
    </xf>
    <xf numFmtId="0" fontId="55" fillId="27" borderId="459" xfId="1" applyFont="1" applyFill="1" applyBorder="1" applyAlignment="1">
      <alignment horizontal="center"/>
    </xf>
    <xf numFmtId="0" fontId="54" fillId="0" borderId="0" xfId="0" applyFont="1" applyAlignment="1">
      <alignment horizontal="center"/>
    </xf>
    <xf numFmtId="0" fontId="34" fillId="0" borderId="462" xfId="0" applyFont="1" applyBorder="1" applyAlignment="1">
      <alignment horizontal="center"/>
    </xf>
    <xf numFmtId="0" fontId="34" fillId="0" borderId="463" xfId="0" applyFont="1" applyBorder="1" applyAlignment="1">
      <alignment horizontal="center"/>
    </xf>
    <xf numFmtId="0" fontId="34" fillId="0" borderId="464" xfId="0" applyFont="1" applyBorder="1" applyAlignment="1">
      <alignment horizontal="center"/>
    </xf>
  </cellXfs>
  <cellStyles count="10">
    <cellStyle name="Comma" xfId="8" builtinId="3"/>
    <cellStyle name="Currency" xfId="3" builtinId="4"/>
    <cellStyle name="Hyperlink" xfId="5" builtinId="8"/>
    <cellStyle name="Normal" xfId="0" builtinId="0"/>
    <cellStyle name="Normal 2" xfId="6" xr:uid="{00000000-0005-0000-0000-000004000000}"/>
    <cellStyle name="Normal 3" xfId="9" xr:uid="{00000000-0005-0000-0000-000005000000}"/>
    <cellStyle name="Normal 4" xfId="1" xr:uid="{00000000-0005-0000-0000-000006000000}"/>
    <cellStyle name="Normal_NSFBUD" xfId="2" xr:uid="{00000000-0005-0000-0000-000007000000}"/>
    <cellStyle name="Percent" xfId="4" builtinId="5"/>
    <cellStyle name="Percent 2" xfId="7" xr:uid="{00000000-0005-0000-0000-000009000000}"/>
  </cellStyles>
  <dxfs count="8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numFmt numFmtId="167" formatCode="&quot;$&quot;#,##0.00"/>
    </dxf>
    <dxf>
      <numFmt numFmtId="167" formatCode="&quot;$&quot;#,##0.00"/>
    </dxf>
    <dxf>
      <numFmt numFmtId="167" formatCode="&quot;$&quot;#,##0.00"/>
    </dxf>
    <dxf>
      <numFmt numFmtId="167" formatCode="&quot;$&quot;#,##0.00"/>
    </dxf>
    <dxf>
      <alignment horizontal="center"/>
    </dxf>
    <dxf>
      <alignment horizontal="center"/>
    </dxf>
    <dxf>
      <alignment horizontal="center"/>
    </dxf>
    <dxf>
      <alignment horizontal="center"/>
    </dxf>
    <dxf>
      <font>
        <b val="0"/>
        <i val="0"/>
        <strike val="0"/>
        <condense val="0"/>
        <extend val="0"/>
        <outline val="0"/>
        <shadow val="0"/>
        <u val="none"/>
        <vertAlign val="baseline"/>
        <sz val="10"/>
        <color theme="1"/>
        <name val="Calibri"/>
        <scheme val="none"/>
      </font>
      <numFmt numFmtId="168" formatCode="0.0%"/>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none"/>
      </font>
      <numFmt numFmtId="168" formatCode="0.0%"/>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none"/>
      </font>
      <numFmt numFmtId="168" formatCode="0.0%"/>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none"/>
      </font>
      <numFmt numFmtId="168" formatCode="0.0%"/>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none"/>
      </font>
      <numFmt numFmtId="168" formatCode="0.0%"/>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none"/>
      </font>
      <numFmt numFmtId="168" formatCode="0.0%"/>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none"/>
      </font>
      <numFmt numFmtId="168" formatCode="0.0%"/>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none"/>
      </font>
      <numFmt numFmtId="168" formatCode="0.0%"/>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none"/>
      </font>
      <numFmt numFmtId="19" formatCode="m/d/yyyy"/>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none"/>
      </font>
      <alignment horizontal="left" vertical="bottom" textRotation="0" wrapText="0" indent="0" justifyLastLine="0" shrinkToFit="0" readingOrder="0"/>
    </dxf>
    <dxf>
      <font>
        <b/>
        <i val="0"/>
        <strike val="0"/>
        <condense val="0"/>
        <extend val="0"/>
        <outline val="0"/>
        <shadow val="0"/>
        <u val="none"/>
        <vertAlign val="baseline"/>
        <sz val="12"/>
        <color theme="0"/>
        <name val="Cambria"/>
        <scheme val="none"/>
      </font>
      <fill>
        <patternFill patternType="solid">
          <fgColor indexed="64"/>
          <bgColor theme="0" tint="-0.499984740745262"/>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8"/>
        <color auto="1"/>
        <name val="Arial"/>
        <scheme val="none"/>
      </font>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8"/>
        <color theme="1"/>
        <name val="Helvetica Neue"/>
        <scheme val="none"/>
      </font>
      <fill>
        <patternFill patternType="none">
          <fgColor indexed="64"/>
          <bgColor indexed="65"/>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outline="0">
        <left style="thin">
          <color indexed="64"/>
        </left>
        <right/>
        <top/>
        <bottom/>
      </border>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outline="0">
        <left/>
        <right style="thin">
          <color indexed="64"/>
        </right>
        <top/>
        <bottom/>
      </border>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Helvetica Neue"/>
        <scheme val="none"/>
      </font>
      <fill>
        <patternFill patternType="none">
          <fgColor indexed="64"/>
          <bgColor indexed="65"/>
        </patternFill>
      </fill>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colors>
    <mruColors>
      <color rgb="FFF1EFF5"/>
      <color rgb="FFE4DFEC"/>
      <color rgb="FFC8BDD9"/>
      <color rgb="FFEFECF4"/>
      <color rgb="FF8064A2"/>
      <color rgb="FFF8E5FB"/>
      <color rgb="FFF3D4F8"/>
      <color rgb="FFF9F7FB"/>
      <color rgb="FFFDFB9F"/>
      <color rgb="FFF8F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pivotCacheDefinition" Target="pivotCache/pivotCacheDefinition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microsoft.com/office/2017/06/relationships/rdRichValueStructure" Target="richData/rdrichvaluestructure.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2458700" cy="10401300"/>
    <xdr:sp macro="" textlink="">
      <xdr:nvSpPr>
        <xdr:cNvPr id="3" name="Shape 3">
          <a:extLst>
            <a:ext uri="{FF2B5EF4-FFF2-40B4-BE49-F238E27FC236}">
              <a16:creationId xmlns:a16="http://schemas.microsoft.com/office/drawing/2014/main" id="{00000000-0008-0000-0800-000003000000}"/>
            </a:ext>
          </a:extLst>
        </xdr:cNvPr>
        <xdr:cNvSpPr txBox="1"/>
      </xdr:nvSpPr>
      <xdr:spPr>
        <a:xfrm>
          <a:off x="0" y="0"/>
          <a:ext cx="12458700" cy="104013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solidFill>
                <a:schemeClr val="dk1"/>
              </a:solidFill>
              <a:latin typeface="Calibri"/>
              <a:ea typeface="Calibri"/>
              <a:cs typeface="Calibri"/>
              <a:sym typeface="Calibri"/>
            </a:rPr>
            <a:t> </a:t>
          </a:r>
          <a:endParaRPr sz="1100">
            <a:solidFill>
              <a:schemeClr val="dk1"/>
            </a:solidFill>
            <a:latin typeface="Calibri"/>
            <a:ea typeface="Calibri"/>
            <a:cs typeface="Calibri"/>
            <a:sym typeface="Calibri"/>
          </a:endParaRPr>
        </a:p>
        <a:p>
          <a:pPr marL="0" lvl="0" indent="0" algn="l" rtl="0">
            <a:spcBef>
              <a:spcPts val="0"/>
            </a:spcBef>
            <a:spcAft>
              <a:spcPts val="0"/>
            </a:spcAft>
            <a:buNone/>
          </a:pPr>
          <a:r>
            <a:rPr lang="en-US" sz="1100" b="1">
              <a:solidFill>
                <a:schemeClr val="dk1"/>
              </a:solidFill>
              <a:latin typeface="Calibri"/>
              <a:ea typeface="Calibri"/>
              <a:cs typeface="Calibri"/>
              <a:sym typeface="Calibri"/>
            </a:rPr>
            <a:t> </a:t>
          </a:r>
          <a:endParaRPr sz="1100">
            <a:solidFill>
              <a:schemeClr val="dk1"/>
            </a:solidFill>
            <a:latin typeface="Calibri"/>
            <a:ea typeface="Calibri"/>
            <a:cs typeface="Calibri"/>
            <a:sym typeface="Calibri"/>
          </a:endParaRPr>
        </a:p>
        <a:p>
          <a:pPr marL="0" lvl="0" indent="0" algn="l" rtl="0">
            <a:spcBef>
              <a:spcPts val="0"/>
            </a:spcBef>
            <a:spcAft>
              <a:spcPts val="0"/>
            </a:spcAft>
            <a:buNone/>
          </a:pPr>
          <a:endParaRPr sz="1100" b="1">
            <a:solidFill>
              <a:schemeClr val="dk1"/>
            </a:solidFill>
            <a:latin typeface="Calibri"/>
            <a:ea typeface="Calibri"/>
            <a:cs typeface="Calibri"/>
            <a:sym typeface="Calibri"/>
          </a:endParaRPr>
        </a:p>
        <a:p>
          <a:pPr marL="0" lvl="0" indent="0" algn="l" rtl="0">
            <a:spcBef>
              <a:spcPts val="0"/>
            </a:spcBef>
            <a:spcAft>
              <a:spcPts val="0"/>
            </a:spcAft>
            <a:buNone/>
          </a:pPr>
          <a:endParaRPr sz="1100" b="1">
            <a:solidFill>
              <a:schemeClr val="dk1"/>
            </a:solidFill>
            <a:latin typeface="Calibri"/>
            <a:ea typeface="Calibri"/>
            <a:cs typeface="Calibri"/>
            <a:sym typeface="Calibri"/>
          </a:endParaRPr>
        </a:p>
        <a:p>
          <a:pPr marL="0" lvl="0" indent="0" algn="l" rtl="0">
            <a:spcBef>
              <a:spcPts val="0"/>
            </a:spcBef>
            <a:spcAft>
              <a:spcPts val="0"/>
            </a:spcAft>
            <a:buNone/>
          </a:pPr>
          <a:endParaRPr sz="1100" b="1">
            <a:solidFill>
              <a:schemeClr val="dk1"/>
            </a:solidFill>
            <a:latin typeface="Calibri"/>
            <a:ea typeface="Calibri"/>
            <a:cs typeface="Calibri"/>
            <a:sym typeface="Calibri"/>
          </a:endParaRPr>
        </a:p>
        <a:p>
          <a:pPr marL="0" marR="0" lvl="0" indent="0" algn="l" rtl="0">
            <a:lnSpc>
              <a:spcPct val="100000"/>
            </a:lnSpc>
            <a:spcBef>
              <a:spcPts val="0"/>
            </a:spcBef>
            <a:spcAft>
              <a:spcPts val="0"/>
            </a:spcAft>
            <a:buSzPts val="1100"/>
            <a:buFont typeface="Arial"/>
            <a:buNone/>
          </a:pPr>
          <a:endParaRPr sz="1100">
            <a:solidFill>
              <a:schemeClr val="dk1"/>
            </a:solidFill>
            <a:latin typeface="Calibri"/>
            <a:ea typeface="Calibri"/>
            <a:cs typeface="Calibri"/>
            <a:sym typeface="Calibri"/>
          </a:endParaRPr>
        </a:p>
        <a:p>
          <a:pPr marL="0" marR="0" lvl="0" indent="0" algn="l" rtl="0">
            <a:lnSpc>
              <a:spcPct val="100000"/>
            </a:lnSpc>
            <a:spcBef>
              <a:spcPts val="0"/>
            </a:spcBef>
            <a:spcAft>
              <a:spcPts val="0"/>
            </a:spcAft>
            <a:buSzPts val="1100"/>
            <a:buFont typeface="Arial"/>
            <a:buNone/>
          </a:pPr>
          <a:endParaRPr sz="1100">
            <a:solidFill>
              <a:schemeClr val="dk1"/>
            </a:solidFill>
            <a:latin typeface="Calibri"/>
            <a:ea typeface="Calibri"/>
            <a:cs typeface="Calibri"/>
            <a:sym typeface="Calibri"/>
          </a:endParaRPr>
        </a:p>
        <a:p>
          <a:pPr marL="0" marR="0" lvl="0" indent="0" algn="l" rtl="0">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 </a:t>
          </a:r>
          <a:r>
            <a:rPr lang="en-US" sz="1400" b="1">
              <a:solidFill>
                <a:schemeClr val="dk1"/>
              </a:solidFill>
              <a:latin typeface="Calibri"/>
              <a:ea typeface="Calibri"/>
              <a:cs typeface="Calibri"/>
              <a:sym typeface="Calibri"/>
            </a:rPr>
            <a:t>General Directions</a:t>
          </a:r>
          <a:endParaRPr sz="1400">
            <a:solidFill>
              <a:schemeClr val="dk1"/>
            </a:solidFill>
            <a:latin typeface="Calibri"/>
            <a:ea typeface="Calibri"/>
            <a:cs typeface="Calibri"/>
            <a:sym typeface="Calibri"/>
          </a:endParaRPr>
        </a:p>
        <a:p>
          <a:pPr marL="0" lvl="0" indent="0" algn="l" rtl="0">
            <a:spcBef>
              <a:spcPts val="0"/>
            </a:spcBef>
            <a:spcAft>
              <a:spcPts val="0"/>
            </a:spcAft>
            <a:buNone/>
          </a:pPr>
          <a:endParaRPr sz="1100">
            <a:solidFill>
              <a:schemeClr val="dk1"/>
            </a:solidFill>
            <a:latin typeface="Calibri"/>
            <a:ea typeface="Calibri"/>
            <a:cs typeface="Calibri"/>
            <a:sym typeface="Calibri"/>
          </a:endParaRPr>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The only cells that are editable are those in solid blue and solid purple in the budget periods and the corresponding cost share columns.  The green total column will calculate automatically.</a:t>
          </a:r>
          <a:endParaRPr sz="1400"/>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You can hide unneeded tabs in excel. For example, if your budget is only 3 years, you can hide years 4 and 5 by right clicking on the tab and selecting "hide".</a:t>
          </a:r>
          <a:endParaRPr sz="1100">
            <a:solidFill>
              <a:schemeClr val="dk1"/>
            </a:solidFill>
            <a:latin typeface="Calibri"/>
            <a:ea typeface="Calibri"/>
            <a:cs typeface="Calibri"/>
            <a:sym typeface="Calibri"/>
          </a:endParaRPr>
        </a:p>
        <a:p>
          <a:pPr marL="171450" lvl="0" indent="-171450" algn="l" rtl="0">
            <a:spcBef>
              <a:spcPts val="0"/>
            </a:spcBef>
            <a:spcAft>
              <a:spcPts val="0"/>
            </a:spcAft>
            <a:buClr>
              <a:schemeClr val="dk1"/>
            </a:buClr>
            <a:buSzPts val="1100"/>
            <a:buFont typeface="Noto Sans Symbols"/>
            <a:buChar char="⮚"/>
          </a:pPr>
          <a:r>
            <a:rPr lang="en-US" sz="1100" b="1" u="sng">
              <a:solidFill>
                <a:schemeClr val="dk1"/>
              </a:solidFill>
              <a:latin typeface="Calibri"/>
              <a:ea typeface="Calibri"/>
              <a:cs typeface="Calibri"/>
              <a:sym typeface="Calibri"/>
            </a:rPr>
            <a:t>Start and end dates</a:t>
          </a:r>
          <a:r>
            <a:rPr lang="en-US" sz="1100" b="1" u="sng" baseline="0">
              <a:solidFill>
                <a:schemeClr val="dk1"/>
              </a:solidFill>
              <a:latin typeface="Calibri"/>
              <a:ea typeface="Calibri"/>
              <a:cs typeface="Calibri"/>
              <a:sym typeface="Calibri"/>
            </a:rPr>
            <a:t> for each year of your budget are required.</a:t>
          </a:r>
          <a:r>
            <a:rPr lang="en-US" sz="1100" u="none" baseline="0">
              <a:solidFill>
                <a:schemeClr val="dk1"/>
              </a:solidFill>
              <a:latin typeface="Calibri"/>
              <a:ea typeface="Calibri"/>
              <a:cs typeface="Calibri"/>
              <a:sym typeface="Calibri"/>
            </a:rPr>
            <a:t> </a:t>
          </a:r>
          <a:r>
            <a:rPr lang="en-US" sz="1100" baseline="0">
              <a:solidFill>
                <a:schemeClr val="dk1"/>
              </a:solidFill>
              <a:latin typeface="Calibri"/>
              <a:ea typeface="Calibri"/>
              <a:cs typeface="Calibri"/>
              <a:sym typeface="Calibri"/>
            </a:rPr>
            <a:t>Enter the start and end dates for each year of your project and the cumulative start and end dates.</a:t>
          </a:r>
          <a:endParaRPr sz="1400"/>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The cumulative tab will populate automatically as the yearly tabs are completed.</a:t>
          </a:r>
          <a:endParaRPr sz="1400"/>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Additional tabs for fringe</a:t>
          </a:r>
          <a:r>
            <a:rPr lang="en-US" sz="1100" baseline="0">
              <a:solidFill>
                <a:schemeClr val="dk1"/>
              </a:solidFill>
              <a:latin typeface="Calibri"/>
              <a:ea typeface="Calibri"/>
              <a:cs typeface="Calibri"/>
              <a:sym typeface="Calibri"/>
            </a:rPr>
            <a:t> and indirect cost rates and information on student costs have </a:t>
          </a:r>
          <a:r>
            <a:rPr lang="en-US" sz="1100">
              <a:solidFill>
                <a:schemeClr val="dk1"/>
              </a:solidFill>
              <a:latin typeface="Calibri"/>
              <a:ea typeface="Calibri"/>
              <a:cs typeface="Calibri"/>
              <a:sym typeface="Calibri"/>
            </a:rPr>
            <a:t>been included for quick reference.</a:t>
          </a:r>
          <a:endParaRPr sz="1400"/>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An accompanying </a:t>
          </a:r>
          <a:r>
            <a:rPr lang="en-US" sz="1100" b="0">
              <a:solidFill>
                <a:schemeClr val="dk1"/>
              </a:solidFill>
              <a:latin typeface="Calibri"/>
              <a:ea typeface="Calibri"/>
              <a:cs typeface="Calibri"/>
              <a:sym typeface="Calibri"/>
            </a:rPr>
            <a:t>budget justification </a:t>
          </a:r>
          <a:r>
            <a:rPr lang="en-US" sz="1100">
              <a:solidFill>
                <a:schemeClr val="dk1"/>
              </a:solidFill>
              <a:latin typeface="Calibri"/>
              <a:ea typeface="Calibri"/>
              <a:cs typeface="Calibri"/>
              <a:sym typeface="Calibri"/>
            </a:rPr>
            <a:t>should be prepared and included when submitting your draft to ORA for review. Please prepare the budget justification in accordance with the sponsor guidelines.</a:t>
          </a:r>
          <a:endParaRPr sz="1400"/>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You are provided a section on the Year 1 tab to insert an escalation rate.  That rate will be added automatically to all personnel expenses through each subsequent year.</a:t>
          </a:r>
          <a:endParaRPr sz="1400"/>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You are able to add in the names of staff as well as the names of specific subcontracts.  Those fields have been left in an editable fashion and the information will carry through on subsequent years.  </a:t>
          </a:r>
          <a:endParaRPr sz="1100">
            <a:solidFill>
              <a:schemeClr val="dk1"/>
            </a:solidFill>
            <a:latin typeface="Calibri"/>
            <a:ea typeface="Calibri"/>
            <a:cs typeface="Calibri"/>
            <a:sym typeface="Calibri"/>
          </a:endParaRPr>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400" b="1">
              <a:solidFill>
                <a:schemeClr val="dk1"/>
              </a:solidFill>
              <a:latin typeface="Calibri"/>
              <a:ea typeface="Calibri"/>
              <a:cs typeface="Calibri"/>
              <a:sym typeface="Calibri"/>
            </a:rPr>
            <a:t>Senior/Key Personnel</a:t>
          </a:r>
          <a:endParaRPr sz="1400"/>
        </a:p>
        <a:p>
          <a:pPr marL="0" lvl="0" indent="0" algn="l" rtl="0">
            <a:spcBef>
              <a:spcPts val="0"/>
            </a:spcBef>
            <a:spcAft>
              <a:spcPts val="0"/>
            </a:spcAft>
            <a:buNone/>
          </a:pPr>
          <a:endParaRPr sz="1100">
            <a:solidFill>
              <a:schemeClr val="dk1"/>
            </a:solidFill>
            <a:latin typeface="Calibri"/>
            <a:ea typeface="Calibri"/>
            <a:cs typeface="Calibri"/>
            <a:sym typeface="Calibri"/>
          </a:endParaRPr>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Add the names of all the key/senior personnel.</a:t>
          </a:r>
          <a:endParaRPr sz="1400"/>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Select a project role from the drop down menu.</a:t>
          </a:r>
          <a:endParaRPr sz="1400"/>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Add in the base salary and the number of months being budgeted, being certain to distinguish between calendar, academic and summer effort.</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400" b="1">
              <a:solidFill>
                <a:schemeClr val="dk1"/>
              </a:solidFill>
              <a:latin typeface="Calibri"/>
              <a:ea typeface="Calibri"/>
              <a:cs typeface="Calibri"/>
              <a:sym typeface="Calibri"/>
            </a:rPr>
            <a:t>Other Personnel</a:t>
          </a:r>
          <a:endParaRPr sz="1400"/>
        </a:p>
        <a:p>
          <a:pPr marL="0" lvl="0" indent="0" algn="l" rtl="0">
            <a:spcBef>
              <a:spcPts val="0"/>
            </a:spcBef>
            <a:spcAft>
              <a:spcPts val="0"/>
            </a:spcAft>
            <a:buNone/>
          </a:pPr>
          <a:endParaRPr sz="1100">
            <a:solidFill>
              <a:schemeClr val="dk1"/>
            </a:solidFill>
            <a:latin typeface="Calibri"/>
            <a:ea typeface="Calibri"/>
            <a:cs typeface="Calibri"/>
            <a:sym typeface="Calibri"/>
          </a:endParaRPr>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Indicate the number of personnel per category. For example, if you have 2 academic graduate students, you will include them both on one line. </a:t>
          </a:r>
          <a:endParaRPr sz="1400"/>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Add in the base salary and the number of months being budgeted.</a:t>
          </a:r>
          <a:endParaRPr sz="1400"/>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If you are including RA salaries, please reference the Information on Student Costs in the subsequent tab to determine the appropriate stipend level.</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400" b="1">
              <a:solidFill>
                <a:schemeClr val="dk1"/>
              </a:solidFill>
              <a:latin typeface="Calibri"/>
              <a:ea typeface="Calibri"/>
              <a:cs typeface="Calibri"/>
              <a:sym typeface="Calibri"/>
            </a:rPr>
            <a:t>Equipment</a:t>
          </a:r>
          <a:endParaRPr sz="1400"/>
        </a:p>
        <a:p>
          <a:pPr marL="0" lvl="0" indent="0" algn="l" rtl="0">
            <a:spcBef>
              <a:spcPts val="0"/>
            </a:spcBef>
            <a:spcAft>
              <a:spcPts val="0"/>
            </a:spcAft>
            <a:buNone/>
          </a:pPr>
          <a:endParaRPr sz="1100">
            <a:solidFill>
              <a:schemeClr val="dk1"/>
            </a:solidFill>
            <a:latin typeface="Calibri"/>
            <a:ea typeface="Calibri"/>
            <a:cs typeface="Calibri"/>
            <a:sym typeface="Calibri"/>
          </a:endParaRPr>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Add the name/description of the equipment item as well as the requested amount. (Capital Equipment must be  ≥ $5,000 and have a shelf level of one year or more.)</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400" b="1">
              <a:solidFill>
                <a:schemeClr val="dk1"/>
              </a:solidFill>
              <a:latin typeface="Calibri"/>
              <a:ea typeface="Calibri"/>
              <a:cs typeface="Calibri"/>
              <a:sym typeface="Calibri"/>
            </a:rPr>
            <a:t>Travel</a:t>
          </a:r>
          <a:endParaRPr sz="1400"/>
        </a:p>
        <a:p>
          <a:pPr marL="0" lvl="0" indent="0" algn="l" rtl="0">
            <a:spcBef>
              <a:spcPts val="0"/>
            </a:spcBef>
            <a:spcAft>
              <a:spcPts val="0"/>
            </a:spcAft>
            <a:buNone/>
          </a:pPr>
          <a:endParaRPr sz="1100">
            <a:solidFill>
              <a:schemeClr val="dk1"/>
            </a:solidFill>
            <a:latin typeface="Calibri"/>
            <a:ea typeface="Calibri"/>
            <a:cs typeface="Calibri"/>
            <a:sym typeface="Calibri"/>
          </a:endParaRPr>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Add the yearly totals for the requested travel amount. This must be categorized by domestic or foreign.</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400" b="1">
              <a:solidFill>
                <a:schemeClr val="dk1"/>
              </a:solidFill>
              <a:latin typeface="Calibri"/>
              <a:ea typeface="Calibri"/>
              <a:cs typeface="Calibri"/>
              <a:sym typeface="Calibri"/>
            </a:rPr>
            <a:t>Participant Support Costs</a:t>
          </a:r>
          <a:endParaRPr sz="1400"/>
        </a:p>
        <a:p>
          <a:pPr marL="0" lvl="0" indent="0" algn="l" rtl="0">
            <a:spcBef>
              <a:spcPts val="0"/>
            </a:spcBef>
            <a:spcAft>
              <a:spcPts val="0"/>
            </a:spcAft>
            <a:buNone/>
          </a:pPr>
          <a:endParaRPr sz="1100">
            <a:solidFill>
              <a:schemeClr val="dk1"/>
            </a:solidFill>
            <a:latin typeface="Calibri"/>
            <a:ea typeface="Calibri"/>
            <a:cs typeface="Calibri"/>
            <a:sym typeface="Calibri"/>
          </a:endParaRPr>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Add the yearly totals for the each of the subsections listed under participant support costs</a:t>
          </a:r>
          <a:endParaRPr sz="1400"/>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Anytime you include participant support costs, you must also complete the field for Numbers of Participants/Trainees.</a:t>
          </a:r>
          <a:endParaRPr sz="1400"/>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This category is not supported by all sponsors.  Check with ORA if you have any questions about how to use this cateogry.  </a:t>
          </a:r>
          <a:endParaRPr sz="1100">
            <a:solidFill>
              <a:schemeClr val="dk1"/>
            </a:solidFill>
            <a:latin typeface="Calibri"/>
            <a:ea typeface="Calibri"/>
            <a:cs typeface="Calibri"/>
            <a:sym typeface="Calibri"/>
          </a:endParaRPr>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400" b="1">
              <a:solidFill>
                <a:schemeClr val="dk1"/>
              </a:solidFill>
              <a:latin typeface="Calibri"/>
              <a:ea typeface="Calibri"/>
              <a:cs typeface="Calibri"/>
              <a:sym typeface="Calibri"/>
            </a:rPr>
            <a:t>Other Direct Costs</a:t>
          </a:r>
          <a:endParaRPr sz="1400"/>
        </a:p>
        <a:p>
          <a:pPr marL="0" lvl="0" indent="0" algn="l" rtl="0">
            <a:spcBef>
              <a:spcPts val="0"/>
            </a:spcBef>
            <a:spcAft>
              <a:spcPts val="0"/>
            </a:spcAft>
            <a:buNone/>
          </a:pPr>
          <a:endParaRPr sz="1100">
            <a:solidFill>
              <a:schemeClr val="dk1"/>
            </a:solidFill>
            <a:latin typeface="Calibri"/>
            <a:ea typeface="Calibri"/>
            <a:cs typeface="Calibri"/>
            <a:sym typeface="Calibri"/>
          </a:endParaRPr>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Add the yearly totals for each of the subsections listed under other direct costs.</a:t>
          </a:r>
          <a:endParaRPr sz="1400"/>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When you include RA salary in the other personnel section of the budget, you must also include $10,000 per full academic year for each RA in the other direct costs section for the associated tuition/fees.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 </a:t>
          </a:r>
          <a:endParaRPr sz="1100">
            <a:solidFill>
              <a:schemeClr val="dk1"/>
            </a:solidFill>
            <a:latin typeface="Calibri"/>
            <a:ea typeface="Calibri"/>
            <a:cs typeface="Calibri"/>
            <a:sym typeface="Calibri"/>
          </a:endParaRPr>
        </a:p>
        <a:p>
          <a:pPr marL="0" lvl="0" indent="0" algn="l" rtl="0">
            <a:spcBef>
              <a:spcPts val="0"/>
            </a:spcBef>
            <a:spcAft>
              <a:spcPts val="0"/>
            </a:spcAft>
            <a:buNone/>
          </a:pPr>
          <a:r>
            <a:rPr lang="en-US" sz="1400" b="1">
              <a:solidFill>
                <a:schemeClr val="dk1"/>
              </a:solidFill>
              <a:latin typeface="Calibri"/>
              <a:ea typeface="Calibri"/>
              <a:cs typeface="Calibri"/>
              <a:sym typeface="Calibri"/>
            </a:rPr>
            <a:t>Indirect Costs</a:t>
          </a:r>
          <a:endParaRPr sz="1400"/>
        </a:p>
        <a:p>
          <a:pPr marL="0" lvl="0" indent="0" algn="l" rtl="0">
            <a:spcBef>
              <a:spcPts val="0"/>
            </a:spcBef>
            <a:spcAft>
              <a:spcPts val="0"/>
            </a:spcAft>
            <a:buNone/>
          </a:pPr>
          <a:endParaRPr sz="1100">
            <a:solidFill>
              <a:schemeClr val="dk1"/>
            </a:solidFill>
            <a:latin typeface="Calibri"/>
            <a:ea typeface="Calibri"/>
            <a:cs typeface="Calibri"/>
            <a:sym typeface="Calibri"/>
          </a:endParaRPr>
        </a:p>
        <a:p>
          <a:pPr marL="171450" lvl="0" indent="-171450" algn="l" rtl="0">
            <a:spcBef>
              <a:spcPts val="0"/>
            </a:spcBef>
            <a:spcAft>
              <a:spcPts val="0"/>
            </a:spcAft>
            <a:buClr>
              <a:schemeClr val="dk1"/>
            </a:buClr>
            <a:buSzPts val="1100"/>
            <a:buFont typeface="Noto Sans Symbols"/>
            <a:buChar char="⮚"/>
          </a:pPr>
          <a:r>
            <a:rPr lang="en-US" sz="1100">
              <a:solidFill>
                <a:schemeClr val="dk1"/>
              </a:solidFill>
              <a:latin typeface="Calibri"/>
              <a:ea typeface="Calibri"/>
              <a:cs typeface="Calibri"/>
              <a:sym typeface="Calibri"/>
            </a:rPr>
            <a:t>Select the appropriate indirect cost type and rate based on the budget you are building/sponsor guidelines. In most cases, the indirect cost type</a:t>
          </a:r>
          <a:r>
            <a:rPr lang="en-US" sz="1100" baseline="0">
              <a:solidFill>
                <a:schemeClr val="dk1"/>
              </a:solidFill>
              <a:latin typeface="Calibri"/>
              <a:ea typeface="Calibri"/>
              <a:cs typeface="Calibri"/>
              <a:sym typeface="Calibri"/>
            </a:rPr>
            <a:t> will be Modified Total Direct Costs (MTDC) and the Indirect Cost Rate will be On-Campus Research.</a:t>
          </a:r>
          <a:r>
            <a:rPr lang="en-US" sz="1100">
              <a:solidFill>
                <a:schemeClr val="dk1"/>
              </a:solidFill>
              <a:latin typeface="Calibri"/>
              <a:ea typeface="Calibri"/>
              <a:cs typeface="Calibri"/>
              <a:sym typeface="Calibri"/>
            </a:rPr>
            <a:t> </a:t>
          </a:r>
          <a:r>
            <a:rPr lang="en-US" sz="1100">
              <a:effectLst/>
              <a:latin typeface="+mn-lt"/>
              <a:ea typeface="+mn-ea"/>
              <a:cs typeface="+mn-cs"/>
            </a:rPr>
            <a:t>If you believe another type/rate should be used, please discuss with ORA.</a:t>
          </a:r>
          <a:r>
            <a:rPr lang="en-US" sz="1100" baseline="0">
              <a:effectLst/>
              <a:latin typeface="+mn-lt"/>
              <a:ea typeface="+mn-ea"/>
              <a:cs typeface="+mn-cs"/>
            </a:rPr>
            <a:t> </a:t>
          </a:r>
          <a:r>
            <a:rPr lang="en-US" sz="1100">
              <a:solidFill>
                <a:schemeClr val="dk1"/>
              </a:solidFill>
              <a:latin typeface="Calibri"/>
              <a:ea typeface="Calibri"/>
              <a:cs typeface="Calibri"/>
              <a:sym typeface="Calibri"/>
            </a:rPr>
            <a:t>The indirect cost base and the requested indirect costs will be calculated automatically.</a:t>
          </a:r>
          <a:endParaRPr sz="1400"/>
        </a:p>
        <a:p>
          <a:pPr marL="171450" lvl="0" indent="-101600" algn="l" rtl="0">
            <a:spcBef>
              <a:spcPts val="0"/>
            </a:spcBef>
            <a:spcAft>
              <a:spcPts val="0"/>
            </a:spcAft>
            <a:buSzPts val="1100"/>
            <a:buFont typeface="Noto Sans Symbols"/>
            <a:buNone/>
          </a:pPr>
          <a:endParaRPr sz="1100">
            <a:solidFill>
              <a:schemeClr val="dk1"/>
            </a:solidFill>
            <a:latin typeface="Calibri"/>
            <a:ea typeface="Calibri"/>
            <a:cs typeface="Calibri"/>
            <a:sym typeface="Calibri"/>
          </a:endParaRPr>
        </a:p>
        <a:p>
          <a:pPr marL="171450" lvl="0" indent="-101600" algn="l" rtl="0">
            <a:spcBef>
              <a:spcPts val="0"/>
            </a:spcBef>
            <a:spcAft>
              <a:spcPts val="0"/>
            </a:spcAft>
            <a:buSzPts val="1100"/>
            <a:buFont typeface="Noto Sans Symbols"/>
            <a:buNone/>
          </a:pPr>
          <a:endParaRPr sz="1100">
            <a:solidFill>
              <a:schemeClr val="dk1"/>
            </a:solidFill>
            <a:latin typeface="Calibri"/>
            <a:ea typeface="Calibri"/>
            <a:cs typeface="Calibri"/>
            <a:sym typeface="Calibri"/>
          </a:endParaRPr>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endParaRPr sz="1100"/>
        </a:p>
      </xdr:txBody>
    </xdr:sp>
    <xdr:clientData fLocksWithSheet="0"/>
  </xdr:oneCellAnchor>
  <xdr:oneCellAnchor>
    <xdr:from>
      <xdr:col>0</xdr:col>
      <xdr:colOff>47625</xdr:colOff>
      <xdr:row>0</xdr:row>
      <xdr:rowOff>66675</xdr:rowOff>
    </xdr:from>
    <xdr:ext cx="1323975" cy="1066800"/>
    <xdr:pic>
      <xdr:nvPicPr>
        <xdr:cNvPr id="2" name="image2.jpg" descr="UMass Lowell logo&#10;">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xfrm>
          <a:off x="47625" y="66675"/>
          <a:ext cx="1323975" cy="10668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10</xdr:col>
      <xdr:colOff>29740</xdr:colOff>
      <xdr:row>24</xdr:row>
      <xdr:rowOff>58615</xdr:rowOff>
    </xdr:from>
    <xdr:ext cx="4078941" cy="2410945"/>
    <xdr:pic>
      <xdr:nvPicPr>
        <xdr:cNvPr id="2" name="image1.png" descr="Definitions of TA/RA &#10;&#10;Level 1 stipends are for master's degree or forst year doctoral students&#10;&#10;Level 2 doctoral stipends are awarded to:&#10;a- Matriculated doctoral students who have demonstraded satisfactory degree progress after their first year and have been recommended by department/college reviewing authorities;&#10;b- New doctoral students holding the master's degree, or&#10;c- new doctoral sudents with special achievements upon recommendation by the college dean&#10;&#10;3 - Level 3 doctoral stipends are only allowed to students who have passed all area and language examinations , who have complete all courses, successfully defended their reasearch proposal and who are registered full-time for dissertation research&#10;">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xfrm>
          <a:off x="6858432" y="271096"/>
          <a:ext cx="4078941" cy="2410945"/>
        </a:xfrm>
        <a:prstGeom prst="rect">
          <a:avLst/>
        </a:prstGeom>
        <a:noFill/>
      </xdr:spPr>
    </xdr:pic>
    <xdr:clientData fLocksWithSheet="0"/>
  </xdr:one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https://studentuml-my.sharepoint.com/sites/CoreResearchFacilities-CRFConfidential/Shared%20Documents/CRF%20Confidential/Financial/CRF%20-%20FY26%20Rates%20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ourgault, Kristin M" refreshedDate="45947.594764236113" createdVersion="8" refreshedVersion="8" minRefreshableVersion="3" recordCount="4522" xr:uid="{00000000-000A-0000-FFFF-FFFF00000000}">
  <cacheSource type="worksheet">
    <worksheetSource ref="A1:N1048576" sheet="Sheet1" r:id="rId2"/>
  </cacheSource>
  <cacheFields count="14">
    <cacheField name="resource_RESOURCERATE::_RateTypeID" numFmtId="0">
      <sharedItems containsString="0" containsBlank="1" containsNumber="1" containsInteger="1" minValue="1" maxValue="16"/>
    </cacheField>
    <cacheField name="resource_RESOURCERATE::_UnitOfMeasureID" numFmtId="0">
      <sharedItems containsString="0" containsBlank="1" containsNumber="1" containsInteger="1" minValue="1" maxValue="23"/>
    </cacheField>
    <cacheField name="resource_RESOURCERATE::_UseTypeID" numFmtId="0">
      <sharedItems containsBlank="1"/>
    </cacheField>
    <cacheField name="resource_RESOURCERATE::Rate" numFmtId="0">
      <sharedItems containsString="0" containsBlank="1" containsNumber="1" minValue="0" maxValue="8227"/>
    </cacheField>
    <cacheField name="ResourceNameAndAbbrev__c" numFmtId="0">
      <sharedItems containsBlank="1" count="328">
        <s v="100 Bar Pressure Plates"/>
        <s v="15 Bar Pressure Plates"/>
        <s v="2 MAP Labs Resources"/>
        <s v="2GB Flash Drive (2GB)"/>
        <s v="3 MAP Labs Resources"/>
        <s v="3D Printer Platform, 3Dn-300 (3Dn)"/>
        <s v="3S Laminator"/>
        <s v="4 MAP Labs Resources"/>
        <s v="5 MAP Labs Resources"/>
        <s v="Acid Hood-Etch/Strip (AHood)"/>
        <s v="Acid Hood-Pre Clean (AHoodPC)"/>
        <s v="Addition of Personnel (Protocol Amendment Request)"/>
        <s v="Additional Project Costs"/>
        <s v="Agilent 4200 TapeStation (DNA) (BES)"/>
        <s v="Agilent 4200 TapeStation (RNA)"/>
        <s v="Air Permeability Tester (PERM)"/>
        <s v="AMTI Force Plates"/>
        <s v="Analytical Balance (AnB)"/>
        <s v="Animal Occupational Health Clearance &gt;3 individuals named on protocol"/>
        <s v="Animal Occupational Health Monitoring or Exposure (including animal bites and scratches)"/>
        <s v="APDM Opal Wearable Inertial Measurement Units (IMUs)"/>
        <s v="Atomic Force Microscope (AFM)"/>
        <s v="Atomic Layer Deposition (ALD)"/>
        <s v="Balance (Balance)"/>
        <s v="Base Develop Hood (BDHood)"/>
        <s v="Bioanalyzer DNA Chip (BDC)"/>
        <s v="Bioanalyzer RNA Chip (BRC)"/>
        <s v="Bio-Bay  (BB)"/>
        <s v="Bio-Bay Entry Fee (BBEF)"/>
        <s v="Bioinformatics"/>
        <s v="Biopac Electromyography (EMG)"/>
        <s v="Bio-Rad CFX Connect Real-Time System (qPCR)"/>
        <s v="Bio-Rad Experion Automated Electrophoresis System (BEAS)"/>
        <s v="CAI Technical Assistance"/>
        <s v="Carbon Coater (CC)"/>
        <s v="Carding Machine"/>
        <s v="Cast Film Pro Line (Cast)"/>
        <s v="CD-26 Developer, 1 Gallon Bottle"/>
        <s v="Cell Sorter"/>
        <s v="Chem Cart and Desicator Cabinets (CCDC)"/>
        <s v="Chemical Safety Hood"/>
        <s v="Chrome Mask Etch CE-5M - 1 quart (CE5M)"/>
        <s v="Clean Room  Experiment Area (Space)"/>
        <s v="Clean Room Entry Fee (CRE)"/>
        <s v="Clean Room Technical Assistance (CRT)"/>
        <s v="Cleanroom Notebook, 5.5&quot; x 8.5&quot;"/>
        <s v="Cleanroom Notebook, 8.5&quot; x 11&quot;"/>
        <s v="Clothes Dryer, AATCC Compliant, Vortex M6D (Vortex M6D)"/>
        <s v="Clothes Washer, AATCC Compliant, Vortex M6 (Vortex)"/>
        <s v="CNT/Graphene (CNT)"/>
        <s v="Confocal Laser Scanning Microscope (Conf)"/>
        <s v="Consulting/Custom Build (NERVE CONSULT)"/>
        <s v="Cosmed K5 Metabolic Measurement System"/>
        <s v="Critical Point Dryer (Dryer)"/>
        <s v="Crockmeter/Rubbing Fastness Tester, M238AA (Model CM-1) (Crock)"/>
        <s v="Cryostat"/>
        <s v="Cryo-Ultramicrotome (CryU)"/>
        <s v="CT Scanner"/>
        <s v="CVD Tube Furnace (CVD)"/>
        <s v="Desk IV Sputter and Desk II Carbon Coaters (VSP)"/>
        <s v="Dicing Saw (DSAW)"/>
        <s v="Differential Scanning Calorimeter (DSC)"/>
        <s v="Differential Scanning Calorimeter 3+_x000a_"/>
        <s v="Digital Microscope (DM)"/>
        <s v="Digital Thickness Tester (digital)"/>
        <s v="Direct Write E-Beam Lithography System (DWELS)"/>
        <s v="DNA/RNA Isolation (DNA/RNA)"/>
        <s v="Dosimetry"/>
        <s v="DSC 3+ Aluminum Crucible_x000a_"/>
        <s v="DSC Aluminum Hermetic Pan/Lid Set (HERM)"/>
        <s v="DSC Tzero Pan/Lid Set (TZE)"/>
        <s v="Dyeing Machine"/>
        <s v="Dynamic Light Scattering Instrument (DLS)"/>
        <s v="Dynamic Mechanical Analyzer (DMA )"/>
        <s v="Dynamic Universal Testing Machine (DYNAMICUTM)"/>
        <s v="E-Beam Evaporator (E-Beam)"/>
        <s v="Ellipsometer (ESM)"/>
        <s v="Enhanced Low Dose Rate Sensitivity (ELDRS)"/>
        <s v="Environmental Chamber"/>
        <s v="Equivital Heart Rate and Skin Temperature"/>
        <s v="Experion DNA Chip (EDNA)"/>
        <s v="Experion RNA Chip (ERNA)"/>
        <s v="Fabric Cutting Table"/>
        <s v="Fabric Stiffness Tester, M003B (Fabric)"/>
        <s v="FDC Technical Assistance"/>
        <s v="Fiber Conditioning Unit (Fiber Cond.)"/>
        <s v="Fiber Spin Line (Fiber)"/>
        <s v="Field-emission Scanning Electron Microscope (FE-SEM)"/>
        <s v="Field-emission Scanning Electron Microscope (FE-SEM) - Unit 2"/>
        <s v="Field-emission Scanning Electron Microscope (FE-SEM) - Unit 1"/>
        <s v="Film Stress Measurement System (FSM)"/>
        <s v="Film/Blade Coater"/>
        <s v="Filmetric (Fil)"/>
        <s v="Flex Testing"/>
        <s v="Flow Cytometer (FlowCy)"/>
        <s v="Fluorescence Microscope (FM)"/>
        <s v="Fluorescence Spectrophotometer"/>
        <s v="Fluorometer (Qubit) (FLQ)"/>
        <s v="Focused Ion Beam-Scanning Electron Microscope (FIB-SEM)"/>
        <s v="Forced Air Oven"/>
        <s v="Fourier-Transform Infrared Spectrometer (FT-IR)"/>
        <s v="Furnace"/>
        <s v="Gamma Facility (Gam)"/>
        <s v="Gas Chromatograph Mass Selective Detector"/>
        <s v="Gel Permeation (GPC) (GPC)"/>
        <s v="Gelbo Flex Durability Tester (GELBO)"/>
        <s v="General Lab Training (Gen)"/>
        <s v="Gerber Design Station"/>
        <s v="Glass cutter (Glass)"/>
        <s v="Glow Discharge (Glow)"/>
        <s v="Gold (GOL)"/>
        <s v="Grinder-Polisher"/>
        <s v="Grinding and Polishing System (GPS)"/>
        <s v="Heat Flow Meter"/>
        <s v="High Performance Liquid Chromatography (HPLC)"/>
        <s v="Hot Plate"/>
        <s v="Humidity Chamber"/>
        <s v="Humidity Chamber #2"/>
        <s v="Humidity Chamber #3"/>
        <s v="Hydrogen Peroxide 30% - 1 Quart Bottle (Perox.)"/>
        <s v="Hydrostatic Head Tester (hydro)"/>
        <s v="Hydrostatic Head Testing"/>
        <s v="IACUC (New or De Novo) Protocol Review_x000a_"/>
        <s v="IACUC Protocol Amendment Request"/>
        <s v="ICP380 Metal etch (ICP)"/>
        <s v="ICP380 Si etch"/>
        <s v="Image Reversal Bake Oven (IBake)"/>
        <s v="Imaging Analysis and Consultation"/>
        <s v="In Core &amp; Beam Facilities"/>
        <s v="Inductively Coupled Plasma - Mass Spectrometer (ICP-MS)"/>
        <s v="Inductively Coupled Plasma - Optical Emission Spectrometer (ICP-OES)"/>
        <s v="Inert Gas High Temp Oven (IG Ovn)"/>
        <s v="Injection Molding of ASTM Test Specimens"/>
        <s v="Ion Mill  (Ion)"/>
        <s v="Ion Polishing System (IPS)"/>
        <s v="iSeq 100 Next Generation Sequencer (iSeq)"/>
        <s v="IVIS AMI-HT"/>
        <s v="Izod and Charpy Impact Testing"/>
        <s v="Jacquard Digital Weaving Loom, Thread Controller 2 (TC2) (Thread)"/>
        <s v="Knitting Machine Design Station, Stoll M1plus Software (Design)"/>
        <s v="Knitting Machine, CMS 330 HP W TT Sport (CMS)"/>
        <s v="Lab Staff Additional Costs (LSE)"/>
        <s v="Large Dry Box (LDRY)"/>
        <s v="Laser Cutter Service 1/4 Sheet (1/4)"/>
        <s v="Laser Cutter Service 1/8 Sheet (LC1/8)"/>
        <s v="Library Prep (LP)"/>
        <s v="Light Benchtop Freeze Dryer"/>
        <s v="Liquid Chromatograph Mass Spectrometer (LC/MS) (LCMS)"/>
        <s v="Liquid Nitrogen Fill Service"/>
        <s v="Low Speed Saw (Saw)"/>
        <s v="Low Temperature Freezer"/>
        <s v="Magnifying Pick Glass Counter (Pick)"/>
        <s v="Manipulation Test Courses (MTC)"/>
        <s v="Martindale M235, Abrasion Tester (Martin)"/>
        <s v="Mask Aligner - Front Side Alignment System"/>
        <s v="Mask Aligner (Mask)"/>
        <s v="Mask Blank 5x5 .09 SL LRC 10M 1518K (MASK)"/>
        <s v="Mask Writer PG1 (MWP)"/>
        <s v="Materials and Supplies Fee (NERVE Materials)"/>
        <s v="Matrix Assisted Laser Desorption-Ionization Time-of-flight Mass Spectrometer (MALDI)"/>
        <s v="Maypole Braider, B10-16 (Maypole)"/>
        <s v="MCC Custom Project"/>
        <s v="MCC Technical Assistance (MCC)"/>
        <s v="MCL Technologist (MCLTECH)"/>
        <s v="Melt Index Testing"/>
        <s v="MF-319 Developer, 1 Gallon Bottle"/>
        <s v="Micro-compounder, #2"/>
        <s v="Micro-compounder, HT 15 &amp; Cast Film Pro Line (MCCF)"/>
        <s v="Micro-compounder, HT 15 &amp; Fiber Spin Line, Xplore (MCFS)"/>
        <s v="Micro-compounder, HT 15 (MCompound)"/>
        <s v="Microscope 3 (MS3)"/>
        <s v="Microtome"/>
        <s v="Microwave Digestion System"/>
        <s v="Mobility: Obstacles Test Courses (MOTC)"/>
        <s v="Mobility: Terrain Test Courses (MTTC)"/>
        <s v="MOCON Clean-up Fee (mocon clean)"/>
        <s v="MOCON Set-up Fee (mocon set)"/>
        <s v="MOCON Water Vapor Transmission Rate Tester (Aqua)"/>
        <s v="Moderate Benchtop Freeze Dryer"/>
        <s v="Motek M-Gait Instrumented Treadmill"/>
        <s v="Motion Analysis Camera Motion Capture on Motek Treadmill"/>
        <s v="MRI"/>
        <s v="Multimeter, 289 (multi)"/>
        <s v="Nanoimprint (NaPr)"/>
        <s v="Nanonex Imprint Membranes"/>
        <s v="nanoScan PET/CT"/>
        <s v="NanoSPECT/CT"/>
        <s v="Next Gen Sequencer (NGS)"/>
        <s v="NFL Custom Project"/>
        <s v="NGS Library Prep Reagents (PREP)"/>
        <s v="NGS Project"/>
        <s v="NGS Sample &amp; Library QC (QC)"/>
        <s v="NGS Sequencing Run (SEQ)"/>
        <s v="NGS Technologist (NGSTECH)"/>
        <s v="NGS Workflow (WORK)"/>
        <s v="NGS-KIT (NGK)"/>
        <s v="NGS-Library Prep &amp; QC (LPQC)"/>
        <s v="NGS-Sequencer (NGX)"/>
        <s v="Non-GMP Pilot Scale Lyophilizer (LyoBay)"/>
        <s v="Nuclear Magnetic Resonance Spectroscopy (NMR)"/>
        <s v="Nuclear Magnetic Resonance Spectroscopy Technical Assistance (NMR)"/>
        <s v="Offsite Testing Rental Fee (NERVE Offsite)"/>
        <s v="Optical Profiling system (OPS)"/>
        <s v="Oven (Ovn)"/>
        <s v="Oven, Model FD-56-UL"/>
        <s v="Oxford RIE A - BCL3, Cl2, SF6, AR (RIE)"/>
        <s v="Oxford RIE B - Inert Gases"/>
        <s v="Oxford RIE C - ICP65"/>
        <s v="Paraffin Embedding Console"/>
        <s v="Particle Filtration Efficiency Testing (TSI)"/>
        <s v="PECVD Dielectric, Asi Sin, SiO2 (PEC)"/>
        <s v="Pelletizer"/>
        <s v="pH Meter Model 860031 (phmeter)"/>
        <s v="Phase Four: Sequencing"/>
        <s v="Phase One: Sample Prep &amp; QC"/>
        <s v="Phase Three: Library QC"/>
        <s v="Phase Two: Library Prep"/>
        <s v="Plasma Treater"/>
        <s v="Platinum (PLA)"/>
        <s v="Pour off bottles, 4 oz."/>
        <s v="Precision Saw"/>
        <s v="Probe Station (ProSt)"/>
        <s v="Procurement of Substances (e.g. Analgesics, Anesthesia, Eye Lubricant, Sedative, etc.)"/>
        <s v="Profilometer (ProF)"/>
        <s v="Quadrupole Time-of-Flight Mass Spectrometer (Q-TOF)"/>
        <s v="Raith Software"/>
        <s v="Raman Spectroscope (RAMAN)"/>
        <s v="Rapid Thermal Annealer (RIKO RTA)"/>
        <s v="Rapid Thermal Processor"/>
        <s v="Rat - per cage (breeder)"/>
        <s v="Reactor Neutron Facilities (REA)"/>
        <s v="Reagent (R)"/>
        <s v="Remover 1165, 1 Gallon Bottle"/>
        <s v="Rental Space"/>
        <s v="Research Study Project Administrator Consultation"/>
        <s v="Research Study Project Administrator Services"/>
        <s v="Retractable Scribe"/>
        <s v="Robotic Validation and Testing Facility (ROBO)"/>
        <s v="Roll-to-roll Coating Platform (ROLL)"/>
        <s v="S1805 Photoresist, 4oz. Bottle"/>
        <s v="S1813 Photoresist - 4 oz. bottle (S1813)"/>
        <s v="SAI Animal Technical Service"/>
        <s v="Sample Dimpler (Dimp)"/>
        <s v="Scanning Electron Microscope (SEM)"/>
        <s v="Screen Printer, Semi Automatic"/>
        <s v="Sewing and Embroidery 2-in-1 Machine"/>
        <s v="Sewing Machine, 3/4 Thread Serger"/>
        <s v="Sewing Machine, ActiveseamTM Flat Overlock #1_x000a__x000a_"/>
        <s v="Sewing Machine, ActiveseamTM Flat Overlock #2_x000a__x000a_"/>
        <s v="Sewing Machine, DDL-8700"/>
        <s v="Sewing Machine, LZ-2280A"/>
        <s v="Sewing Machine, Purl Edge_x000a__x000a_"/>
        <s v="Sewing Machine, TL-2010Q"/>
        <s v="Small Dry Box (SDRY)"/>
        <s v="Solvent Hood (SHood)"/>
        <s v="Sonicator (Soni)"/>
        <s v="Southbay Inert RIE (South Bay RIE)"/>
        <s v="Spectrophotometer"/>
        <s v="SpeedMixer, DAC 400.2 VAC-P (SPMIX)"/>
        <s v="Spi-Cell Tester"/>
        <s v="Spinner/Bake Station #1"/>
        <s v="Spinner/Bake Station #2 (SBake)"/>
        <s v="Spray Rating Tester, M232 (Spray)"/>
        <s v="Sputter Coater (Sputter)"/>
        <s v="Sputter Deposition (AJA DC and RF Sputter Tool)"/>
        <s v="Sputter Deposition Tool (SDT)"/>
        <s v="Sputter Gold"/>
        <s v="Stereo Microscope (SM)"/>
        <s v="Stereo Microscope, 4 Objectives (stereo)"/>
        <s v="Stoppering Tray Dryer"/>
        <s v="Stratasys 260V Eden 3-D Printer (3DP)"/>
        <s v="String Solder Table"/>
        <s v="Sun Simulator 3b"/>
        <s v="Surface Area and Porosimetry System_x000a_"/>
        <s v="Surface Plasmon Resonance Instrument (SPR) (SRR)"/>
        <s v="Sweating Guarded Hotplate"/>
        <s v="Synthetic Blood Penetration Testing (SYN)"/>
        <s v="Tape Mounting System (TMS)"/>
        <s v="Temperature and Humidity Chamber"/>
        <s v="Tensile Tester, Nano Single Fiber"/>
        <s v="Tensile Tester, Planar Biaxial Testing System_x000a_"/>
        <s v="Tensile Tester, Single Column (TEN)"/>
        <s v="Tensile Testing"/>
        <s v="Test Courses A (NERVE TEST)"/>
        <s v="Test Courses B (NERVE Test)"/>
        <s v="Test Courses C"/>
        <s v="Thermal Conductivity Tester"/>
        <s v="Thermal Evaporator (ThE)"/>
        <s v="Thermal Vacuum Chamber"/>
        <s v="Thermogravimetric Analyzer (TGA)"/>
        <s v="Thermogravimetric Analyzer 2 - SF_x000a__x000a_"/>
        <s v="Thermomechanical Analyzer, Q400 (TMA)"/>
        <s v="Time Pregnant Rat - per cage"/>
        <s v="TMP Lab - Technical Assistance (TMPA)"/>
        <s v="Transmission Electron Microscope (TEM)"/>
        <s v="Transmission Electron Microscope (TEM) - CM12"/>
        <s v="Tube Winder, Model #50 (Tube)"/>
        <s v="Twin Screw Compounding"/>
        <s v="Ultrasonic Cleaner, 3510 (ultra)"/>
        <s v="Ultrasonic Welder, Textile"/>
        <s v="Ultra-Sonicator (US)"/>
        <s v="Universal Test Machine (UTM)"/>
        <s v="UV Cure Chamber"/>
        <s v="UV VIS Spectrophotometer, Cary 8454 (Cary)"/>
        <s v="Vacuum Cryo-Transfer System (VCT)"/>
        <s v="Vacuum Impregnation System (VIS)"/>
        <s v="Vacuum Oven"/>
        <s v="Vertical Flame Chamber, M233M (Flame)"/>
        <s v="Veterinarian Services - After Hours"/>
        <s v="Vibratory Polisher"/>
        <s v="Viscometer"/>
        <s v="Vivarium Fee"/>
        <s v="Wafer Tweezer - 12mm"/>
        <s v="Wafer Tweezer - 28mm"/>
        <s v="Wafer Tweezer - 8 mm"/>
        <s v="Water Impact Penetration Testing (WIPT)"/>
        <s v="Water Test Courses (WTC)"/>
        <s v="Weather-Ometer"/>
        <s v="Wet Lab  (WL)"/>
        <s v="Wide Angle Microscope, StereoZoom 4 (wide)"/>
        <s v="Wire/Fiber Coating Line (Wire)"/>
        <s v="X-ray Diffractometer_x000a_"/>
        <s v="X-Ray Machine (x-ray)"/>
        <s v="X-ray Photoelectron Spectrometer (XPS)"/>
        <s v="Yarn on Yarn Abrasion Tester"/>
        <s v="Yarn Twister, DirecTwist, 2C6/D6 Hybrid (Direc)"/>
        <s v="Zeta Potential Disposable Cuvette"/>
        <m/>
      </sharedItems>
    </cacheField>
    <cacheField name="Manufacturer" numFmtId="0">
      <sharedItems containsBlank="1"/>
    </cacheField>
    <cacheField name="Model" numFmtId="0">
      <sharedItems containsBlank="1"/>
    </cacheField>
    <cacheField name="resource_RESOURCERATE::RateType__c" numFmtId="0">
      <sharedItems containsBlank="1" count="10">
        <m/>
        <s v="Internal"/>
        <s v="Government"/>
        <s v="Academic"/>
        <s v="Partnership with Industry"/>
        <s v="Industry"/>
        <s v="Lab Staff"/>
        <s v="No add'l fee"/>
        <s v="IndustryPPE"/>
        <s v="Non-industry PPE"/>
      </sharedItems>
    </cacheField>
    <cacheField name="resource_RESOURCERATE::Resource__c" numFmtId="0">
      <sharedItems containsBlank="1"/>
    </cacheField>
    <cacheField name="resource_RESOURCERATE::UseType__c" numFmtId="0">
      <sharedItems containsBlank="1" count="46">
        <m/>
        <s v="Self"/>
        <s v="Service"/>
        <s v="Training"/>
        <s v="Special"/>
        <s v="Maintenance &amp; repair"/>
        <s v="Edu Outreach"/>
        <s v="Assisted"/>
        <s v="1 x 36bp"/>
        <s v="1 x 50bp"/>
        <s v="1 x 75bp"/>
        <s v="Evening"/>
        <s v="Night"/>
        <s v="Group Training"/>
        <s v="24 hour"/>
        <s v="1-5"/>
        <s v="6-10"/>
        <s v="11-15"/>
        <s v="1-10"/>
        <s v="11-20"/>
        <s v="2 x 75bp"/>
        <s v="2 x 150bp"/>
        <s v="6X6"/>
        <s v="18 X 30"/>
        <s v="12 X12"/>
        <s v="12 X 24"/>
        <s v="DNA LT"/>
        <s v="Exome LT"/>
        <s v="mRNA LT"/>
        <s v="smRNA"/>
        <s v="TotRNALT"/>
        <s v="HO300"/>
        <s v="HO150"/>
        <s v="HO75"/>
        <s v="MO300"/>
        <s v="MO150"/>
        <s v="16-20"/>
        <s v="21-30"/>
        <s v="21-25"/>
        <s v="1(full load)"/>
        <s v="26-30"/>
        <s v="31-35"/>
        <s v="Center"/>
        <s v="Qualifying Kit"/>
        <s v="26-32"/>
        <s v="21-32"/>
      </sharedItems>
    </cacheField>
    <cacheField name="resource_CRF::CRFName" numFmtId="0">
      <sharedItems containsBlank="1" count="22">
        <s v="Solar and Building Materials Characterization"/>
        <s v="NERVE Center"/>
        <s v="Nanofabrication Laboratory"/>
        <s v="Microscopy Core Lab"/>
        <s v="Fabric Discovery Center"/>
        <s v="Vivarium"/>
        <s v="Small Animal Imaging Lab"/>
        <s v="Biomolecular Characterization Lab"/>
        <s v="Next Generation Sequencing &amp; Genomics Lab"/>
        <s v="Database-testing"/>
        <s v="Bioinformatics"/>
        <s v="Cell Analysis &amp; Imaging Lab"/>
        <s v="Thermal Analysis and Mechanical Properties"/>
        <s v="Radiation Lab"/>
        <s v="Materials &amp; Chemical Characterization Lab"/>
        <s v="Nanomanufacturing Center Lab"/>
        <s v="Plastics Engineering Services"/>
        <s v="PPE Testing Facility (Fabric Discovery Center)"/>
        <s v="LyoBay Lyophilization Lab"/>
        <s v="Nuclear Magnetic Resonance Spectroscopy Lab"/>
        <s v="Space Technology and Sciences"/>
        <m/>
      </sharedItems>
    </cacheField>
    <cacheField name="IsAvailableToReserve" numFmtId="0">
      <sharedItems containsBlank="1" containsMixedTypes="1" containsNumber="1" containsInteger="1" minValue="0" maxValue="1" count="4">
        <s v="IsAvailableToReserve"/>
        <n v="1"/>
        <n v="0"/>
        <m/>
      </sharedItems>
    </cacheField>
    <cacheField name="IsOkToPublish" numFmtId="0">
      <sharedItems containsString="0" containsBlank="1" containsNumber="1" containsInteger="1" minValue="0" maxValue="1"/>
    </cacheField>
    <cacheField name="zzc__DisplayStatu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22">
  <r>
    <m/>
    <m/>
    <m/>
    <m/>
    <x v="0"/>
    <m/>
    <s v="Model"/>
    <x v="0"/>
    <m/>
    <x v="0"/>
    <x v="0"/>
    <x v="0"/>
    <m/>
    <s v="Condition: Good"/>
  </r>
  <r>
    <m/>
    <m/>
    <m/>
    <m/>
    <x v="1"/>
    <m/>
    <s v="Model"/>
    <x v="0"/>
    <m/>
    <x v="0"/>
    <x v="0"/>
    <x v="0"/>
    <m/>
    <s v="Condition: Good"/>
  </r>
  <r>
    <n v="1"/>
    <n v="1"/>
    <s v="1"/>
    <n v="9"/>
    <x v="2"/>
    <m/>
    <s v="Model"/>
    <x v="1"/>
    <s v="2 MAP Labs Resources"/>
    <x v="1"/>
    <x v="1"/>
    <x v="1"/>
    <n v="1"/>
    <s v="Condition: Excellent"/>
  </r>
  <r>
    <n v="1"/>
    <n v="1"/>
    <s v="19"/>
    <n v="46"/>
    <x v="2"/>
    <m/>
    <s v="Model"/>
    <x v="1"/>
    <s v="2 MAP Labs Resources"/>
    <x v="2"/>
    <x v="1"/>
    <x v="1"/>
    <m/>
    <m/>
  </r>
  <r>
    <n v="1"/>
    <n v="1"/>
    <s v="3"/>
    <n v="46"/>
    <x v="2"/>
    <m/>
    <s v="Model"/>
    <x v="1"/>
    <s v="2 MAP Labs Resources"/>
    <x v="3"/>
    <x v="1"/>
    <x v="1"/>
    <m/>
    <m/>
  </r>
  <r>
    <n v="5"/>
    <n v="1"/>
    <s v="1"/>
    <n v="14"/>
    <x v="2"/>
    <m/>
    <s v="Model"/>
    <x v="2"/>
    <s v="2 MAP Labs Resources"/>
    <x v="1"/>
    <x v="1"/>
    <x v="1"/>
    <m/>
    <m/>
  </r>
  <r>
    <n v="5"/>
    <n v="1"/>
    <s v="19"/>
    <n v="72"/>
    <x v="2"/>
    <m/>
    <s v="Model"/>
    <x v="2"/>
    <s v="2 MAP Labs Resources"/>
    <x v="2"/>
    <x v="1"/>
    <x v="1"/>
    <m/>
    <m/>
  </r>
  <r>
    <n v="5"/>
    <n v="1"/>
    <s v="3"/>
    <n v="72"/>
    <x v="2"/>
    <m/>
    <s v="Model"/>
    <x v="2"/>
    <s v="2 MAP Labs Resources"/>
    <x v="3"/>
    <x v="1"/>
    <x v="1"/>
    <m/>
    <m/>
  </r>
  <r>
    <n v="2"/>
    <n v="1"/>
    <s v="1"/>
    <n v="17"/>
    <x v="2"/>
    <m/>
    <s v="Model"/>
    <x v="3"/>
    <s v="2 MAP Labs Resources"/>
    <x v="1"/>
    <x v="1"/>
    <x v="1"/>
    <m/>
    <m/>
  </r>
  <r>
    <n v="2"/>
    <n v="1"/>
    <s v="19"/>
    <n v="84"/>
    <x v="2"/>
    <m/>
    <s v="Model"/>
    <x v="3"/>
    <s v="2 MAP Labs Resources"/>
    <x v="2"/>
    <x v="1"/>
    <x v="1"/>
    <m/>
    <m/>
  </r>
  <r>
    <n v="2"/>
    <n v="1"/>
    <s v="3"/>
    <n v="84"/>
    <x v="2"/>
    <m/>
    <s v="Model"/>
    <x v="3"/>
    <s v="2 MAP Labs Resources"/>
    <x v="3"/>
    <x v="1"/>
    <x v="1"/>
    <m/>
    <m/>
  </r>
  <r>
    <n v="6"/>
    <n v="1"/>
    <s v="1"/>
    <n v="24"/>
    <x v="2"/>
    <m/>
    <s v="Model"/>
    <x v="4"/>
    <s v="2 MAP Labs Resources"/>
    <x v="1"/>
    <x v="1"/>
    <x v="1"/>
    <m/>
    <m/>
  </r>
  <r>
    <n v="6"/>
    <n v="1"/>
    <s v="19"/>
    <n v="122"/>
    <x v="2"/>
    <m/>
    <s v="Model"/>
    <x v="4"/>
    <s v="2 MAP Labs Resources"/>
    <x v="2"/>
    <x v="1"/>
    <x v="1"/>
    <m/>
    <m/>
  </r>
  <r>
    <n v="6"/>
    <n v="1"/>
    <s v="3"/>
    <n v="122"/>
    <x v="2"/>
    <m/>
    <s v="Model"/>
    <x v="4"/>
    <s v="2 MAP Labs Resources"/>
    <x v="3"/>
    <x v="1"/>
    <x v="1"/>
    <m/>
    <m/>
  </r>
  <r>
    <n v="3"/>
    <n v="1"/>
    <s v="1"/>
    <n v="32"/>
    <x v="2"/>
    <m/>
    <s v="Model"/>
    <x v="5"/>
    <s v="2 MAP Labs Resources"/>
    <x v="1"/>
    <x v="1"/>
    <x v="1"/>
    <m/>
    <m/>
  </r>
  <r>
    <n v="3"/>
    <n v="1"/>
    <s v="19"/>
    <n v="159"/>
    <x v="2"/>
    <m/>
    <s v="Model"/>
    <x v="5"/>
    <s v="2 MAP Labs Resources"/>
    <x v="2"/>
    <x v="1"/>
    <x v="1"/>
    <m/>
    <m/>
  </r>
  <r>
    <n v="3"/>
    <n v="1"/>
    <s v="3"/>
    <n v="159"/>
    <x v="2"/>
    <m/>
    <s v="Model"/>
    <x v="5"/>
    <s v="2 MAP Labs Resources"/>
    <x v="3"/>
    <x v="1"/>
    <x v="1"/>
    <m/>
    <m/>
  </r>
  <r>
    <n v="1"/>
    <n v="2"/>
    <s v="16"/>
    <n v="3.86"/>
    <x v="3"/>
    <m/>
    <s v="Model"/>
    <x v="1"/>
    <s v="2GB Flash Drive (2GB)"/>
    <x v="4"/>
    <x v="2"/>
    <x v="1"/>
    <n v="1"/>
    <m/>
  </r>
  <r>
    <n v="2"/>
    <n v="2"/>
    <s v="16"/>
    <n v="4.8600000000000003"/>
    <x v="3"/>
    <m/>
    <s v="Model"/>
    <x v="3"/>
    <s v="2GB Flash Drive (2GB)"/>
    <x v="4"/>
    <x v="2"/>
    <x v="1"/>
    <m/>
    <m/>
  </r>
  <r>
    <n v="5"/>
    <n v="2"/>
    <s v="16"/>
    <n v="4.8600000000000003"/>
    <x v="3"/>
    <m/>
    <s v="Model"/>
    <x v="2"/>
    <s v="2GB Flash Drive (2GB)"/>
    <x v="4"/>
    <x v="2"/>
    <x v="1"/>
    <m/>
    <m/>
  </r>
  <r>
    <n v="6"/>
    <n v="2"/>
    <s v="16"/>
    <n v="4.8600000000000003"/>
    <x v="3"/>
    <m/>
    <s v="Model"/>
    <x v="4"/>
    <s v="2GB Flash Drive (2GB)"/>
    <x v="4"/>
    <x v="2"/>
    <x v="1"/>
    <m/>
    <m/>
  </r>
  <r>
    <n v="3"/>
    <n v="2"/>
    <s v="16"/>
    <n v="4.8600000000000003"/>
    <x v="3"/>
    <m/>
    <s v="Model"/>
    <x v="5"/>
    <s v="2GB Flash Drive (2GB)"/>
    <x v="4"/>
    <x v="2"/>
    <x v="1"/>
    <m/>
    <m/>
  </r>
  <r>
    <n v="1"/>
    <n v="2"/>
    <s v="16"/>
    <n v="3.86"/>
    <x v="3"/>
    <m/>
    <s v="Model"/>
    <x v="1"/>
    <s v="2GB Flash Drive (2GB)"/>
    <x v="4"/>
    <x v="3"/>
    <x v="1"/>
    <n v="1"/>
    <m/>
  </r>
  <r>
    <n v="5"/>
    <n v="2"/>
    <s v="16"/>
    <n v="4.8600000000000003"/>
    <x v="3"/>
    <m/>
    <s v="Model"/>
    <x v="2"/>
    <s v="2GB Flash Drive (2GB)"/>
    <x v="4"/>
    <x v="3"/>
    <x v="1"/>
    <m/>
    <m/>
  </r>
  <r>
    <n v="2"/>
    <n v="2"/>
    <s v="16"/>
    <n v="4.8600000000000003"/>
    <x v="3"/>
    <m/>
    <s v="Model"/>
    <x v="3"/>
    <s v="2GB Flash Drive (2GB)"/>
    <x v="4"/>
    <x v="3"/>
    <x v="1"/>
    <m/>
    <m/>
  </r>
  <r>
    <n v="6"/>
    <n v="2"/>
    <s v="16"/>
    <n v="4.8600000000000003"/>
    <x v="3"/>
    <m/>
    <s v="Model"/>
    <x v="4"/>
    <s v="2GB Flash Drive (2GB)"/>
    <x v="4"/>
    <x v="3"/>
    <x v="1"/>
    <m/>
    <m/>
  </r>
  <r>
    <n v="3"/>
    <n v="2"/>
    <s v="16"/>
    <n v="4.8600000000000003"/>
    <x v="3"/>
    <m/>
    <s v="Model"/>
    <x v="5"/>
    <s v="2GB Flash Drive (2GB)"/>
    <x v="4"/>
    <x v="3"/>
    <x v="1"/>
    <m/>
    <m/>
  </r>
  <r>
    <n v="1"/>
    <n v="1"/>
    <s v="1"/>
    <n v="14"/>
    <x v="4"/>
    <m/>
    <s v="Model"/>
    <x v="1"/>
    <s v="3 MAP Labs Resources"/>
    <x v="1"/>
    <x v="1"/>
    <x v="1"/>
    <n v="1"/>
    <s v="Condition: Excellent"/>
  </r>
  <r>
    <n v="1"/>
    <n v="1"/>
    <s v="19"/>
    <n v="51"/>
    <x v="4"/>
    <m/>
    <s v="Model"/>
    <x v="1"/>
    <s v="3 MAP Labs Resources"/>
    <x v="2"/>
    <x v="1"/>
    <x v="1"/>
    <m/>
    <m/>
  </r>
  <r>
    <n v="1"/>
    <n v="1"/>
    <s v="3"/>
    <n v="51"/>
    <x v="4"/>
    <m/>
    <s v="Model"/>
    <x v="1"/>
    <s v="3 MAP Labs Resources"/>
    <x v="3"/>
    <x v="1"/>
    <x v="1"/>
    <m/>
    <m/>
  </r>
  <r>
    <n v="5"/>
    <n v="1"/>
    <s v="1"/>
    <n v="22"/>
    <x v="4"/>
    <m/>
    <s v="Model"/>
    <x v="2"/>
    <s v="3 MAP Labs Resources"/>
    <x v="1"/>
    <x v="1"/>
    <x v="1"/>
    <m/>
    <m/>
  </r>
  <r>
    <n v="5"/>
    <n v="1"/>
    <s v="19"/>
    <n v="80"/>
    <x v="4"/>
    <m/>
    <s v="Model"/>
    <x v="2"/>
    <s v="3 MAP Labs Resources"/>
    <x v="2"/>
    <x v="1"/>
    <x v="1"/>
    <m/>
    <m/>
  </r>
  <r>
    <n v="5"/>
    <n v="1"/>
    <s v="3"/>
    <n v="80"/>
    <x v="4"/>
    <m/>
    <s v="Model"/>
    <x v="2"/>
    <s v="3 MAP Labs Resources"/>
    <x v="3"/>
    <x v="1"/>
    <x v="1"/>
    <m/>
    <m/>
  </r>
  <r>
    <n v="2"/>
    <n v="1"/>
    <s v="1"/>
    <n v="25"/>
    <x v="4"/>
    <m/>
    <s v="Model"/>
    <x v="3"/>
    <s v="3 MAP Labs Resources"/>
    <x v="1"/>
    <x v="1"/>
    <x v="1"/>
    <m/>
    <m/>
  </r>
  <r>
    <n v="2"/>
    <n v="1"/>
    <s v="19"/>
    <n v="92"/>
    <x v="4"/>
    <m/>
    <s v="Model"/>
    <x v="3"/>
    <s v="3 MAP Labs Resources"/>
    <x v="2"/>
    <x v="1"/>
    <x v="1"/>
    <m/>
    <m/>
  </r>
  <r>
    <n v="2"/>
    <n v="1"/>
    <s v="3"/>
    <n v="92"/>
    <x v="4"/>
    <m/>
    <s v="Model"/>
    <x v="3"/>
    <s v="3 MAP Labs Resources"/>
    <x v="3"/>
    <x v="1"/>
    <x v="1"/>
    <m/>
    <m/>
  </r>
  <r>
    <n v="6"/>
    <n v="1"/>
    <s v="1"/>
    <n v="36"/>
    <x v="4"/>
    <m/>
    <s v="Model"/>
    <x v="4"/>
    <s v="3 MAP Labs Resources"/>
    <x v="1"/>
    <x v="1"/>
    <x v="1"/>
    <m/>
    <m/>
  </r>
  <r>
    <n v="6"/>
    <n v="1"/>
    <s v="19"/>
    <n v="134"/>
    <x v="4"/>
    <m/>
    <s v="Model"/>
    <x v="4"/>
    <s v="3 MAP Labs Resources"/>
    <x v="2"/>
    <x v="1"/>
    <x v="1"/>
    <m/>
    <m/>
  </r>
  <r>
    <n v="6"/>
    <n v="1"/>
    <s v="3"/>
    <n v="134"/>
    <x v="4"/>
    <m/>
    <s v="Model"/>
    <x v="4"/>
    <s v="3 MAP Labs Resources"/>
    <x v="3"/>
    <x v="1"/>
    <x v="1"/>
    <m/>
    <m/>
  </r>
  <r>
    <n v="3"/>
    <n v="1"/>
    <s v="1"/>
    <n v="47"/>
    <x v="4"/>
    <m/>
    <s v="Model"/>
    <x v="5"/>
    <s v="3 MAP Labs Resources"/>
    <x v="1"/>
    <x v="1"/>
    <x v="1"/>
    <m/>
    <m/>
  </r>
  <r>
    <n v="3"/>
    <n v="1"/>
    <s v="19"/>
    <n v="175"/>
    <x v="4"/>
    <m/>
    <s v="Model"/>
    <x v="5"/>
    <s v="3 MAP Labs Resources"/>
    <x v="2"/>
    <x v="1"/>
    <x v="1"/>
    <m/>
    <m/>
  </r>
  <r>
    <n v="3"/>
    <n v="1"/>
    <s v="3"/>
    <n v="175"/>
    <x v="4"/>
    <m/>
    <s v="Model"/>
    <x v="5"/>
    <s v="3 MAP Labs Resources"/>
    <x v="3"/>
    <x v="1"/>
    <x v="1"/>
    <m/>
    <m/>
  </r>
  <r>
    <n v="1"/>
    <n v="1"/>
    <s v="1"/>
    <n v="22"/>
    <x v="5"/>
    <s v="nScrypt"/>
    <s v="Model"/>
    <x v="1"/>
    <s v="3D Printer Platform, 3Dn-300 (3Dn)"/>
    <x v="1"/>
    <x v="4"/>
    <x v="2"/>
    <n v="0"/>
    <s v="Condition: Excellent"/>
  </r>
  <r>
    <n v="1"/>
    <n v="1"/>
    <s v="19"/>
    <n v="89"/>
    <x v="5"/>
    <m/>
    <s v="Model"/>
    <x v="1"/>
    <s v="3D Printer Platform, 3Dn-300 (3Dn)"/>
    <x v="2"/>
    <x v="4"/>
    <x v="2"/>
    <m/>
    <m/>
  </r>
  <r>
    <n v="1"/>
    <n v="1"/>
    <s v="3"/>
    <n v="89"/>
    <x v="5"/>
    <m/>
    <s v="Model"/>
    <x v="1"/>
    <s v="3D Printer Platform, 3Dn-300 (3Dn)"/>
    <x v="3"/>
    <x v="4"/>
    <x v="2"/>
    <m/>
    <m/>
  </r>
  <r>
    <n v="5"/>
    <n v="1"/>
    <s v="1"/>
    <n v="43"/>
    <x v="5"/>
    <m/>
    <s v="Model"/>
    <x v="2"/>
    <s v="3D Printer Platform, 3Dn-300 (3Dn)"/>
    <x v="1"/>
    <x v="4"/>
    <x v="2"/>
    <m/>
    <m/>
  </r>
  <r>
    <n v="5"/>
    <n v="1"/>
    <s v="19"/>
    <n v="139"/>
    <x v="5"/>
    <m/>
    <s v="Model"/>
    <x v="2"/>
    <s v="3D Printer Platform, 3Dn-300 (3Dn)"/>
    <x v="2"/>
    <x v="4"/>
    <x v="2"/>
    <m/>
    <m/>
  </r>
  <r>
    <n v="5"/>
    <n v="1"/>
    <s v="3"/>
    <n v="139"/>
    <x v="5"/>
    <m/>
    <s v="Model"/>
    <x v="2"/>
    <s v="3D Printer Platform, 3Dn-300 (3Dn)"/>
    <x v="3"/>
    <x v="4"/>
    <x v="2"/>
    <m/>
    <m/>
  </r>
  <r>
    <n v="2"/>
    <n v="1"/>
    <s v="1"/>
    <n v="50"/>
    <x v="5"/>
    <m/>
    <s v="Model"/>
    <x v="3"/>
    <s v="3D Printer Platform, 3Dn-300 (3Dn)"/>
    <x v="1"/>
    <x v="4"/>
    <x v="2"/>
    <m/>
    <m/>
  </r>
  <r>
    <n v="2"/>
    <n v="1"/>
    <s v="19"/>
    <n v="161"/>
    <x v="5"/>
    <m/>
    <s v="Model"/>
    <x v="3"/>
    <s v="3D Printer Platform, 3Dn-300 (3Dn)"/>
    <x v="2"/>
    <x v="4"/>
    <x v="2"/>
    <m/>
    <m/>
  </r>
  <r>
    <n v="2"/>
    <n v="1"/>
    <s v="3"/>
    <n v="161"/>
    <x v="5"/>
    <m/>
    <s v="Model"/>
    <x v="3"/>
    <s v="3D Printer Platform, 3Dn-300 (3Dn)"/>
    <x v="3"/>
    <x v="4"/>
    <x v="2"/>
    <m/>
    <m/>
  </r>
  <r>
    <n v="6"/>
    <n v="1"/>
    <s v="1"/>
    <n v="82"/>
    <x v="5"/>
    <m/>
    <s v="Model"/>
    <x v="4"/>
    <s v="3D Printer Platform, 3Dn-300 (3Dn)"/>
    <x v="1"/>
    <x v="4"/>
    <x v="2"/>
    <m/>
    <m/>
  </r>
  <r>
    <n v="6"/>
    <n v="1"/>
    <s v="19"/>
    <n v="260"/>
    <x v="5"/>
    <m/>
    <s v="Model"/>
    <x v="4"/>
    <s v="3D Printer Platform, 3Dn-300 (3Dn)"/>
    <x v="2"/>
    <x v="4"/>
    <x v="2"/>
    <m/>
    <m/>
  </r>
  <r>
    <n v="6"/>
    <n v="1"/>
    <s v="3"/>
    <n v="260"/>
    <x v="5"/>
    <m/>
    <s v="Model"/>
    <x v="4"/>
    <s v="3D Printer Platform, 3Dn-300 (3Dn)"/>
    <x v="3"/>
    <x v="4"/>
    <x v="2"/>
    <m/>
    <m/>
  </r>
  <r>
    <n v="3"/>
    <n v="1"/>
    <s v="1"/>
    <n v="104"/>
    <x v="5"/>
    <m/>
    <s v="Model"/>
    <x v="5"/>
    <s v="3D Printer Platform, 3Dn-300 (3Dn)"/>
    <x v="1"/>
    <x v="4"/>
    <x v="2"/>
    <m/>
    <m/>
  </r>
  <r>
    <n v="3"/>
    <n v="1"/>
    <s v="19"/>
    <n v="332"/>
    <x v="5"/>
    <m/>
    <s v="Model"/>
    <x v="5"/>
    <s v="3D Printer Platform, 3Dn-300 (3Dn)"/>
    <x v="2"/>
    <x v="4"/>
    <x v="2"/>
    <m/>
    <m/>
  </r>
  <r>
    <n v="3"/>
    <n v="1"/>
    <s v="3"/>
    <n v="332"/>
    <x v="5"/>
    <m/>
    <s v="Model"/>
    <x v="5"/>
    <s v="3D Printer Platform, 3Dn-300 (3Dn)"/>
    <x v="3"/>
    <x v="4"/>
    <x v="2"/>
    <m/>
    <m/>
  </r>
  <r>
    <n v="10"/>
    <n v="1"/>
    <s v="18"/>
    <n v="0"/>
    <x v="5"/>
    <m/>
    <s v="Model"/>
    <x v="6"/>
    <s v="3D Printer Platform, 3Dn-300 (3Dn)"/>
    <x v="5"/>
    <x v="4"/>
    <x v="2"/>
    <m/>
    <m/>
  </r>
  <r>
    <m/>
    <m/>
    <m/>
    <m/>
    <x v="6"/>
    <m/>
    <s v="S1815E"/>
    <x v="0"/>
    <m/>
    <x v="0"/>
    <x v="0"/>
    <x v="2"/>
    <m/>
    <s v="Condition: Good"/>
  </r>
  <r>
    <n v="1"/>
    <n v="1"/>
    <s v="1"/>
    <n v="19"/>
    <x v="7"/>
    <m/>
    <s v="S1815E"/>
    <x v="1"/>
    <s v="4 MAP Labs Resources"/>
    <x v="1"/>
    <x v="1"/>
    <x v="1"/>
    <n v="1"/>
    <s v="Condition: Excellent"/>
  </r>
  <r>
    <n v="1"/>
    <n v="1"/>
    <s v="19"/>
    <n v="56"/>
    <x v="7"/>
    <m/>
    <s v="S1815E"/>
    <x v="1"/>
    <s v="4 MAP Labs Resources"/>
    <x v="2"/>
    <x v="1"/>
    <x v="1"/>
    <m/>
    <m/>
  </r>
  <r>
    <n v="1"/>
    <n v="1"/>
    <s v="3"/>
    <n v="56"/>
    <x v="7"/>
    <m/>
    <s v="S1815E"/>
    <x v="1"/>
    <s v="4 MAP Labs Resources"/>
    <x v="3"/>
    <x v="1"/>
    <x v="1"/>
    <m/>
    <m/>
  </r>
  <r>
    <n v="5"/>
    <n v="1"/>
    <s v="1"/>
    <n v="29"/>
    <x v="7"/>
    <m/>
    <s v="S1815E"/>
    <x v="2"/>
    <s v="4 MAP Labs Resources"/>
    <x v="1"/>
    <x v="1"/>
    <x v="1"/>
    <m/>
    <m/>
  </r>
  <r>
    <n v="5"/>
    <n v="1"/>
    <s v="19"/>
    <n v="87"/>
    <x v="7"/>
    <m/>
    <s v="S1815E"/>
    <x v="2"/>
    <s v="4 MAP Labs Resources"/>
    <x v="2"/>
    <x v="1"/>
    <x v="1"/>
    <m/>
    <m/>
  </r>
  <r>
    <n v="5"/>
    <n v="1"/>
    <s v="3"/>
    <n v="87"/>
    <x v="7"/>
    <m/>
    <s v="S1815E"/>
    <x v="2"/>
    <s v="4 MAP Labs Resources"/>
    <x v="3"/>
    <x v="1"/>
    <x v="1"/>
    <m/>
    <m/>
  </r>
  <r>
    <n v="2"/>
    <n v="1"/>
    <s v="1"/>
    <n v="33"/>
    <x v="7"/>
    <m/>
    <s v="S1815E"/>
    <x v="3"/>
    <s v="4 MAP Labs Resources"/>
    <x v="1"/>
    <x v="1"/>
    <x v="1"/>
    <m/>
    <m/>
  </r>
  <r>
    <n v="2"/>
    <n v="1"/>
    <s v="19"/>
    <n v="101"/>
    <x v="7"/>
    <m/>
    <s v="S1815E"/>
    <x v="3"/>
    <s v="4 MAP Labs Resources"/>
    <x v="2"/>
    <x v="1"/>
    <x v="1"/>
    <m/>
    <m/>
  </r>
  <r>
    <n v="2"/>
    <n v="1"/>
    <s v="3"/>
    <n v="101"/>
    <x v="7"/>
    <m/>
    <s v="S1815E"/>
    <x v="3"/>
    <s v="4 MAP Labs Resources"/>
    <x v="3"/>
    <x v="1"/>
    <x v="1"/>
    <m/>
    <m/>
  </r>
  <r>
    <n v="6"/>
    <n v="1"/>
    <s v="1"/>
    <n v="48"/>
    <x v="7"/>
    <m/>
    <s v="S1815E"/>
    <x v="4"/>
    <s v="4 MAP Labs Resources"/>
    <x v="1"/>
    <x v="1"/>
    <x v="1"/>
    <m/>
    <m/>
  </r>
  <r>
    <n v="6"/>
    <n v="1"/>
    <s v="19"/>
    <n v="146"/>
    <x v="7"/>
    <m/>
    <s v="S1815E"/>
    <x v="4"/>
    <s v="4 MAP Labs Resources"/>
    <x v="2"/>
    <x v="1"/>
    <x v="1"/>
    <m/>
    <m/>
  </r>
  <r>
    <n v="6"/>
    <n v="1"/>
    <s v="3"/>
    <n v="146"/>
    <x v="7"/>
    <m/>
    <s v="S1815E"/>
    <x v="4"/>
    <s v="4 MAP Labs Resources"/>
    <x v="3"/>
    <x v="1"/>
    <x v="1"/>
    <m/>
    <m/>
  </r>
  <r>
    <n v="3"/>
    <n v="1"/>
    <s v="1"/>
    <n v="63"/>
    <x v="7"/>
    <m/>
    <s v="S1815E"/>
    <x v="5"/>
    <s v="4 MAP Labs Resources"/>
    <x v="1"/>
    <x v="1"/>
    <x v="1"/>
    <m/>
    <m/>
  </r>
  <r>
    <n v="3"/>
    <n v="1"/>
    <s v="19"/>
    <n v="191"/>
    <x v="7"/>
    <m/>
    <s v="S1815E"/>
    <x v="5"/>
    <s v="4 MAP Labs Resources"/>
    <x v="2"/>
    <x v="1"/>
    <x v="1"/>
    <m/>
    <m/>
  </r>
  <r>
    <n v="3"/>
    <n v="1"/>
    <s v="3"/>
    <n v="191"/>
    <x v="7"/>
    <m/>
    <s v="S1815E"/>
    <x v="5"/>
    <s v="4 MAP Labs Resources"/>
    <x v="3"/>
    <x v="1"/>
    <x v="1"/>
    <m/>
    <m/>
  </r>
  <r>
    <n v="1"/>
    <n v="1"/>
    <s v="1"/>
    <n v="23"/>
    <x v="8"/>
    <m/>
    <s v="S1815E"/>
    <x v="1"/>
    <s v="5 MAP Labs Resources"/>
    <x v="1"/>
    <x v="1"/>
    <x v="1"/>
    <n v="1"/>
    <s v="Condition: Excellent"/>
  </r>
  <r>
    <n v="1"/>
    <n v="1"/>
    <s v="19"/>
    <n v="61"/>
    <x v="8"/>
    <m/>
    <s v="S1815E"/>
    <x v="1"/>
    <s v="5 MAP Labs Resources"/>
    <x v="2"/>
    <x v="1"/>
    <x v="1"/>
    <m/>
    <m/>
  </r>
  <r>
    <n v="1"/>
    <n v="1"/>
    <s v="3"/>
    <n v="61"/>
    <x v="8"/>
    <m/>
    <s v="S1815E"/>
    <x v="1"/>
    <s v="5 MAP Labs Resources"/>
    <x v="3"/>
    <x v="1"/>
    <x v="1"/>
    <m/>
    <m/>
  </r>
  <r>
    <n v="5"/>
    <n v="1"/>
    <s v="1"/>
    <n v="36"/>
    <x v="8"/>
    <m/>
    <s v="S1815E"/>
    <x v="2"/>
    <s v="5 MAP Labs Resources"/>
    <x v="1"/>
    <x v="1"/>
    <x v="1"/>
    <m/>
    <m/>
  </r>
  <r>
    <n v="5"/>
    <n v="1"/>
    <s v="19"/>
    <n v="94"/>
    <x v="8"/>
    <m/>
    <s v="S1815E"/>
    <x v="2"/>
    <s v="5 MAP Labs Resources"/>
    <x v="2"/>
    <x v="1"/>
    <x v="1"/>
    <m/>
    <m/>
  </r>
  <r>
    <n v="5"/>
    <n v="1"/>
    <s v="3"/>
    <n v="94"/>
    <x v="8"/>
    <m/>
    <s v="S1815E"/>
    <x v="2"/>
    <s v="5 MAP Labs Resources"/>
    <x v="3"/>
    <x v="1"/>
    <x v="1"/>
    <m/>
    <m/>
  </r>
  <r>
    <n v="2"/>
    <n v="1"/>
    <s v="1"/>
    <n v="42"/>
    <x v="8"/>
    <m/>
    <s v="S1815E"/>
    <x v="3"/>
    <s v="5 MAP Labs Resources"/>
    <x v="1"/>
    <x v="1"/>
    <x v="1"/>
    <m/>
    <m/>
  </r>
  <r>
    <n v="2"/>
    <n v="1"/>
    <s v="19"/>
    <n v="109"/>
    <x v="8"/>
    <m/>
    <s v="S1815E"/>
    <x v="3"/>
    <s v="5 MAP Labs Resources"/>
    <x v="2"/>
    <x v="1"/>
    <x v="1"/>
    <m/>
    <m/>
  </r>
  <r>
    <n v="2"/>
    <n v="1"/>
    <s v="3"/>
    <n v="109"/>
    <x v="8"/>
    <m/>
    <s v="S1815E"/>
    <x v="3"/>
    <s v="5 MAP Labs Resources"/>
    <x v="3"/>
    <x v="1"/>
    <x v="1"/>
    <m/>
    <m/>
  </r>
  <r>
    <n v="6"/>
    <n v="1"/>
    <s v="1"/>
    <n v="60"/>
    <x v="8"/>
    <m/>
    <s v="S1815E"/>
    <x v="4"/>
    <s v="5 MAP Labs Resources"/>
    <x v="1"/>
    <x v="1"/>
    <x v="1"/>
    <m/>
    <m/>
  </r>
  <r>
    <n v="6"/>
    <n v="1"/>
    <s v="19"/>
    <n v="158"/>
    <x v="8"/>
    <m/>
    <s v="S1815E"/>
    <x v="4"/>
    <s v="5 MAP Labs Resources"/>
    <x v="2"/>
    <x v="1"/>
    <x v="1"/>
    <m/>
    <m/>
  </r>
  <r>
    <n v="6"/>
    <n v="1"/>
    <s v="3"/>
    <n v="158"/>
    <x v="8"/>
    <m/>
    <s v="S1815E"/>
    <x v="4"/>
    <s v="5 MAP Labs Resources"/>
    <x v="3"/>
    <x v="1"/>
    <x v="1"/>
    <m/>
    <m/>
  </r>
  <r>
    <n v="3"/>
    <n v="1"/>
    <s v="1"/>
    <n v="79"/>
    <x v="8"/>
    <m/>
    <s v="S1815E"/>
    <x v="5"/>
    <s v="5 MAP Labs Resources"/>
    <x v="1"/>
    <x v="1"/>
    <x v="1"/>
    <m/>
    <m/>
  </r>
  <r>
    <n v="3"/>
    <n v="1"/>
    <s v="19"/>
    <n v="207"/>
    <x v="8"/>
    <m/>
    <s v="S1815E"/>
    <x v="5"/>
    <s v="5 MAP Labs Resources"/>
    <x v="2"/>
    <x v="1"/>
    <x v="1"/>
    <m/>
    <m/>
  </r>
  <r>
    <n v="3"/>
    <n v="1"/>
    <s v="3"/>
    <n v="207"/>
    <x v="8"/>
    <m/>
    <s v="S1815E"/>
    <x v="5"/>
    <s v="5 MAP Labs Resources"/>
    <x v="3"/>
    <x v="1"/>
    <x v="1"/>
    <m/>
    <m/>
  </r>
  <r>
    <n v="10"/>
    <n v="1"/>
    <s v="18"/>
    <n v="0"/>
    <x v="9"/>
    <m/>
    <s v="S1815E"/>
    <x v="6"/>
    <s v="Acid Hood-Etch/Strip (AHood)"/>
    <x v="5"/>
    <x v="2"/>
    <x v="1"/>
    <n v="1"/>
    <m/>
  </r>
  <r>
    <n v="10"/>
    <n v="1"/>
    <s v="29"/>
    <n v="0"/>
    <x v="9"/>
    <m/>
    <s v="S1815E"/>
    <x v="6"/>
    <s v="Acid Hood-Etch/Strip (AHood)"/>
    <x v="6"/>
    <x v="2"/>
    <x v="1"/>
    <m/>
    <m/>
  </r>
  <r>
    <n v="10"/>
    <n v="1"/>
    <s v="18"/>
    <n v="0"/>
    <x v="10"/>
    <m/>
    <s v="S1815E"/>
    <x v="6"/>
    <s v="Acid Hood-Pre Clean (AHoodPC)"/>
    <x v="5"/>
    <x v="2"/>
    <x v="1"/>
    <n v="1"/>
    <m/>
  </r>
  <r>
    <n v="10"/>
    <n v="1"/>
    <s v="29"/>
    <n v="0"/>
    <x v="10"/>
    <m/>
    <s v="S1815E"/>
    <x v="6"/>
    <s v="Acid Hood-Pre Clean (AHoodPC)"/>
    <x v="6"/>
    <x v="2"/>
    <x v="1"/>
    <m/>
    <m/>
  </r>
  <r>
    <n v="2"/>
    <n v="1"/>
    <s v="16"/>
    <n v="150"/>
    <x v="11"/>
    <m/>
    <s v="S1815E"/>
    <x v="3"/>
    <s v="Addition of Personnel (Protocol Amendment Request)"/>
    <x v="4"/>
    <x v="5"/>
    <x v="2"/>
    <n v="0"/>
    <m/>
  </r>
  <r>
    <n v="5"/>
    <n v="1"/>
    <s v="16"/>
    <n v="150"/>
    <x v="11"/>
    <m/>
    <s v="S1815E"/>
    <x v="2"/>
    <s v="Addition of Personnel (Protocol Amendment Request)"/>
    <x v="4"/>
    <x v="5"/>
    <x v="2"/>
    <n v="0"/>
    <m/>
  </r>
  <r>
    <n v="3"/>
    <n v="1"/>
    <s v="16"/>
    <n v="150"/>
    <x v="11"/>
    <m/>
    <s v="S1815E"/>
    <x v="5"/>
    <s v="Addition of Personnel (Protocol Amendment Request)"/>
    <x v="4"/>
    <x v="5"/>
    <x v="2"/>
    <n v="0"/>
    <m/>
  </r>
  <r>
    <n v="6"/>
    <n v="1"/>
    <s v="16"/>
    <n v="150"/>
    <x v="11"/>
    <m/>
    <s v="S1815E"/>
    <x v="4"/>
    <s v="Addition of Personnel (Protocol Amendment Request)"/>
    <x v="4"/>
    <x v="5"/>
    <x v="2"/>
    <n v="0"/>
    <m/>
  </r>
  <r>
    <n v="1"/>
    <n v="1"/>
    <s v="16"/>
    <n v="150"/>
    <x v="11"/>
    <m/>
    <s v="S1815E"/>
    <x v="1"/>
    <s v="Addition of Personnel (Protocol Amendment Request)"/>
    <x v="4"/>
    <x v="5"/>
    <x v="2"/>
    <n v="0"/>
    <m/>
  </r>
  <r>
    <n v="3"/>
    <n v="9"/>
    <s v="16"/>
    <n v="50"/>
    <x v="12"/>
    <m/>
    <s v="S1815E"/>
    <x v="5"/>
    <s v="Additional Project Costs"/>
    <x v="4"/>
    <x v="6"/>
    <x v="1"/>
    <m/>
    <m/>
  </r>
  <r>
    <n v="1"/>
    <n v="9"/>
    <s v="16"/>
    <n v="50"/>
    <x v="12"/>
    <m/>
    <s v="S1815E"/>
    <x v="1"/>
    <s v="Additional Project Costs"/>
    <x v="4"/>
    <x v="6"/>
    <x v="1"/>
    <m/>
    <m/>
  </r>
  <r>
    <n v="2"/>
    <n v="9"/>
    <s v="16"/>
    <n v="50"/>
    <x v="12"/>
    <m/>
    <s v="S1815E"/>
    <x v="3"/>
    <s v="Additional Project Costs"/>
    <x v="4"/>
    <x v="6"/>
    <x v="1"/>
    <m/>
    <m/>
  </r>
  <r>
    <n v="5"/>
    <n v="9"/>
    <s v="16"/>
    <n v="50"/>
    <x v="12"/>
    <m/>
    <s v="S1815E"/>
    <x v="2"/>
    <s v="Additional Project Costs"/>
    <x v="4"/>
    <x v="6"/>
    <x v="1"/>
    <m/>
    <m/>
  </r>
  <r>
    <n v="6"/>
    <n v="9"/>
    <s v="16"/>
    <n v="50"/>
    <x v="12"/>
    <m/>
    <s v="S1815E"/>
    <x v="4"/>
    <s v="Additional Project Costs"/>
    <x v="4"/>
    <x v="6"/>
    <x v="1"/>
    <m/>
    <m/>
  </r>
  <r>
    <n v="1"/>
    <n v="1"/>
    <s v="1"/>
    <n v="16"/>
    <x v="13"/>
    <s v="Agilent Technologies"/>
    <s v="S1815E"/>
    <x v="1"/>
    <s v="Agilent 4200 TapeStation (DNA) (BES)"/>
    <x v="1"/>
    <x v="7"/>
    <x v="2"/>
    <n v="0"/>
    <s v="Condition: Excellent"/>
  </r>
  <r>
    <n v="1"/>
    <n v="1"/>
    <s v="19"/>
    <n v="81"/>
    <x v="13"/>
    <m/>
    <s v="S1815E"/>
    <x v="1"/>
    <s v="Agilent 4200 TapeStation (DNA) (BES)"/>
    <x v="2"/>
    <x v="7"/>
    <x v="2"/>
    <m/>
    <m/>
  </r>
  <r>
    <n v="1"/>
    <n v="1"/>
    <s v="3"/>
    <n v="81"/>
    <x v="13"/>
    <m/>
    <s v="S1815E"/>
    <x v="1"/>
    <s v="Agilent 4200 TapeStation (DNA) (BES)"/>
    <x v="3"/>
    <x v="7"/>
    <x v="2"/>
    <m/>
    <m/>
  </r>
  <r>
    <n v="5"/>
    <n v="1"/>
    <s v="1"/>
    <n v="26"/>
    <x v="13"/>
    <m/>
    <s v="S1815E"/>
    <x v="2"/>
    <s v="Agilent 4200 TapeStation (DNA) (BES)"/>
    <x v="1"/>
    <x v="7"/>
    <x v="2"/>
    <m/>
    <m/>
  </r>
  <r>
    <n v="5"/>
    <n v="1"/>
    <s v="19"/>
    <n v="127"/>
    <x v="13"/>
    <m/>
    <s v="S1815E"/>
    <x v="2"/>
    <s v="Agilent 4200 TapeStation (DNA) (BES)"/>
    <x v="2"/>
    <x v="7"/>
    <x v="2"/>
    <m/>
    <m/>
  </r>
  <r>
    <n v="5"/>
    <n v="1"/>
    <s v="3"/>
    <n v="127"/>
    <x v="13"/>
    <m/>
    <s v="S1815E"/>
    <x v="2"/>
    <s v="Agilent 4200 TapeStation (DNA) (BES)"/>
    <x v="3"/>
    <x v="7"/>
    <x v="2"/>
    <m/>
    <m/>
  </r>
  <r>
    <n v="2"/>
    <n v="1"/>
    <s v="1"/>
    <n v="30"/>
    <x v="13"/>
    <m/>
    <s v="S1815E"/>
    <x v="3"/>
    <s v="Agilent 4200 TapeStation (DNA) (BES)"/>
    <x v="1"/>
    <x v="7"/>
    <x v="2"/>
    <m/>
    <m/>
  </r>
  <r>
    <n v="2"/>
    <n v="1"/>
    <s v="19"/>
    <n v="148"/>
    <x v="13"/>
    <m/>
    <s v="S1815E"/>
    <x v="3"/>
    <s v="Agilent 4200 TapeStation (DNA) (BES)"/>
    <x v="2"/>
    <x v="7"/>
    <x v="2"/>
    <m/>
    <m/>
  </r>
  <r>
    <n v="2"/>
    <n v="1"/>
    <s v="3"/>
    <n v="148"/>
    <x v="13"/>
    <m/>
    <s v="S1815E"/>
    <x v="3"/>
    <s v="Agilent 4200 TapeStation (DNA) (BES)"/>
    <x v="3"/>
    <x v="7"/>
    <x v="2"/>
    <m/>
    <m/>
  </r>
  <r>
    <n v="6"/>
    <n v="1"/>
    <s v="1"/>
    <n v="43"/>
    <x v="13"/>
    <m/>
    <s v="S1815E"/>
    <x v="4"/>
    <s v="Agilent 4200 TapeStation (DNA) (BES)"/>
    <x v="1"/>
    <x v="7"/>
    <x v="2"/>
    <m/>
    <m/>
  </r>
  <r>
    <n v="6"/>
    <n v="1"/>
    <s v="19"/>
    <n v="214"/>
    <x v="13"/>
    <m/>
    <s v="S1815E"/>
    <x v="4"/>
    <s v="Agilent 4200 TapeStation (DNA) (BES)"/>
    <x v="2"/>
    <x v="7"/>
    <x v="2"/>
    <m/>
    <m/>
  </r>
  <r>
    <n v="6"/>
    <n v="1"/>
    <s v="3"/>
    <n v="214"/>
    <x v="13"/>
    <m/>
    <s v="S1815E"/>
    <x v="4"/>
    <s v="Agilent 4200 TapeStation (DNA) (BES)"/>
    <x v="3"/>
    <x v="7"/>
    <x v="2"/>
    <m/>
    <m/>
  </r>
  <r>
    <n v="3"/>
    <n v="1"/>
    <s v="1"/>
    <n v="56"/>
    <x v="13"/>
    <m/>
    <s v="S1815E"/>
    <x v="5"/>
    <s v="Agilent 4200 TapeStation (DNA) (BES)"/>
    <x v="1"/>
    <x v="7"/>
    <x v="2"/>
    <m/>
    <m/>
  </r>
  <r>
    <n v="3"/>
    <n v="1"/>
    <s v="19"/>
    <n v="281"/>
    <x v="13"/>
    <m/>
    <s v="S1815E"/>
    <x v="5"/>
    <s v="Agilent 4200 TapeStation (DNA) (BES)"/>
    <x v="2"/>
    <x v="7"/>
    <x v="2"/>
    <m/>
    <m/>
  </r>
  <r>
    <n v="3"/>
    <n v="1"/>
    <s v="3"/>
    <n v="281"/>
    <x v="13"/>
    <m/>
    <s v="S1815E"/>
    <x v="5"/>
    <s v="Agilent 4200 TapeStation (DNA) (BES)"/>
    <x v="3"/>
    <x v="7"/>
    <x v="2"/>
    <m/>
    <m/>
  </r>
  <r>
    <n v="10"/>
    <n v="1"/>
    <s v="29"/>
    <n v="0"/>
    <x v="13"/>
    <m/>
    <s v="S1815E"/>
    <x v="6"/>
    <s v="Agilent 4200 TapeStation (DNA) (BES)"/>
    <x v="6"/>
    <x v="7"/>
    <x v="2"/>
    <m/>
    <m/>
  </r>
  <r>
    <n v="10"/>
    <n v="1"/>
    <s v="18"/>
    <n v="0"/>
    <x v="13"/>
    <m/>
    <s v="S1815E"/>
    <x v="6"/>
    <s v="Agilent 4200 TapeStation (DNA) (BES)"/>
    <x v="5"/>
    <x v="7"/>
    <x v="2"/>
    <m/>
    <m/>
  </r>
  <r>
    <n v="1"/>
    <n v="1"/>
    <s v="1"/>
    <n v="91"/>
    <x v="13"/>
    <s v="Agilent Technologies"/>
    <s v="S1815E"/>
    <x v="1"/>
    <s v="Agilent 4200 TapeStation (DNA) (BES)"/>
    <x v="1"/>
    <x v="8"/>
    <x v="1"/>
    <n v="1"/>
    <s v="Condition: Excellent"/>
  </r>
  <r>
    <n v="1"/>
    <n v="1"/>
    <s v="19"/>
    <n v="168"/>
    <x v="13"/>
    <m/>
    <s v="S1815E"/>
    <x v="1"/>
    <s v="Agilent 4200 TapeStation (DNA) (BES)"/>
    <x v="2"/>
    <x v="8"/>
    <x v="1"/>
    <m/>
    <m/>
  </r>
  <r>
    <n v="1"/>
    <n v="1"/>
    <s v="3"/>
    <n v="168"/>
    <x v="13"/>
    <m/>
    <s v="S1815E"/>
    <x v="1"/>
    <s v="Agilent 4200 TapeStation (DNA) (BES)"/>
    <x v="3"/>
    <x v="8"/>
    <x v="1"/>
    <m/>
    <m/>
  </r>
  <r>
    <n v="5"/>
    <n v="1"/>
    <s v="1"/>
    <n v="111"/>
    <x v="13"/>
    <m/>
    <s v="S1815E"/>
    <x v="2"/>
    <s v="Agilent 4200 TapeStation (DNA) (BES)"/>
    <x v="1"/>
    <x v="8"/>
    <x v="1"/>
    <m/>
    <m/>
  </r>
  <r>
    <n v="5"/>
    <n v="1"/>
    <s v="19"/>
    <n v="268"/>
    <x v="13"/>
    <m/>
    <s v="S1815E"/>
    <x v="2"/>
    <s v="Agilent 4200 TapeStation (DNA) (BES)"/>
    <x v="2"/>
    <x v="8"/>
    <x v="1"/>
    <m/>
    <m/>
  </r>
  <r>
    <n v="5"/>
    <n v="1"/>
    <s v="3"/>
    <n v="268"/>
    <x v="13"/>
    <m/>
    <s v="S1815E"/>
    <x v="2"/>
    <s v="Agilent 4200 TapeStation (DNA) (BES)"/>
    <x v="3"/>
    <x v="8"/>
    <x v="1"/>
    <m/>
    <m/>
  </r>
  <r>
    <n v="2"/>
    <n v="1"/>
    <s v="1"/>
    <n v="120"/>
    <x v="13"/>
    <m/>
    <s v="S1815E"/>
    <x v="3"/>
    <s v="Agilent 4200 TapeStation (DNA) (BES)"/>
    <x v="1"/>
    <x v="8"/>
    <x v="1"/>
    <m/>
    <m/>
  </r>
  <r>
    <n v="2"/>
    <n v="1"/>
    <s v="19"/>
    <n v="259"/>
    <x v="13"/>
    <m/>
    <s v="S1815E"/>
    <x v="3"/>
    <s v="Agilent 4200 TapeStation (DNA) (BES)"/>
    <x v="2"/>
    <x v="8"/>
    <x v="1"/>
    <m/>
    <m/>
  </r>
  <r>
    <n v="2"/>
    <n v="1"/>
    <s v="3"/>
    <n v="259"/>
    <x v="13"/>
    <m/>
    <s v="S1815E"/>
    <x v="3"/>
    <s v="Agilent 4200 TapeStation (DNA) (BES)"/>
    <x v="3"/>
    <x v="8"/>
    <x v="1"/>
    <m/>
    <m/>
  </r>
  <r>
    <n v="6"/>
    <n v="1"/>
    <s v="1"/>
    <n v="159"/>
    <x v="13"/>
    <m/>
    <s v="S1815E"/>
    <x v="4"/>
    <s v="Agilent 4200 TapeStation (DNA) (BES)"/>
    <x v="1"/>
    <x v="8"/>
    <x v="1"/>
    <m/>
    <m/>
  </r>
  <r>
    <n v="6"/>
    <n v="1"/>
    <s v="19"/>
    <n v="385"/>
    <x v="13"/>
    <m/>
    <s v="S1815E"/>
    <x v="4"/>
    <s v="Agilent 4200 TapeStation (DNA) (BES)"/>
    <x v="2"/>
    <x v="8"/>
    <x v="1"/>
    <m/>
    <m/>
  </r>
  <r>
    <n v="6"/>
    <n v="1"/>
    <s v="3"/>
    <n v="385"/>
    <x v="13"/>
    <m/>
    <s v="S1815E"/>
    <x v="4"/>
    <s v="Agilent 4200 TapeStation (DNA) (BES)"/>
    <x v="3"/>
    <x v="8"/>
    <x v="1"/>
    <m/>
    <m/>
  </r>
  <r>
    <n v="3"/>
    <n v="1"/>
    <s v="1"/>
    <n v="177"/>
    <x v="13"/>
    <m/>
    <s v="S1815E"/>
    <x v="5"/>
    <s v="Agilent 4200 TapeStation (DNA) (BES)"/>
    <x v="1"/>
    <x v="8"/>
    <x v="1"/>
    <m/>
    <m/>
  </r>
  <r>
    <n v="3"/>
    <n v="1"/>
    <s v="19"/>
    <n v="465"/>
    <x v="13"/>
    <m/>
    <s v="S1815E"/>
    <x v="5"/>
    <s v="Agilent 4200 TapeStation (DNA) (BES)"/>
    <x v="2"/>
    <x v="8"/>
    <x v="1"/>
    <m/>
    <m/>
  </r>
  <r>
    <n v="3"/>
    <n v="1"/>
    <s v="3"/>
    <n v="465"/>
    <x v="13"/>
    <m/>
    <s v="S1815E"/>
    <x v="5"/>
    <s v="Agilent 4200 TapeStation (DNA) (BES)"/>
    <x v="3"/>
    <x v="8"/>
    <x v="1"/>
    <m/>
    <m/>
  </r>
  <r>
    <n v="10"/>
    <n v="1"/>
    <s v="18"/>
    <n v="0"/>
    <x v="13"/>
    <m/>
    <s v="S1815E"/>
    <x v="6"/>
    <s v="Agilent 4200 TapeStation (DNA) (BES)"/>
    <x v="5"/>
    <x v="8"/>
    <x v="1"/>
    <m/>
    <m/>
  </r>
  <r>
    <n v="10"/>
    <n v="1"/>
    <s v="29"/>
    <n v="0"/>
    <x v="13"/>
    <m/>
    <s v="S1815E"/>
    <x v="6"/>
    <s v="Agilent 4200 TapeStation (DNA) (BES)"/>
    <x v="6"/>
    <x v="8"/>
    <x v="1"/>
    <m/>
    <m/>
  </r>
  <r>
    <n v="1"/>
    <n v="1"/>
    <s v="1"/>
    <n v="63"/>
    <x v="14"/>
    <m/>
    <s v="S1815E"/>
    <x v="1"/>
    <s v="Agilent 4200 TapeStation (RNA)"/>
    <x v="1"/>
    <x v="8"/>
    <x v="1"/>
    <n v="1"/>
    <s v="Condition: Excellent"/>
  </r>
  <r>
    <n v="1"/>
    <n v="1"/>
    <s v="19"/>
    <n v="132"/>
    <x v="14"/>
    <m/>
    <s v="S1815E"/>
    <x v="1"/>
    <s v="Agilent 4200 TapeStation (RNA)"/>
    <x v="2"/>
    <x v="8"/>
    <x v="1"/>
    <m/>
    <m/>
  </r>
  <r>
    <n v="1"/>
    <n v="1"/>
    <s v="3"/>
    <n v="132"/>
    <x v="14"/>
    <m/>
    <s v="S1815E"/>
    <x v="1"/>
    <s v="Agilent 4200 TapeStation (RNA)"/>
    <x v="3"/>
    <x v="8"/>
    <x v="1"/>
    <m/>
    <m/>
  </r>
  <r>
    <n v="5"/>
    <n v="1"/>
    <s v="1"/>
    <n v="80"/>
    <x v="14"/>
    <m/>
    <s v="S1815E"/>
    <x v="2"/>
    <s v="Agilent 4200 TapeStation (RNA)"/>
    <x v="1"/>
    <x v="8"/>
    <x v="1"/>
    <m/>
    <m/>
  </r>
  <r>
    <n v="5"/>
    <n v="1"/>
    <s v="19"/>
    <n v="190"/>
    <x v="14"/>
    <m/>
    <s v="S1815E"/>
    <x v="2"/>
    <s v="Agilent 4200 TapeStation (RNA)"/>
    <x v="2"/>
    <x v="8"/>
    <x v="1"/>
    <m/>
    <m/>
  </r>
  <r>
    <n v="5"/>
    <n v="1"/>
    <s v="3"/>
    <n v="190"/>
    <x v="14"/>
    <m/>
    <s v="S1815E"/>
    <x v="2"/>
    <s v="Agilent 4200 TapeStation (RNA)"/>
    <x v="3"/>
    <x v="8"/>
    <x v="1"/>
    <m/>
    <m/>
  </r>
  <r>
    <n v="2"/>
    <n v="1"/>
    <s v="1"/>
    <n v="88"/>
    <x v="14"/>
    <m/>
    <s v="S1815E"/>
    <x v="3"/>
    <s v="Agilent 4200 TapeStation (RNA)"/>
    <x v="1"/>
    <x v="8"/>
    <x v="1"/>
    <m/>
    <m/>
  </r>
  <r>
    <n v="2"/>
    <n v="1"/>
    <s v="19"/>
    <n v="215"/>
    <x v="14"/>
    <m/>
    <s v="S1815E"/>
    <x v="3"/>
    <s v="Agilent 4200 TapeStation (RNA)"/>
    <x v="2"/>
    <x v="8"/>
    <x v="1"/>
    <m/>
    <m/>
  </r>
  <r>
    <n v="2"/>
    <n v="1"/>
    <s v="3"/>
    <n v="215"/>
    <x v="14"/>
    <m/>
    <s v="S1815E"/>
    <x v="3"/>
    <s v="Agilent 4200 TapeStation (RNA)"/>
    <x v="3"/>
    <x v="8"/>
    <x v="1"/>
    <m/>
    <m/>
  </r>
  <r>
    <n v="6"/>
    <n v="1"/>
    <s v="1"/>
    <n v="113"/>
    <x v="14"/>
    <m/>
    <s v="S1815E"/>
    <x v="4"/>
    <s v="Agilent 4200 TapeStation (RNA)"/>
    <x v="1"/>
    <x v="8"/>
    <x v="1"/>
    <m/>
    <m/>
  </r>
  <r>
    <n v="6"/>
    <n v="1"/>
    <s v="19"/>
    <n v="298"/>
    <x v="14"/>
    <m/>
    <s v="S1815E"/>
    <x v="4"/>
    <s v="Agilent 4200 TapeStation (RNA)"/>
    <x v="2"/>
    <x v="8"/>
    <x v="1"/>
    <m/>
    <m/>
  </r>
  <r>
    <n v="6"/>
    <n v="1"/>
    <s v="3"/>
    <n v="298"/>
    <x v="14"/>
    <m/>
    <s v="S1815E"/>
    <x v="4"/>
    <s v="Agilent 4200 TapeStation (RNA)"/>
    <x v="3"/>
    <x v="8"/>
    <x v="1"/>
    <m/>
    <m/>
  </r>
  <r>
    <n v="3"/>
    <n v="1"/>
    <s v="1"/>
    <n v="138"/>
    <x v="14"/>
    <m/>
    <s v="S1815E"/>
    <x v="5"/>
    <s v="Agilent 4200 TapeStation (RNA)"/>
    <x v="1"/>
    <x v="8"/>
    <x v="1"/>
    <m/>
    <m/>
  </r>
  <r>
    <n v="3"/>
    <n v="1"/>
    <s v="19"/>
    <n v="380"/>
    <x v="14"/>
    <m/>
    <s v="S1815E"/>
    <x v="5"/>
    <s v="Agilent 4200 TapeStation (RNA)"/>
    <x v="2"/>
    <x v="8"/>
    <x v="1"/>
    <m/>
    <m/>
  </r>
  <r>
    <n v="3"/>
    <n v="1"/>
    <s v="3"/>
    <n v="380"/>
    <x v="14"/>
    <m/>
    <s v="S1815E"/>
    <x v="5"/>
    <s v="Agilent 4200 TapeStation (RNA)"/>
    <x v="3"/>
    <x v="8"/>
    <x v="1"/>
    <m/>
    <m/>
  </r>
  <r>
    <n v="10"/>
    <n v="1"/>
    <s v="18"/>
    <n v="0"/>
    <x v="14"/>
    <m/>
    <s v="S1815E"/>
    <x v="6"/>
    <s v="Agilent 4200 TapeStation (RNA)"/>
    <x v="5"/>
    <x v="8"/>
    <x v="1"/>
    <m/>
    <m/>
  </r>
  <r>
    <n v="10"/>
    <n v="1"/>
    <s v="29"/>
    <n v="0"/>
    <x v="14"/>
    <m/>
    <s v="S1815E"/>
    <x v="6"/>
    <s v="Agilent 4200 TapeStation (RNA)"/>
    <x v="6"/>
    <x v="8"/>
    <x v="1"/>
    <m/>
    <m/>
  </r>
  <r>
    <n v="1"/>
    <n v="1"/>
    <s v="1"/>
    <n v="12"/>
    <x v="15"/>
    <s v="SDL Atlas"/>
    <s v="MO21A"/>
    <x v="1"/>
    <s v="Air Permeability Tester (PERM)"/>
    <x v="1"/>
    <x v="4"/>
    <x v="1"/>
    <n v="1"/>
    <m/>
  </r>
  <r>
    <n v="1"/>
    <n v="1"/>
    <s v="19"/>
    <n v="84"/>
    <x v="15"/>
    <m/>
    <s v="MO21A"/>
    <x v="1"/>
    <s v="Air Permeability Tester (PERM)"/>
    <x v="2"/>
    <x v="4"/>
    <x v="1"/>
    <m/>
    <m/>
  </r>
  <r>
    <n v="1"/>
    <n v="1"/>
    <s v="3"/>
    <n v="84"/>
    <x v="15"/>
    <m/>
    <s v="MO21A"/>
    <x v="1"/>
    <s v="Air Permeability Tester (PERM)"/>
    <x v="3"/>
    <x v="4"/>
    <x v="1"/>
    <m/>
    <m/>
  </r>
  <r>
    <n v="5"/>
    <n v="1"/>
    <s v="1"/>
    <n v="25"/>
    <x v="15"/>
    <m/>
    <s v="MO21A"/>
    <x v="2"/>
    <s v="Air Permeability Tester (PERM)"/>
    <x v="1"/>
    <x v="4"/>
    <x v="1"/>
    <m/>
    <m/>
  </r>
  <r>
    <n v="5"/>
    <n v="1"/>
    <s v="19"/>
    <n v="132"/>
    <x v="15"/>
    <m/>
    <s v="MO21A"/>
    <x v="2"/>
    <s v="Air Permeability Tester (PERM)"/>
    <x v="2"/>
    <x v="4"/>
    <x v="1"/>
    <m/>
    <m/>
  </r>
  <r>
    <n v="5"/>
    <n v="1"/>
    <s v="3"/>
    <n v="132"/>
    <x v="15"/>
    <m/>
    <s v="MO21A"/>
    <x v="2"/>
    <s v="Air Permeability Tester (PERM)"/>
    <x v="3"/>
    <x v="4"/>
    <x v="1"/>
    <m/>
    <m/>
  </r>
  <r>
    <n v="2"/>
    <n v="1"/>
    <s v="1"/>
    <n v="29"/>
    <x v="15"/>
    <m/>
    <s v="MO21A"/>
    <x v="3"/>
    <s v="Air Permeability Tester (PERM)"/>
    <x v="1"/>
    <x v="4"/>
    <x v="1"/>
    <m/>
    <m/>
  </r>
  <r>
    <n v="2"/>
    <n v="1"/>
    <s v="19"/>
    <n v="153"/>
    <x v="15"/>
    <m/>
    <s v="MO21A"/>
    <x v="3"/>
    <s v="Air Permeability Tester (PERM)"/>
    <x v="2"/>
    <x v="4"/>
    <x v="1"/>
    <m/>
    <m/>
  </r>
  <r>
    <n v="2"/>
    <n v="1"/>
    <s v="3"/>
    <n v="153"/>
    <x v="15"/>
    <m/>
    <s v="MO21A"/>
    <x v="3"/>
    <s v="Air Permeability Tester (PERM)"/>
    <x v="3"/>
    <x v="4"/>
    <x v="1"/>
    <m/>
    <m/>
  </r>
  <r>
    <n v="6"/>
    <n v="1"/>
    <s v="1"/>
    <n v="42"/>
    <x v="15"/>
    <m/>
    <s v="MO21A"/>
    <x v="4"/>
    <s v="Air Permeability Tester (PERM)"/>
    <x v="1"/>
    <x v="4"/>
    <x v="1"/>
    <m/>
    <m/>
  </r>
  <r>
    <n v="6"/>
    <n v="1"/>
    <s v="19"/>
    <n v="247"/>
    <x v="15"/>
    <m/>
    <s v="MO21A"/>
    <x v="4"/>
    <s v="Air Permeability Tester (PERM)"/>
    <x v="2"/>
    <x v="4"/>
    <x v="1"/>
    <m/>
    <m/>
  </r>
  <r>
    <n v="6"/>
    <n v="1"/>
    <s v="3"/>
    <n v="247"/>
    <x v="15"/>
    <m/>
    <s v="MO21A"/>
    <x v="4"/>
    <s v="Air Permeability Tester (PERM)"/>
    <x v="3"/>
    <x v="4"/>
    <x v="1"/>
    <m/>
    <m/>
  </r>
  <r>
    <n v="3"/>
    <n v="1"/>
    <s v="1"/>
    <n v="55"/>
    <x v="15"/>
    <m/>
    <s v="MO21A"/>
    <x v="5"/>
    <s v="Air Permeability Tester (PERM)"/>
    <x v="1"/>
    <x v="4"/>
    <x v="1"/>
    <m/>
    <m/>
  </r>
  <r>
    <n v="3"/>
    <n v="1"/>
    <s v="19"/>
    <n v="315"/>
    <x v="15"/>
    <m/>
    <s v="MO21A"/>
    <x v="5"/>
    <s v="Air Permeability Tester (PERM)"/>
    <x v="2"/>
    <x v="4"/>
    <x v="1"/>
    <m/>
    <m/>
  </r>
  <r>
    <n v="3"/>
    <n v="1"/>
    <s v="3"/>
    <n v="315"/>
    <x v="15"/>
    <m/>
    <s v="MO21A"/>
    <x v="5"/>
    <s v="Air Permeability Tester (PERM)"/>
    <x v="3"/>
    <x v="4"/>
    <x v="1"/>
    <m/>
    <m/>
  </r>
  <r>
    <n v="10"/>
    <n v="1"/>
    <s v="18"/>
    <n v="0"/>
    <x v="15"/>
    <m/>
    <s v="MO21A"/>
    <x v="6"/>
    <s v="Air Permeability Tester (PERM)"/>
    <x v="5"/>
    <x v="4"/>
    <x v="1"/>
    <m/>
    <m/>
  </r>
  <r>
    <n v="1"/>
    <n v="1"/>
    <s v="1"/>
    <n v="3"/>
    <x v="16"/>
    <m/>
    <s v="MO21A"/>
    <x v="1"/>
    <s v="AMTI Force Plates"/>
    <x v="1"/>
    <x v="1"/>
    <x v="1"/>
    <n v="1"/>
    <s v="Condition: Excellent"/>
  </r>
  <r>
    <n v="1"/>
    <n v="1"/>
    <s v="19"/>
    <n v="40"/>
    <x v="16"/>
    <m/>
    <s v="MO21A"/>
    <x v="1"/>
    <s v="AMTI Force Plates"/>
    <x v="2"/>
    <x v="1"/>
    <x v="1"/>
    <m/>
    <m/>
  </r>
  <r>
    <n v="1"/>
    <n v="1"/>
    <s v="3"/>
    <n v="40"/>
    <x v="16"/>
    <m/>
    <s v="MO21A"/>
    <x v="1"/>
    <s v="AMTI Force Plates"/>
    <x v="3"/>
    <x v="1"/>
    <x v="1"/>
    <m/>
    <m/>
  </r>
  <r>
    <n v="5"/>
    <n v="1"/>
    <s v="1"/>
    <n v="4"/>
    <x v="16"/>
    <m/>
    <s v="MO21A"/>
    <x v="2"/>
    <s v="AMTI Force Plates"/>
    <x v="1"/>
    <x v="1"/>
    <x v="1"/>
    <m/>
    <m/>
  </r>
  <r>
    <n v="5"/>
    <n v="1"/>
    <s v="19"/>
    <n v="62"/>
    <x v="16"/>
    <m/>
    <s v="MO21A"/>
    <x v="2"/>
    <s v="AMTI Force Plates"/>
    <x v="2"/>
    <x v="1"/>
    <x v="1"/>
    <m/>
    <m/>
  </r>
  <r>
    <n v="5"/>
    <n v="1"/>
    <s v="3"/>
    <n v="62"/>
    <x v="16"/>
    <m/>
    <s v="MO21A"/>
    <x v="2"/>
    <s v="AMTI Force Plates"/>
    <x v="3"/>
    <x v="1"/>
    <x v="1"/>
    <m/>
    <m/>
  </r>
  <r>
    <n v="2"/>
    <n v="1"/>
    <s v="1"/>
    <n v="4"/>
    <x v="16"/>
    <m/>
    <s v="MO21A"/>
    <x v="3"/>
    <s v="AMTI Force Plates"/>
    <x v="1"/>
    <x v="1"/>
    <x v="1"/>
    <m/>
    <m/>
  </r>
  <r>
    <n v="2"/>
    <n v="1"/>
    <s v="19"/>
    <n v="72"/>
    <x v="16"/>
    <m/>
    <s v="MO21A"/>
    <x v="3"/>
    <s v="AMTI Force Plates"/>
    <x v="2"/>
    <x v="1"/>
    <x v="1"/>
    <m/>
    <m/>
  </r>
  <r>
    <n v="2"/>
    <n v="1"/>
    <s v="3"/>
    <n v="72"/>
    <x v="16"/>
    <m/>
    <s v="MO21A"/>
    <x v="3"/>
    <s v="AMTI Force Plates"/>
    <x v="3"/>
    <x v="1"/>
    <x v="1"/>
    <m/>
    <m/>
  </r>
  <r>
    <n v="6"/>
    <n v="1"/>
    <s v="1"/>
    <n v="6"/>
    <x v="16"/>
    <m/>
    <s v="MO21A"/>
    <x v="4"/>
    <s v="AMTI Force Plates"/>
    <x v="1"/>
    <x v="1"/>
    <x v="1"/>
    <m/>
    <m/>
  </r>
  <r>
    <n v="6"/>
    <n v="1"/>
    <s v="19"/>
    <n v="104"/>
    <x v="16"/>
    <m/>
    <s v="MO21A"/>
    <x v="4"/>
    <s v="AMTI Force Plates"/>
    <x v="2"/>
    <x v="1"/>
    <x v="1"/>
    <m/>
    <m/>
  </r>
  <r>
    <n v="6"/>
    <n v="1"/>
    <s v="3"/>
    <n v="104"/>
    <x v="16"/>
    <m/>
    <s v="MO21A"/>
    <x v="4"/>
    <s v="AMTI Force Plates"/>
    <x v="3"/>
    <x v="1"/>
    <x v="1"/>
    <m/>
    <m/>
  </r>
  <r>
    <n v="3"/>
    <n v="1"/>
    <s v="1"/>
    <n v="8"/>
    <x v="16"/>
    <m/>
    <s v="MO21A"/>
    <x v="5"/>
    <s v="AMTI Force Plates"/>
    <x v="1"/>
    <x v="1"/>
    <x v="1"/>
    <m/>
    <m/>
  </r>
  <r>
    <n v="3"/>
    <n v="1"/>
    <s v="19"/>
    <n v="136"/>
    <x v="16"/>
    <m/>
    <s v="MO21A"/>
    <x v="5"/>
    <s v="AMTI Force Plates"/>
    <x v="2"/>
    <x v="1"/>
    <x v="1"/>
    <m/>
    <m/>
  </r>
  <r>
    <n v="3"/>
    <n v="1"/>
    <s v="3"/>
    <n v="136"/>
    <x v="16"/>
    <m/>
    <s v="MO21A"/>
    <x v="5"/>
    <s v="AMTI Force Plates"/>
    <x v="3"/>
    <x v="1"/>
    <x v="1"/>
    <m/>
    <m/>
  </r>
  <r>
    <n v="2"/>
    <n v="1"/>
    <s v="1"/>
    <n v="0"/>
    <x v="17"/>
    <s v="Mettler"/>
    <s v="A100"/>
    <x v="3"/>
    <s v="Analytical Balance (AnB)"/>
    <x v="1"/>
    <x v="3"/>
    <x v="2"/>
    <n v="0"/>
    <s v="Condition: Fair"/>
  </r>
  <r>
    <n v="5"/>
    <n v="1"/>
    <s v="1"/>
    <n v="0"/>
    <x v="17"/>
    <m/>
    <s v="A100"/>
    <x v="2"/>
    <s v="Analytical Balance (AnB)"/>
    <x v="1"/>
    <x v="3"/>
    <x v="2"/>
    <m/>
    <m/>
  </r>
  <r>
    <n v="3"/>
    <n v="1"/>
    <s v="1"/>
    <n v="0"/>
    <x v="17"/>
    <m/>
    <s v="A100"/>
    <x v="5"/>
    <s v="Analytical Balance (AnB)"/>
    <x v="1"/>
    <x v="3"/>
    <x v="2"/>
    <m/>
    <m/>
  </r>
  <r>
    <n v="6"/>
    <n v="1"/>
    <s v="1"/>
    <n v="0"/>
    <x v="17"/>
    <m/>
    <s v="A100"/>
    <x v="4"/>
    <s v="Analytical Balance (AnB)"/>
    <x v="1"/>
    <x v="3"/>
    <x v="2"/>
    <m/>
    <m/>
  </r>
  <r>
    <n v="2"/>
    <n v="1"/>
    <s v="3"/>
    <n v="0"/>
    <x v="17"/>
    <m/>
    <s v="A100"/>
    <x v="3"/>
    <s v="Analytical Balance (AnB)"/>
    <x v="3"/>
    <x v="3"/>
    <x v="2"/>
    <m/>
    <m/>
  </r>
  <r>
    <n v="5"/>
    <n v="1"/>
    <s v="3"/>
    <n v="0"/>
    <x v="17"/>
    <m/>
    <s v="A100"/>
    <x v="2"/>
    <s v="Analytical Balance (AnB)"/>
    <x v="3"/>
    <x v="3"/>
    <x v="2"/>
    <m/>
    <m/>
  </r>
  <r>
    <n v="3"/>
    <n v="1"/>
    <s v="3"/>
    <n v="0"/>
    <x v="17"/>
    <m/>
    <s v="A100"/>
    <x v="5"/>
    <s v="Analytical Balance (AnB)"/>
    <x v="3"/>
    <x v="3"/>
    <x v="2"/>
    <m/>
    <m/>
  </r>
  <r>
    <n v="1"/>
    <n v="1"/>
    <s v="3"/>
    <n v="0"/>
    <x v="17"/>
    <m/>
    <s v="A100"/>
    <x v="1"/>
    <s v="Analytical Balance (AnB)"/>
    <x v="3"/>
    <x v="3"/>
    <x v="2"/>
    <m/>
    <m/>
  </r>
  <r>
    <n v="6"/>
    <n v="1"/>
    <s v="3"/>
    <n v="0"/>
    <x v="17"/>
    <m/>
    <s v="A100"/>
    <x v="4"/>
    <s v="Analytical Balance (AnB)"/>
    <x v="3"/>
    <x v="3"/>
    <x v="2"/>
    <m/>
    <m/>
  </r>
  <r>
    <n v="1"/>
    <n v="1"/>
    <s v="1"/>
    <n v="0"/>
    <x v="17"/>
    <m/>
    <s v="A100"/>
    <x v="1"/>
    <s v="Analytical Balance (AnB)"/>
    <x v="1"/>
    <x v="3"/>
    <x v="2"/>
    <m/>
    <m/>
  </r>
  <r>
    <n v="10"/>
    <n v="1"/>
    <s v="18"/>
    <n v="0"/>
    <x v="17"/>
    <m/>
    <s v="A100"/>
    <x v="6"/>
    <s v="Analytical Balance (AnB)"/>
    <x v="5"/>
    <x v="3"/>
    <x v="2"/>
    <m/>
    <m/>
  </r>
  <r>
    <n v="10"/>
    <n v="1"/>
    <s v="29"/>
    <n v="0"/>
    <x v="17"/>
    <m/>
    <s v="A100"/>
    <x v="6"/>
    <s v="Analytical Balance (AnB)"/>
    <x v="6"/>
    <x v="3"/>
    <x v="2"/>
    <m/>
    <m/>
  </r>
  <r>
    <n v="1"/>
    <n v="2"/>
    <s v="16"/>
    <n v="30"/>
    <x v="18"/>
    <m/>
    <s v="A100"/>
    <x v="1"/>
    <s v="Animal Occupational Health Clearance &gt;3 individuals named on protocol"/>
    <x v="4"/>
    <x v="5"/>
    <x v="2"/>
    <n v="0"/>
    <m/>
  </r>
  <r>
    <n v="5"/>
    <n v="2"/>
    <s v="16"/>
    <n v="30"/>
    <x v="18"/>
    <m/>
    <s v="A100"/>
    <x v="2"/>
    <s v="Animal Occupational Health Clearance &gt;3 individuals named on protocol"/>
    <x v="4"/>
    <x v="5"/>
    <x v="2"/>
    <n v="0"/>
    <m/>
  </r>
  <r>
    <n v="2"/>
    <n v="2"/>
    <s v="16"/>
    <n v="30"/>
    <x v="18"/>
    <m/>
    <s v="A100"/>
    <x v="3"/>
    <s v="Animal Occupational Health Clearance &gt;3 individuals named on protocol"/>
    <x v="4"/>
    <x v="5"/>
    <x v="2"/>
    <n v="0"/>
    <m/>
  </r>
  <r>
    <n v="6"/>
    <n v="2"/>
    <s v="16"/>
    <n v="30"/>
    <x v="18"/>
    <m/>
    <s v="A100"/>
    <x v="4"/>
    <s v="Animal Occupational Health Clearance &gt;3 individuals named on protocol"/>
    <x v="4"/>
    <x v="5"/>
    <x v="2"/>
    <n v="0"/>
    <m/>
  </r>
  <r>
    <n v="3"/>
    <n v="2"/>
    <s v="16"/>
    <n v="30"/>
    <x v="18"/>
    <m/>
    <s v="A100"/>
    <x v="5"/>
    <s v="Animal Occupational Health Clearance &gt;3 individuals named on protocol"/>
    <x v="4"/>
    <x v="5"/>
    <x v="2"/>
    <n v="0"/>
    <m/>
  </r>
  <r>
    <n v="1"/>
    <n v="2"/>
    <s v="16"/>
    <n v="45"/>
    <x v="19"/>
    <m/>
    <s v="A100"/>
    <x v="1"/>
    <s v="Animal Occupational Health Monitoring or Exposure (including animal bites and scratches)"/>
    <x v="4"/>
    <x v="5"/>
    <x v="2"/>
    <n v="0"/>
    <m/>
  </r>
  <r>
    <n v="5"/>
    <n v="2"/>
    <s v="16"/>
    <n v="45"/>
    <x v="19"/>
    <m/>
    <s v="A100"/>
    <x v="2"/>
    <s v="Animal Occupational Health Monitoring or Exposure (including animal bites and scratches)"/>
    <x v="4"/>
    <x v="5"/>
    <x v="2"/>
    <n v="0"/>
    <m/>
  </r>
  <r>
    <n v="2"/>
    <n v="2"/>
    <s v="16"/>
    <n v="45"/>
    <x v="19"/>
    <m/>
    <s v="A100"/>
    <x v="3"/>
    <s v="Animal Occupational Health Monitoring or Exposure (including animal bites and scratches)"/>
    <x v="4"/>
    <x v="5"/>
    <x v="2"/>
    <n v="0"/>
    <m/>
  </r>
  <r>
    <n v="3"/>
    <n v="2"/>
    <s v="16"/>
    <n v="45"/>
    <x v="19"/>
    <m/>
    <s v="A100"/>
    <x v="5"/>
    <s v="Animal Occupational Health Monitoring or Exposure (including animal bites and scratches)"/>
    <x v="4"/>
    <x v="5"/>
    <x v="2"/>
    <n v="0"/>
    <m/>
  </r>
  <r>
    <n v="6"/>
    <n v="2"/>
    <s v="16"/>
    <n v="45"/>
    <x v="19"/>
    <m/>
    <s v="A100"/>
    <x v="4"/>
    <s v="Animal Occupational Health Monitoring or Exposure (including animal bites and scratches)"/>
    <x v="4"/>
    <x v="5"/>
    <x v="2"/>
    <n v="0"/>
    <m/>
  </r>
  <r>
    <n v="1"/>
    <n v="1"/>
    <s v="1"/>
    <n v="4"/>
    <x v="20"/>
    <m/>
    <s v="A100"/>
    <x v="1"/>
    <s v="APDM Opal Wearable Inertial Measurement Units (IMUs)"/>
    <x v="1"/>
    <x v="1"/>
    <x v="1"/>
    <n v="1"/>
    <s v="Condition: Excellent"/>
  </r>
  <r>
    <n v="1"/>
    <n v="1"/>
    <s v="19"/>
    <n v="42"/>
    <x v="20"/>
    <m/>
    <s v="A100"/>
    <x v="1"/>
    <s v="APDM Opal Wearable Inertial Measurement Units (IMUs)"/>
    <x v="2"/>
    <x v="1"/>
    <x v="1"/>
    <m/>
    <m/>
  </r>
  <r>
    <n v="1"/>
    <n v="1"/>
    <s v="3"/>
    <n v="42"/>
    <x v="20"/>
    <m/>
    <s v="A100"/>
    <x v="1"/>
    <s v="APDM Opal Wearable Inertial Measurement Units (IMUs)"/>
    <x v="3"/>
    <x v="1"/>
    <x v="1"/>
    <m/>
    <m/>
  </r>
  <r>
    <n v="5"/>
    <n v="1"/>
    <s v="1"/>
    <n v="8"/>
    <x v="20"/>
    <m/>
    <s v="A100"/>
    <x v="2"/>
    <s v="APDM Opal Wearable Inertial Measurement Units (IMUs)"/>
    <x v="1"/>
    <x v="1"/>
    <x v="1"/>
    <m/>
    <m/>
  </r>
  <r>
    <n v="5"/>
    <n v="1"/>
    <s v="19"/>
    <n v="66"/>
    <x v="20"/>
    <m/>
    <s v="A100"/>
    <x v="2"/>
    <s v="APDM Opal Wearable Inertial Measurement Units (IMUs)"/>
    <x v="2"/>
    <x v="1"/>
    <x v="1"/>
    <m/>
    <m/>
  </r>
  <r>
    <n v="5"/>
    <n v="1"/>
    <s v="3"/>
    <n v="66"/>
    <x v="20"/>
    <m/>
    <s v="A100"/>
    <x v="2"/>
    <s v="APDM Opal Wearable Inertial Measurement Units (IMUs)"/>
    <x v="3"/>
    <x v="1"/>
    <x v="1"/>
    <m/>
    <m/>
  </r>
  <r>
    <n v="2"/>
    <n v="1"/>
    <s v="1"/>
    <n v="9"/>
    <x v="20"/>
    <m/>
    <s v="A100"/>
    <x v="3"/>
    <s v="APDM Opal Wearable Inertial Measurement Units (IMUs)"/>
    <x v="1"/>
    <x v="1"/>
    <x v="1"/>
    <m/>
    <m/>
  </r>
  <r>
    <n v="2"/>
    <n v="1"/>
    <s v="19"/>
    <n v="76"/>
    <x v="20"/>
    <m/>
    <s v="A100"/>
    <x v="3"/>
    <s v="APDM Opal Wearable Inertial Measurement Units (IMUs)"/>
    <x v="2"/>
    <x v="1"/>
    <x v="1"/>
    <m/>
    <m/>
  </r>
  <r>
    <n v="2"/>
    <n v="1"/>
    <s v="3"/>
    <n v="76"/>
    <x v="20"/>
    <m/>
    <s v="A100"/>
    <x v="3"/>
    <s v="APDM Opal Wearable Inertial Measurement Units (IMUs)"/>
    <x v="3"/>
    <x v="1"/>
    <x v="1"/>
    <m/>
    <m/>
  </r>
  <r>
    <n v="6"/>
    <n v="1"/>
    <s v="1"/>
    <n v="13"/>
    <x v="20"/>
    <m/>
    <s v="A100"/>
    <x v="4"/>
    <s v="APDM Opal Wearable Inertial Measurement Units (IMUs)"/>
    <x v="1"/>
    <x v="1"/>
    <x v="1"/>
    <m/>
    <m/>
  </r>
  <r>
    <n v="6"/>
    <n v="1"/>
    <s v="19"/>
    <n v="110"/>
    <x v="20"/>
    <m/>
    <s v="A100"/>
    <x v="4"/>
    <s v="APDM Opal Wearable Inertial Measurement Units (IMUs)"/>
    <x v="2"/>
    <x v="1"/>
    <x v="1"/>
    <m/>
    <m/>
  </r>
  <r>
    <n v="6"/>
    <n v="1"/>
    <s v="3"/>
    <n v="110"/>
    <x v="20"/>
    <m/>
    <s v="A100"/>
    <x v="4"/>
    <s v="APDM Opal Wearable Inertial Measurement Units (IMUs)"/>
    <x v="3"/>
    <x v="1"/>
    <x v="1"/>
    <m/>
    <m/>
  </r>
  <r>
    <n v="3"/>
    <n v="1"/>
    <s v="1"/>
    <n v="17"/>
    <x v="20"/>
    <m/>
    <s v="A100"/>
    <x v="5"/>
    <s v="APDM Opal Wearable Inertial Measurement Units (IMUs)"/>
    <x v="1"/>
    <x v="1"/>
    <x v="1"/>
    <m/>
    <m/>
  </r>
  <r>
    <n v="3"/>
    <n v="1"/>
    <s v="19"/>
    <n v="145"/>
    <x v="20"/>
    <m/>
    <s v="A100"/>
    <x v="5"/>
    <s v="APDM Opal Wearable Inertial Measurement Units (IMUs)"/>
    <x v="2"/>
    <x v="1"/>
    <x v="1"/>
    <m/>
    <m/>
  </r>
  <r>
    <n v="3"/>
    <n v="1"/>
    <s v="3"/>
    <n v="145"/>
    <x v="20"/>
    <m/>
    <s v="A100"/>
    <x v="5"/>
    <s v="APDM Opal Wearable Inertial Measurement Units (IMUs)"/>
    <x v="3"/>
    <x v="1"/>
    <x v="1"/>
    <m/>
    <m/>
  </r>
  <r>
    <n v="10"/>
    <n v="1"/>
    <s v="18"/>
    <n v="0"/>
    <x v="21"/>
    <s v="PSIA "/>
    <s v="XE-150"/>
    <x v="6"/>
    <s v="Atomic Force Microscope (AFM)"/>
    <x v="5"/>
    <x v="3"/>
    <x v="2"/>
    <n v="0"/>
    <s v="Condition: Needs Repair"/>
  </r>
  <r>
    <n v="1"/>
    <n v="1"/>
    <s v="2"/>
    <n v="79"/>
    <x v="21"/>
    <m/>
    <s v="XE-150"/>
    <x v="1"/>
    <s v="Atomic Force Microscope (AFM)"/>
    <x v="7"/>
    <x v="3"/>
    <x v="2"/>
    <m/>
    <m/>
  </r>
  <r>
    <n v="1"/>
    <n v="1"/>
    <s v="3"/>
    <n v="79"/>
    <x v="21"/>
    <m/>
    <s v="XE-150"/>
    <x v="1"/>
    <s v="Atomic Force Microscope (AFM)"/>
    <x v="3"/>
    <x v="3"/>
    <x v="2"/>
    <m/>
    <m/>
  </r>
  <r>
    <n v="1"/>
    <n v="1"/>
    <s v="1"/>
    <n v="18"/>
    <x v="21"/>
    <m/>
    <s v="XE-150"/>
    <x v="1"/>
    <s v="Atomic Force Microscope (AFM)"/>
    <x v="1"/>
    <x v="3"/>
    <x v="2"/>
    <m/>
    <m/>
  </r>
  <r>
    <n v="2"/>
    <n v="1"/>
    <s v="2"/>
    <n v="138"/>
    <x v="21"/>
    <m/>
    <s v="XE-150"/>
    <x v="3"/>
    <s v="Atomic Force Microscope (AFM)"/>
    <x v="7"/>
    <x v="3"/>
    <x v="2"/>
    <m/>
    <m/>
  </r>
  <r>
    <n v="2"/>
    <n v="1"/>
    <s v="3"/>
    <n v="138"/>
    <x v="21"/>
    <m/>
    <s v="XE-150"/>
    <x v="3"/>
    <s v="Atomic Force Microscope (AFM)"/>
    <x v="3"/>
    <x v="3"/>
    <x v="2"/>
    <m/>
    <m/>
  </r>
  <r>
    <n v="2"/>
    <n v="1"/>
    <s v="1"/>
    <n v="32"/>
    <x v="21"/>
    <m/>
    <s v="XE-150"/>
    <x v="3"/>
    <s v="Atomic Force Microscope (AFM)"/>
    <x v="1"/>
    <x v="3"/>
    <x v="2"/>
    <m/>
    <m/>
  </r>
  <r>
    <n v="3"/>
    <n v="1"/>
    <s v="2"/>
    <n v="255"/>
    <x v="21"/>
    <m/>
    <s v="XE-150"/>
    <x v="5"/>
    <s v="Atomic Force Microscope (AFM)"/>
    <x v="7"/>
    <x v="3"/>
    <x v="2"/>
    <m/>
    <m/>
  </r>
  <r>
    <n v="3"/>
    <n v="1"/>
    <s v="3"/>
    <n v="255"/>
    <x v="21"/>
    <m/>
    <s v="XE-150"/>
    <x v="5"/>
    <s v="Atomic Force Microscope (AFM)"/>
    <x v="3"/>
    <x v="3"/>
    <x v="2"/>
    <m/>
    <m/>
  </r>
  <r>
    <n v="3"/>
    <n v="1"/>
    <s v="1"/>
    <n v="58"/>
    <x v="21"/>
    <m/>
    <s v="XE-150"/>
    <x v="5"/>
    <s v="Atomic Force Microscope (AFM)"/>
    <x v="1"/>
    <x v="3"/>
    <x v="2"/>
    <m/>
    <m/>
  </r>
  <r>
    <n v="5"/>
    <n v="1"/>
    <s v="1"/>
    <n v="28"/>
    <x v="21"/>
    <m/>
    <s v="XE-150"/>
    <x v="2"/>
    <s v="Atomic Force Microscope (AFM)"/>
    <x v="1"/>
    <x v="3"/>
    <x v="2"/>
    <m/>
    <m/>
  </r>
  <r>
    <n v="5"/>
    <n v="1"/>
    <s v="19"/>
    <n v="121"/>
    <x v="21"/>
    <m/>
    <s v="XE-150"/>
    <x v="2"/>
    <s v="Atomic Force Microscope (AFM)"/>
    <x v="2"/>
    <x v="3"/>
    <x v="2"/>
    <m/>
    <m/>
  </r>
  <r>
    <n v="5"/>
    <n v="1"/>
    <s v="3"/>
    <n v="121"/>
    <x v="21"/>
    <m/>
    <s v="XE-150"/>
    <x v="2"/>
    <s v="Atomic Force Microscope (AFM)"/>
    <x v="3"/>
    <x v="3"/>
    <x v="2"/>
    <m/>
    <m/>
  </r>
  <r>
    <n v="6"/>
    <n v="1"/>
    <s v="3"/>
    <n v="196"/>
    <x v="21"/>
    <m/>
    <s v="XE-150"/>
    <x v="4"/>
    <s v="Atomic Force Microscope (AFM)"/>
    <x v="3"/>
    <x v="3"/>
    <x v="2"/>
    <m/>
    <m/>
  </r>
  <r>
    <n v="6"/>
    <n v="1"/>
    <s v="19"/>
    <n v="196"/>
    <x v="21"/>
    <m/>
    <s v="XE-150"/>
    <x v="4"/>
    <s v="Atomic Force Microscope (AFM)"/>
    <x v="2"/>
    <x v="3"/>
    <x v="2"/>
    <m/>
    <m/>
  </r>
  <r>
    <n v="6"/>
    <n v="1"/>
    <s v="1"/>
    <n v="45"/>
    <x v="21"/>
    <m/>
    <s v="XE-150"/>
    <x v="4"/>
    <s v="Atomic Force Microscope (AFM)"/>
    <x v="1"/>
    <x v="3"/>
    <x v="2"/>
    <m/>
    <m/>
  </r>
  <r>
    <n v="10"/>
    <n v="1"/>
    <s v="29"/>
    <n v="0"/>
    <x v="21"/>
    <m/>
    <s v="XE-150"/>
    <x v="6"/>
    <s v="Atomic Force Microscope (AFM)"/>
    <x v="6"/>
    <x v="3"/>
    <x v="2"/>
    <m/>
    <m/>
  </r>
  <r>
    <n v="10"/>
    <n v="1"/>
    <s v="18"/>
    <n v="0"/>
    <x v="21"/>
    <s v="PARK"/>
    <s v="XE-100"/>
    <x v="6"/>
    <s v="Atomic Force Microscope (AFM)"/>
    <x v="5"/>
    <x v="3"/>
    <x v="1"/>
    <n v="1"/>
    <s v="Condition: Good"/>
  </r>
  <r>
    <n v="10"/>
    <n v="1"/>
    <s v="29"/>
    <n v="0"/>
    <x v="21"/>
    <m/>
    <s v="XE-100"/>
    <x v="6"/>
    <s v="Atomic Force Microscope (AFM)"/>
    <x v="6"/>
    <x v="3"/>
    <x v="1"/>
    <m/>
    <m/>
  </r>
  <r>
    <n v="1"/>
    <n v="1"/>
    <s v="1"/>
    <n v="27"/>
    <x v="21"/>
    <m/>
    <s v="XE-100"/>
    <x v="1"/>
    <s v="Atomic Force Microscope (AFM)"/>
    <x v="1"/>
    <x v="3"/>
    <x v="1"/>
    <m/>
    <m/>
  </r>
  <r>
    <n v="1"/>
    <n v="1"/>
    <s v="19"/>
    <n v="117"/>
    <x v="21"/>
    <m/>
    <s v="XE-100"/>
    <x v="1"/>
    <s v="Atomic Force Microscope (AFM)"/>
    <x v="2"/>
    <x v="3"/>
    <x v="1"/>
    <m/>
    <m/>
  </r>
  <r>
    <n v="1"/>
    <n v="1"/>
    <s v="3"/>
    <n v="117"/>
    <x v="21"/>
    <m/>
    <s v="XE-100"/>
    <x v="1"/>
    <s v="Atomic Force Microscope (AFM)"/>
    <x v="3"/>
    <x v="3"/>
    <x v="1"/>
    <m/>
    <m/>
  </r>
  <r>
    <n v="5"/>
    <n v="1"/>
    <s v="1"/>
    <n v="42"/>
    <x v="21"/>
    <m/>
    <s v="XE-100"/>
    <x v="2"/>
    <s v="Atomic Force Microscope (AFM)"/>
    <x v="1"/>
    <x v="3"/>
    <x v="1"/>
    <m/>
    <m/>
  </r>
  <r>
    <n v="5"/>
    <n v="1"/>
    <s v="19"/>
    <n v="188"/>
    <x v="21"/>
    <m/>
    <s v="XE-100"/>
    <x v="2"/>
    <s v="Atomic Force Microscope (AFM)"/>
    <x v="2"/>
    <x v="3"/>
    <x v="1"/>
    <m/>
    <m/>
  </r>
  <r>
    <n v="5"/>
    <n v="1"/>
    <s v="3"/>
    <n v="188"/>
    <x v="21"/>
    <m/>
    <s v="XE-100"/>
    <x v="2"/>
    <s v="Atomic Force Microscope (AFM)"/>
    <x v="3"/>
    <x v="3"/>
    <x v="1"/>
    <m/>
    <m/>
  </r>
  <r>
    <n v="2"/>
    <n v="1"/>
    <s v="1"/>
    <n v="49"/>
    <x v="21"/>
    <m/>
    <s v="XE-100"/>
    <x v="3"/>
    <s v="Atomic Force Microscope (AFM)"/>
    <x v="1"/>
    <x v="3"/>
    <x v="1"/>
    <m/>
    <m/>
  </r>
  <r>
    <n v="2"/>
    <n v="1"/>
    <s v="19"/>
    <n v="218"/>
    <x v="21"/>
    <m/>
    <s v="XE-100"/>
    <x v="3"/>
    <s v="Atomic Force Microscope (AFM)"/>
    <x v="2"/>
    <x v="3"/>
    <x v="1"/>
    <m/>
    <m/>
  </r>
  <r>
    <n v="2"/>
    <n v="1"/>
    <s v="3"/>
    <n v="218"/>
    <x v="21"/>
    <m/>
    <s v="XE-100"/>
    <x v="3"/>
    <s v="Atomic Force Microscope (AFM)"/>
    <x v="3"/>
    <x v="3"/>
    <x v="1"/>
    <m/>
    <m/>
  </r>
  <r>
    <n v="6"/>
    <n v="1"/>
    <s v="1"/>
    <n v="79"/>
    <x v="21"/>
    <m/>
    <s v="XE-100"/>
    <x v="4"/>
    <s v="Atomic Force Microscope (AFM)"/>
    <x v="1"/>
    <x v="3"/>
    <x v="1"/>
    <m/>
    <m/>
  </r>
  <r>
    <n v="6"/>
    <n v="1"/>
    <s v="19"/>
    <n v="352"/>
    <x v="21"/>
    <m/>
    <s v="XE-100"/>
    <x v="4"/>
    <s v="Atomic Force Microscope (AFM)"/>
    <x v="2"/>
    <x v="3"/>
    <x v="1"/>
    <m/>
    <m/>
  </r>
  <r>
    <n v="6"/>
    <n v="1"/>
    <s v="3"/>
    <n v="352"/>
    <x v="21"/>
    <m/>
    <s v="XE-100"/>
    <x v="4"/>
    <s v="Atomic Force Microscope (AFM)"/>
    <x v="3"/>
    <x v="3"/>
    <x v="1"/>
    <m/>
    <m/>
  </r>
  <r>
    <n v="3"/>
    <n v="1"/>
    <s v="1"/>
    <n v="101"/>
    <x v="21"/>
    <m/>
    <s v="XE-100"/>
    <x v="5"/>
    <s v="Atomic Force Microscope (AFM)"/>
    <x v="1"/>
    <x v="3"/>
    <x v="1"/>
    <m/>
    <m/>
  </r>
  <r>
    <n v="3"/>
    <n v="1"/>
    <s v="19"/>
    <n v="450"/>
    <x v="21"/>
    <m/>
    <s v="XE-100"/>
    <x v="5"/>
    <s v="Atomic Force Microscope (AFM)"/>
    <x v="2"/>
    <x v="3"/>
    <x v="1"/>
    <m/>
    <m/>
  </r>
  <r>
    <n v="3"/>
    <n v="1"/>
    <s v="3"/>
    <n v="450"/>
    <x v="21"/>
    <m/>
    <s v="XE-100"/>
    <x v="5"/>
    <s v="Atomic Force Microscope (AFM)"/>
    <x v="3"/>
    <x v="3"/>
    <x v="1"/>
    <m/>
    <m/>
  </r>
  <r>
    <n v="1"/>
    <n v="1"/>
    <s v="1"/>
    <n v="20"/>
    <x v="21"/>
    <s v="Veeco"/>
    <s v="Multimode"/>
    <x v="1"/>
    <s v="Atomic Force Microscope (AFM)"/>
    <x v="1"/>
    <x v="3"/>
    <x v="2"/>
    <n v="0"/>
    <s v="Condition: N/A"/>
  </r>
  <r>
    <n v="5"/>
    <n v="1"/>
    <s v="1"/>
    <n v="30"/>
    <x v="21"/>
    <m/>
    <s v="Multimode"/>
    <x v="2"/>
    <s v="Atomic Force Microscope (AFM)"/>
    <x v="1"/>
    <x v="3"/>
    <x v="2"/>
    <m/>
    <m/>
  </r>
  <r>
    <n v="2"/>
    <n v="1"/>
    <s v="1"/>
    <n v="35"/>
    <x v="21"/>
    <m/>
    <s v="Multimode"/>
    <x v="3"/>
    <s v="Atomic Force Microscope (AFM)"/>
    <x v="1"/>
    <x v="3"/>
    <x v="2"/>
    <m/>
    <m/>
  </r>
  <r>
    <n v="6"/>
    <n v="1"/>
    <s v="1"/>
    <n v="50"/>
    <x v="21"/>
    <m/>
    <s v="Multimode"/>
    <x v="4"/>
    <s v="Atomic Force Microscope (AFM)"/>
    <x v="1"/>
    <x v="3"/>
    <x v="2"/>
    <m/>
    <m/>
  </r>
  <r>
    <n v="3"/>
    <n v="1"/>
    <s v="1"/>
    <n v="64"/>
    <x v="21"/>
    <m/>
    <s v="Multimode"/>
    <x v="5"/>
    <s v="Atomic Force Microscope (AFM)"/>
    <x v="1"/>
    <x v="3"/>
    <x v="2"/>
    <m/>
    <m/>
  </r>
  <r>
    <n v="1"/>
    <n v="1"/>
    <s v="19"/>
    <n v="76"/>
    <x v="21"/>
    <m/>
    <s v="Multimode"/>
    <x v="1"/>
    <s v="Atomic Force Microscope (AFM)"/>
    <x v="2"/>
    <x v="3"/>
    <x v="2"/>
    <m/>
    <m/>
  </r>
  <r>
    <n v="5"/>
    <n v="1"/>
    <s v="19"/>
    <n v="115"/>
    <x v="21"/>
    <m/>
    <s v="Multimode"/>
    <x v="2"/>
    <s v="Atomic Force Microscope (AFM)"/>
    <x v="2"/>
    <x v="3"/>
    <x v="2"/>
    <m/>
    <m/>
  </r>
  <r>
    <n v="2"/>
    <n v="1"/>
    <s v="19"/>
    <n v="132"/>
    <x v="21"/>
    <m/>
    <s v="Multimode"/>
    <x v="3"/>
    <s v="Atomic Force Microscope (AFM)"/>
    <x v="2"/>
    <x v="3"/>
    <x v="2"/>
    <m/>
    <m/>
  </r>
  <r>
    <n v="6"/>
    <n v="1"/>
    <s v="19"/>
    <n v="189"/>
    <x v="21"/>
    <m/>
    <s v="Multimode"/>
    <x v="4"/>
    <s v="Atomic Force Microscope (AFM)"/>
    <x v="2"/>
    <x v="3"/>
    <x v="2"/>
    <m/>
    <m/>
  </r>
  <r>
    <n v="3"/>
    <n v="1"/>
    <s v="19"/>
    <n v="245"/>
    <x v="21"/>
    <m/>
    <s v="Multimode"/>
    <x v="5"/>
    <s v="Atomic Force Microscope (AFM)"/>
    <x v="2"/>
    <x v="3"/>
    <x v="2"/>
    <m/>
    <m/>
  </r>
  <r>
    <n v="1"/>
    <n v="1"/>
    <s v="3"/>
    <n v="76"/>
    <x v="21"/>
    <m/>
    <s v="Multimode"/>
    <x v="1"/>
    <s v="Atomic Force Microscope (AFM)"/>
    <x v="3"/>
    <x v="3"/>
    <x v="2"/>
    <m/>
    <m/>
  </r>
  <r>
    <n v="5"/>
    <n v="1"/>
    <s v="3"/>
    <n v="115"/>
    <x v="21"/>
    <m/>
    <s v="Multimode"/>
    <x v="2"/>
    <s v="Atomic Force Microscope (AFM)"/>
    <x v="3"/>
    <x v="3"/>
    <x v="2"/>
    <m/>
    <m/>
  </r>
  <r>
    <n v="2"/>
    <n v="1"/>
    <s v="3"/>
    <n v="132"/>
    <x v="21"/>
    <m/>
    <s v="Multimode"/>
    <x v="3"/>
    <s v="Atomic Force Microscope (AFM)"/>
    <x v="3"/>
    <x v="3"/>
    <x v="2"/>
    <m/>
    <m/>
  </r>
  <r>
    <n v="6"/>
    <n v="1"/>
    <s v="3"/>
    <n v="189"/>
    <x v="21"/>
    <m/>
    <s v="Multimode"/>
    <x v="4"/>
    <s v="Atomic Force Microscope (AFM)"/>
    <x v="3"/>
    <x v="3"/>
    <x v="2"/>
    <m/>
    <m/>
  </r>
  <r>
    <n v="3"/>
    <n v="1"/>
    <s v="3"/>
    <n v="245"/>
    <x v="21"/>
    <m/>
    <s v="Multimode"/>
    <x v="5"/>
    <s v="Atomic Force Microscope (AFM)"/>
    <x v="3"/>
    <x v="3"/>
    <x v="2"/>
    <m/>
    <m/>
  </r>
  <r>
    <n v="10"/>
    <n v="1"/>
    <s v="18"/>
    <n v="0"/>
    <x v="21"/>
    <m/>
    <s v="Multimode"/>
    <x v="6"/>
    <s v="Atomic Force Microscope (AFM)"/>
    <x v="5"/>
    <x v="3"/>
    <x v="2"/>
    <m/>
    <m/>
  </r>
  <r>
    <n v="10"/>
    <n v="1"/>
    <s v="29"/>
    <n v="0"/>
    <x v="21"/>
    <m/>
    <s v="Multimode"/>
    <x v="6"/>
    <s v="Atomic Force Microscope (AFM)"/>
    <x v="6"/>
    <x v="3"/>
    <x v="2"/>
    <m/>
    <m/>
  </r>
  <r>
    <n v="1"/>
    <n v="1"/>
    <s v="1"/>
    <n v="20"/>
    <x v="21"/>
    <s v="Veeco"/>
    <s v="Dimension 3100"/>
    <x v="1"/>
    <s v="Atomic Force Microscope (AFM)"/>
    <x v="1"/>
    <x v="3"/>
    <x v="2"/>
    <n v="0"/>
    <s v="Condition: Needs Repair"/>
  </r>
  <r>
    <n v="5"/>
    <n v="1"/>
    <s v="1"/>
    <n v="30"/>
    <x v="21"/>
    <m/>
    <s v="Dimension 3100"/>
    <x v="2"/>
    <s v="Atomic Force Microscope (AFM)"/>
    <x v="1"/>
    <x v="3"/>
    <x v="2"/>
    <m/>
    <m/>
  </r>
  <r>
    <n v="2"/>
    <n v="1"/>
    <s v="1"/>
    <n v="35"/>
    <x v="21"/>
    <m/>
    <s v="Dimension 3100"/>
    <x v="3"/>
    <s v="Atomic Force Microscope (AFM)"/>
    <x v="1"/>
    <x v="3"/>
    <x v="2"/>
    <m/>
    <m/>
  </r>
  <r>
    <n v="6"/>
    <n v="1"/>
    <s v="1"/>
    <n v="50"/>
    <x v="21"/>
    <m/>
    <s v="Dimension 3100"/>
    <x v="4"/>
    <s v="Atomic Force Microscope (AFM)"/>
    <x v="1"/>
    <x v="3"/>
    <x v="2"/>
    <m/>
    <m/>
  </r>
  <r>
    <n v="1"/>
    <n v="1"/>
    <s v="19"/>
    <n v="76"/>
    <x v="21"/>
    <m/>
    <s v="Dimension 3100"/>
    <x v="1"/>
    <s v="Atomic Force Microscope (AFM)"/>
    <x v="2"/>
    <x v="3"/>
    <x v="2"/>
    <m/>
    <m/>
  </r>
  <r>
    <n v="5"/>
    <n v="1"/>
    <s v="19"/>
    <n v="115"/>
    <x v="21"/>
    <m/>
    <s v="Dimension 3100"/>
    <x v="2"/>
    <s v="Atomic Force Microscope (AFM)"/>
    <x v="2"/>
    <x v="3"/>
    <x v="2"/>
    <m/>
    <m/>
  </r>
  <r>
    <n v="2"/>
    <n v="1"/>
    <s v="19"/>
    <n v="132"/>
    <x v="21"/>
    <m/>
    <s v="Dimension 3100"/>
    <x v="3"/>
    <s v="Atomic Force Microscope (AFM)"/>
    <x v="2"/>
    <x v="3"/>
    <x v="2"/>
    <m/>
    <m/>
  </r>
  <r>
    <n v="6"/>
    <n v="1"/>
    <s v="19"/>
    <n v="189"/>
    <x v="21"/>
    <m/>
    <s v="Dimension 3100"/>
    <x v="4"/>
    <s v="Atomic Force Microscope (AFM)"/>
    <x v="2"/>
    <x v="3"/>
    <x v="2"/>
    <m/>
    <m/>
  </r>
  <r>
    <n v="3"/>
    <n v="1"/>
    <s v="19"/>
    <n v="245"/>
    <x v="21"/>
    <m/>
    <s v="Dimension 3100"/>
    <x v="5"/>
    <s v="Atomic Force Microscope (AFM)"/>
    <x v="2"/>
    <x v="3"/>
    <x v="2"/>
    <m/>
    <m/>
  </r>
  <r>
    <n v="1"/>
    <n v="1"/>
    <s v="3"/>
    <n v="76"/>
    <x v="21"/>
    <m/>
    <s v="Dimension 3100"/>
    <x v="1"/>
    <s v="Atomic Force Microscope (AFM)"/>
    <x v="3"/>
    <x v="3"/>
    <x v="2"/>
    <m/>
    <m/>
  </r>
  <r>
    <n v="5"/>
    <n v="1"/>
    <s v="3"/>
    <n v="115"/>
    <x v="21"/>
    <m/>
    <s v="Dimension 3100"/>
    <x v="2"/>
    <s v="Atomic Force Microscope (AFM)"/>
    <x v="3"/>
    <x v="3"/>
    <x v="2"/>
    <m/>
    <m/>
  </r>
  <r>
    <n v="6"/>
    <n v="1"/>
    <s v="3"/>
    <n v="189"/>
    <x v="21"/>
    <m/>
    <s v="Dimension 3100"/>
    <x v="4"/>
    <s v="Atomic Force Microscope (AFM)"/>
    <x v="3"/>
    <x v="3"/>
    <x v="2"/>
    <m/>
    <m/>
  </r>
  <r>
    <n v="3"/>
    <n v="1"/>
    <s v="3"/>
    <n v="245"/>
    <x v="21"/>
    <m/>
    <s v="Dimension 3100"/>
    <x v="5"/>
    <s v="Atomic Force Microscope (AFM)"/>
    <x v="3"/>
    <x v="3"/>
    <x v="2"/>
    <m/>
    <m/>
  </r>
  <r>
    <n v="3"/>
    <n v="1"/>
    <s v="1"/>
    <n v="64"/>
    <x v="21"/>
    <m/>
    <s v="Dimension 3100"/>
    <x v="5"/>
    <s v="Atomic Force Microscope (AFM)"/>
    <x v="1"/>
    <x v="3"/>
    <x v="2"/>
    <m/>
    <m/>
  </r>
  <r>
    <n v="10"/>
    <n v="1"/>
    <s v="18"/>
    <n v="0"/>
    <x v="21"/>
    <m/>
    <s v="Dimension 3100"/>
    <x v="6"/>
    <s v="Atomic Force Microscope (AFM)"/>
    <x v="5"/>
    <x v="3"/>
    <x v="2"/>
    <m/>
    <m/>
  </r>
  <r>
    <n v="10"/>
    <n v="1"/>
    <s v="29"/>
    <n v="0"/>
    <x v="21"/>
    <m/>
    <s v="Dimension 3100"/>
    <x v="6"/>
    <s v="Atomic Force Microscope (AFM)"/>
    <x v="6"/>
    <x v="3"/>
    <x v="2"/>
    <m/>
    <m/>
  </r>
  <r>
    <n v="1"/>
    <n v="1"/>
    <s v="1"/>
    <n v="13"/>
    <x v="21"/>
    <s v="Veeco"/>
    <s v="Dimension 3100"/>
    <x v="1"/>
    <s v="Atomic Force Microscope (AFM)"/>
    <x v="1"/>
    <x v="3"/>
    <x v="2"/>
    <n v="0"/>
    <s v="Condition: Good"/>
  </r>
  <r>
    <n v="5"/>
    <n v="1"/>
    <s v="1"/>
    <n v="20"/>
    <x v="21"/>
    <m/>
    <s v="Dimension 3100"/>
    <x v="2"/>
    <s v="Atomic Force Microscope (AFM)"/>
    <x v="1"/>
    <x v="3"/>
    <x v="2"/>
    <m/>
    <m/>
  </r>
  <r>
    <n v="2"/>
    <n v="1"/>
    <s v="1"/>
    <n v="22"/>
    <x v="21"/>
    <m/>
    <s v="Dimension 3100"/>
    <x v="3"/>
    <s v="Atomic Force Microscope (AFM)"/>
    <x v="1"/>
    <x v="3"/>
    <x v="2"/>
    <m/>
    <m/>
  </r>
  <r>
    <n v="6"/>
    <n v="1"/>
    <s v="1"/>
    <n v="32"/>
    <x v="21"/>
    <m/>
    <s v="Dimension 3100"/>
    <x v="4"/>
    <s v="Atomic Force Microscope (AFM)"/>
    <x v="1"/>
    <x v="3"/>
    <x v="2"/>
    <m/>
    <m/>
  </r>
  <r>
    <n v="3"/>
    <n v="1"/>
    <s v="1"/>
    <n v="55"/>
    <x v="21"/>
    <m/>
    <s v="Dimension 3100"/>
    <x v="5"/>
    <s v="Atomic Force Microscope (AFM)"/>
    <x v="1"/>
    <x v="3"/>
    <x v="2"/>
    <m/>
    <m/>
  </r>
  <r>
    <n v="1"/>
    <n v="1"/>
    <s v="19"/>
    <n v="69"/>
    <x v="21"/>
    <m/>
    <s v="Dimension 3100"/>
    <x v="1"/>
    <s v="Atomic Force Microscope (AFM)"/>
    <x v="2"/>
    <x v="3"/>
    <x v="2"/>
    <m/>
    <m/>
  </r>
  <r>
    <n v="5"/>
    <n v="1"/>
    <s v="19"/>
    <n v="105"/>
    <x v="21"/>
    <m/>
    <s v="Dimension 3100"/>
    <x v="2"/>
    <s v="Atomic Force Microscope (AFM)"/>
    <x v="2"/>
    <x v="3"/>
    <x v="2"/>
    <m/>
    <m/>
  </r>
  <r>
    <n v="2"/>
    <n v="1"/>
    <s v="19"/>
    <n v="120"/>
    <x v="21"/>
    <m/>
    <s v="Dimension 3100"/>
    <x v="3"/>
    <s v="Atomic Force Microscope (AFM)"/>
    <x v="2"/>
    <x v="3"/>
    <x v="2"/>
    <m/>
    <m/>
  </r>
  <r>
    <n v="6"/>
    <n v="1"/>
    <s v="19"/>
    <n v="171"/>
    <x v="21"/>
    <m/>
    <s v="Dimension 3100"/>
    <x v="4"/>
    <s v="Atomic Force Microscope (AFM)"/>
    <x v="2"/>
    <x v="3"/>
    <x v="2"/>
    <m/>
    <m/>
  </r>
  <r>
    <n v="3"/>
    <n v="1"/>
    <s v="19"/>
    <n v="236"/>
    <x v="21"/>
    <m/>
    <s v="Dimension 3100"/>
    <x v="5"/>
    <s v="Atomic Force Microscope (AFM)"/>
    <x v="2"/>
    <x v="3"/>
    <x v="2"/>
    <m/>
    <m/>
  </r>
  <r>
    <n v="1"/>
    <n v="1"/>
    <s v="3"/>
    <n v="69"/>
    <x v="21"/>
    <m/>
    <s v="Dimension 3100"/>
    <x v="1"/>
    <s v="Atomic Force Microscope (AFM)"/>
    <x v="3"/>
    <x v="3"/>
    <x v="2"/>
    <m/>
    <m/>
  </r>
  <r>
    <n v="5"/>
    <n v="1"/>
    <s v="3"/>
    <n v="105"/>
    <x v="21"/>
    <m/>
    <s v="Dimension 3100"/>
    <x v="2"/>
    <s v="Atomic Force Microscope (AFM)"/>
    <x v="3"/>
    <x v="3"/>
    <x v="2"/>
    <m/>
    <m/>
  </r>
  <r>
    <n v="2"/>
    <n v="1"/>
    <s v="3"/>
    <n v="120"/>
    <x v="21"/>
    <m/>
    <s v="Dimension 3100"/>
    <x v="3"/>
    <s v="Atomic Force Microscope (AFM)"/>
    <x v="3"/>
    <x v="3"/>
    <x v="2"/>
    <m/>
    <m/>
  </r>
  <r>
    <n v="6"/>
    <n v="1"/>
    <s v="3"/>
    <n v="171"/>
    <x v="21"/>
    <m/>
    <s v="Dimension 3100"/>
    <x v="4"/>
    <s v="Atomic Force Microscope (AFM)"/>
    <x v="3"/>
    <x v="3"/>
    <x v="2"/>
    <m/>
    <m/>
  </r>
  <r>
    <n v="3"/>
    <n v="1"/>
    <s v="3"/>
    <n v="236"/>
    <x v="21"/>
    <m/>
    <s v="Dimension 3100"/>
    <x v="5"/>
    <s v="Atomic Force Microscope (AFM)"/>
    <x v="3"/>
    <x v="3"/>
    <x v="2"/>
    <m/>
    <m/>
  </r>
  <r>
    <n v="10"/>
    <n v="1"/>
    <s v="18"/>
    <n v="0"/>
    <x v="21"/>
    <m/>
    <s v="Dimension 3100"/>
    <x v="6"/>
    <s v="Atomic Force Microscope (AFM)"/>
    <x v="5"/>
    <x v="3"/>
    <x v="2"/>
    <m/>
    <m/>
  </r>
  <r>
    <n v="10"/>
    <n v="1"/>
    <s v="29"/>
    <n v="0"/>
    <x v="21"/>
    <m/>
    <s v="Dimension 3100"/>
    <x v="6"/>
    <s v="Atomic Force Microscope (AFM)"/>
    <x v="6"/>
    <x v="3"/>
    <x v="2"/>
    <m/>
    <m/>
  </r>
  <r>
    <n v="1"/>
    <n v="1"/>
    <s v="1"/>
    <n v="1"/>
    <x v="21"/>
    <m/>
    <s v="Dimension 3100"/>
    <x v="1"/>
    <s v="Atomic Force Microscope (AFM)"/>
    <x v="1"/>
    <x v="9"/>
    <x v="2"/>
    <m/>
    <m/>
  </r>
  <r>
    <n v="1"/>
    <n v="10"/>
    <s v="45"/>
    <n v="1"/>
    <x v="21"/>
    <m/>
    <s v="Dimension 3100"/>
    <x v="1"/>
    <s v="Atomic Force Microscope (AFM)"/>
    <x v="8"/>
    <x v="9"/>
    <x v="2"/>
    <m/>
    <m/>
  </r>
  <r>
    <n v="1"/>
    <n v="3"/>
    <s v="46"/>
    <n v="1"/>
    <x v="21"/>
    <m/>
    <s v="Dimension 3100"/>
    <x v="1"/>
    <s v="Atomic Force Microscope (AFM)"/>
    <x v="9"/>
    <x v="9"/>
    <x v="2"/>
    <m/>
    <m/>
  </r>
  <r>
    <n v="1"/>
    <n v="2"/>
    <s v="47"/>
    <n v="1"/>
    <x v="21"/>
    <m/>
    <s v="Dimension 3100"/>
    <x v="1"/>
    <s v="Atomic Force Microscope (AFM)"/>
    <x v="10"/>
    <x v="9"/>
    <x v="2"/>
    <m/>
    <m/>
  </r>
  <r>
    <n v="10"/>
    <n v="1"/>
    <s v="29"/>
    <n v="0"/>
    <x v="22"/>
    <s v="FIJI"/>
    <s v="Dimension 3100"/>
    <x v="6"/>
    <s v="Atomic Layer Deposition (ALD)"/>
    <x v="6"/>
    <x v="2"/>
    <x v="1"/>
    <n v="1"/>
    <s v="Condition: Excellent"/>
  </r>
  <r>
    <n v="10"/>
    <n v="1"/>
    <s v="18"/>
    <n v="0"/>
    <x v="22"/>
    <m/>
    <s v="Dimension 3100"/>
    <x v="6"/>
    <s v="Atomic Layer Deposition (ALD)"/>
    <x v="5"/>
    <x v="2"/>
    <x v="1"/>
    <m/>
    <m/>
  </r>
  <r>
    <n v="1"/>
    <n v="1"/>
    <s v="1"/>
    <n v="30"/>
    <x v="22"/>
    <m/>
    <s v="Dimension 3100"/>
    <x v="1"/>
    <s v="Atomic Layer Deposition (ALD)"/>
    <x v="1"/>
    <x v="2"/>
    <x v="1"/>
    <m/>
    <m/>
  </r>
  <r>
    <n v="1"/>
    <n v="1"/>
    <s v="19"/>
    <n v="141"/>
    <x v="22"/>
    <m/>
    <s v="Dimension 3100"/>
    <x v="1"/>
    <s v="Atomic Layer Deposition (ALD)"/>
    <x v="2"/>
    <x v="2"/>
    <x v="1"/>
    <m/>
    <m/>
  </r>
  <r>
    <n v="1"/>
    <n v="1"/>
    <s v="3"/>
    <n v="141"/>
    <x v="22"/>
    <m/>
    <s v="Dimension 3100"/>
    <x v="1"/>
    <s v="Atomic Layer Deposition (ALD)"/>
    <x v="3"/>
    <x v="2"/>
    <x v="1"/>
    <m/>
    <m/>
  </r>
  <r>
    <n v="5"/>
    <n v="1"/>
    <s v="1"/>
    <n v="56"/>
    <x v="22"/>
    <m/>
    <s v="Dimension 3100"/>
    <x v="2"/>
    <s v="Atomic Layer Deposition (ALD)"/>
    <x v="1"/>
    <x v="2"/>
    <x v="1"/>
    <m/>
    <m/>
  </r>
  <r>
    <n v="5"/>
    <n v="1"/>
    <s v="19"/>
    <n v="229"/>
    <x v="22"/>
    <m/>
    <s v="Dimension 3100"/>
    <x v="2"/>
    <s v="Atomic Layer Deposition (ALD)"/>
    <x v="2"/>
    <x v="2"/>
    <x v="1"/>
    <m/>
    <m/>
  </r>
  <r>
    <n v="5"/>
    <n v="1"/>
    <s v="3"/>
    <n v="229"/>
    <x v="22"/>
    <m/>
    <s v="Dimension 3100"/>
    <x v="2"/>
    <s v="Atomic Layer Deposition (ALD)"/>
    <x v="3"/>
    <x v="2"/>
    <x v="1"/>
    <m/>
    <m/>
  </r>
  <r>
    <n v="2"/>
    <n v="1"/>
    <s v="1"/>
    <n v="65"/>
    <x v="22"/>
    <m/>
    <s v="Dimension 3100"/>
    <x v="3"/>
    <s v="Atomic Layer Deposition (ALD)"/>
    <x v="1"/>
    <x v="2"/>
    <x v="1"/>
    <m/>
    <m/>
  </r>
  <r>
    <n v="2"/>
    <n v="1"/>
    <s v="19"/>
    <n v="266"/>
    <x v="22"/>
    <m/>
    <s v="Dimension 3100"/>
    <x v="3"/>
    <s v="Atomic Layer Deposition (ALD)"/>
    <x v="2"/>
    <x v="2"/>
    <x v="1"/>
    <m/>
    <m/>
  </r>
  <r>
    <n v="2"/>
    <n v="1"/>
    <s v="3"/>
    <n v="266"/>
    <x v="22"/>
    <m/>
    <s v="Dimension 3100"/>
    <x v="3"/>
    <s v="Atomic Layer Deposition (ALD)"/>
    <x v="3"/>
    <x v="2"/>
    <x v="1"/>
    <m/>
    <m/>
  </r>
  <r>
    <n v="6"/>
    <n v="1"/>
    <s v="1"/>
    <n v="106"/>
    <x v="22"/>
    <m/>
    <s v="Dimension 3100"/>
    <x v="4"/>
    <s v="Atomic Layer Deposition (ALD)"/>
    <x v="1"/>
    <x v="2"/>
    <x v="1"/>
    <m/>
    <m/>
  </r>
  <r>
    <n v="6"/>
    <n v="1"/>
    <s v="19"/>
    <n v="429"/>
    <x v="22"/>
    <m/>
    <s v="Dimension 3100"/>
    <x v="4"/>
    <s v="Atomic Layer Deposition (ALD)"/>
    <x v="2"/>
    <x v="2"/>
    <x v="1"/>
    <m/>
    <m/>
  </r>
  <r>
    <n v="6"/>
    <n v="1"/>
    <s v="3"/>
    <n v="429"/>
    <x v="22"/>
    <m/>
    <s v="Dimension 3100"/>
    <x v="4"/>
    <s v="Atomic Layer Deposition (ALD)"/>
    <x v="3"/>
    <x v="2"/>
    <x v="1"/>
    <m/>
    <m/>
  </r>
  <r>
    <n v="3"/>
    <n v="1"/>
    <s v="1"/>
    <n v="135"/>
    <x v="22"/>
    <m/>
    <s v="Dimension 3100"/>
    <x v="5"/>
    <s v="Atomic Layer Deposition (ALD)"/>
    <x v="1"/>
    <x v="2"/>
    <x v="1"/>
    <m/>
    <m/>
  </r>
  <r>
    <n v="3"/>
    <n v="1"/>
    <s v="19"/>
    <n v="548"/>
    <x v="22"/>
    <m/>
    <s v="Dimension 3100"/>
    <x v="5"/>
    <s v="Atomic Layer Deposition (ALD)"/>
    <x v="2"/>
    <x v="2"/>
    <x v="1"/>
    <m/>
    <m/>
  </r>
  <r>
    <n v="3"/>
    <n v="1"/>
    <s v="3"/>
    <n v="548"/>
    <x v="22"/>
    <m/>
    <s v="Dimension 3100"/>
    <x v="5"/>
    <s v="Atomic Layer Deposition (ALD)"/>
    <x v="3"/>
    <x v="2"/>
    <x v="1"/>
    <m/>
    <m/>
  </r>
  <r>
    <m/>
    <m/>
    <m/>
    <m/>
    <x v="23"/>
    <s v="Entris"/>
    <s v="Dimension 3100"/>
    <x v="0"/>
    <m/>
    <x v="0"/>
    <x v="4"/>
    <x v="1"/>
    <n v="1"/>
    <s v="Condition: Excellent"/>
  </r>
  <r>
    <n v="10"/>
    <n v="1"/>
    <s v="18"/>
    <n v="0"/>
    <x v="24"/>
    <m/>
    <s v="Dimension 3100"/>
    <x v="6"/>
    <s v="Base Develop Hood (BDHood)"/>
    <x v="5"/>
    <x v="2"/>
    <x v="1"/>
    <n v="1"/>
    <s v="Condition: Excellent"/>
  </r>
  <r>
    <n v="10"/>
    <n v="1"/>
    <s v="29"/>
    <n v="0"/>
    <x v="24"/>
    <m/>
    <s v="Dimension 3100"/>
    <x v="6"/>
    <s v="Base Develop Hood (BDHood)"/>
    <x v="6"/>
    <x v="2"/>
    <x v="1"/>
    <m/>
    <m/>
  </r>
  <r>
    <n v="1"/>
    <n v="2"/>
    <s v="16"/>
    <n v="56.3"/>
    <x v="25"/>
    <m/>
    <s v="Dimension 3100"/>
    <x v="1"/>
    <s v="Bioanalyzer DNA Chip (BDC)"/>
    <x v="4"/>
    <x v="7"/>
    <x v="2"/>
    <n v="0"/>
    <m/>
  </r>
  <r>
    <n v="5"/>
    <n v="2"/>
    <s v="16"/>
    <n v="56.3"/>
    <x v="25"/>
    <m/>
    <s v="Dimension 3100"/>
    <x v="2"/>
    <s v="Bioanalyzer DNA Chip (BDC)"/>
    <x v="4"/>
    <x v="7"/>
    <x v="2"/>
    <m/>
    <m/>
  </r>
  <r>
    <n v="2"/>
    <n v="2"/>
    <s v="16"/>
    <n v="56.3"/>
    <x v="25"/>
    <m/>
    <s v="Dimension 3100"/>
    <x v="3"/>
    <s v="Bioanalyzer DNA Chip (BDC)"/>
    <x v="4"/>
    <x v="7"/>
    <x v="2"/>
    <m/>
    <m/>
  </r>
  <r>
    <n v="6"/>
    <n v="2"/>
    <s v="16"/>
    <n v="56.3"/>
    <x v="25"/>
    <m/>
    <s v="Dimension 3100"/>
    <x v="4"/>
    <s v="Bioanalyzer DNA Chip (BDC)"/>
    <x v="4"/>
    <x v="7"/>
    <x v="2"/>
    <m/>
    <m/>
  </r>
  <r>
    <n v="3"/>
    <n v="2"/>
    <s v="16"/>
    <n v="56.3"/>
    <x v="25"/>
    <m/>
    <s v="Dimension 3100"/>
    <x v="5"/>
    <s v="Bioanalyzer DNA Chip (BDC)"/>
    <x v="4"/>
    <x v="7"/>
    <x v="2"/>
    <m/>
    <m/>
  </r>
  <r>
    <n v="1"/>
    <n v="2"/>
    <s v="16"/>
    <n v="56.3"/>
    <x v="25"/>
    <m/>
    <s v="Dimension 3100"/>
    <x v="1"/>
    <s v="Bioanalyzer DNA Chip (BDC)"/>
    <x v="4"/>
    <x v="8"/>
    <x v="2"/>
    <n v="0"/>
    <m/>
  </r>
  <r>
    <n v="5"/>
    <n v="2"/>
    <s v="16"/>
    <n v="56.3"/>
    <x v="25"/>
    <m/>
    <s v="Dimension 3100"/>
    <x v="2"/>
    <s v="Bioanalyzer DNA Chip (BDC)"/>
    <x v="4"/>
    <x v="8"/>
    <x v="2"/>
    <m/>
    <m/>
  </r>
  <r>
    <n v="2"/>
    <n v="2"/>
    <s v="16"/>
    <n v="56.3"/>
    <x v="25"/>
    <m/>
    <s v="Dimension 3100"/>
    <x v="3"/>
    <s v="Bioanalyzer DNA Chip (BDC)"/>
    <x v="4"/>
    <x v="8"/>
    <x v="2"/>
    <m/>
    <m/>
  </r>
  <r>
    <n v="6"/>
    <n v="2"/>
    <s v="16"/>
    <n v="56.3"/>
    <x v="25"/>
    <m/>
    <s v="Dimension 3100"/>
    <x v="4"/>
    <s v="Bioanalyzer DNA Chip (BDC)"/>
    <x v="4"/>
    <x v="8"/>
    <x v="2"/>
    <m/>
    <m/>
  </r>
  <r>
    <n v="3"/>
    <n v="2"/>
    <s v="16"/>
    <n v="56.3"/>
    <x v="25"/>
    <m/>
    <s v="Dimension 3100"/>
    <x v="5"/>
    <s v="Bioanalyzer DNA Chip (BDC)"/>
    <x v="4"/>
    <x v="8"/>
    <x v="2"/>
    <m/>
    <m/>
  </r>
  <r>
    <n v="1"/>
    <n v="2"/>
    <s v="16"/>
    <n v="31.68"/>
    <x v="26"/>
    <m/>
    <s v="Dimension 3100"/>
    <x v="1"/>
    <s v="Bioanalyzer RNA Chip (BRC)"/>
    <x v="4"/>
    <x v="7"/>
    <x v="2"/>
    <n v="0"/>
    <m/>
  </r>
  <r>
    <n v="5"/>
    <n v="2"/>
    <s v="16"/>
    <n v="31.68"/>
    <x v="26"/>
    <m/>
    <s v="Dimension 3100"/>
    <x v="2"/>
    <s v="Bioanalyzer RNA Chip (BRC)"/>
    <x v="4"/>
    <x v="7"/>
    <x v="2"/>
    <m/>
    <m/>
  </r>
  <r>
    <n v="2"/>
    <n v="2"/>
    <s v="16"/>
    <n v="31.68"/>
    <x v="26"/>
    <m/>
    <s v="Dimension 3100"/>
    <x v="3"/>
    <s v="Bioanalyzer RNA Chip (BRC)"/>
    <x v="4"/>
    <x v="7"/>
    <x v="2"/>
    <m/>
    <m/>
  </r>
  <r>
    <n v="6"/>
    <n v="2"/>
    <s v="16"/>
    <n v="31.68"/>
    <x v="26"/>
    <m/>
    <s v="Dimension 3100"/>
    <x v="4"/>
    <s v="Bioanalyzer RNA Chip (BRC)"/>
    <x v="4"/>
    <x v="7"/>
    <x v="2"/>
    <m/>
    <m/>
  </r>
  <r>
    <n v="3"/>
    <n v="2"/>
    <s v="16"/>
    <n v="31.68"/>
    <x v="26"/>
    <m/>
    <s v="Dimension 3100"/>
    <x v="5"/>
    <s v="Bioanalyzer RNA Chip (BRC)"/>
    <x v="4"/>
    <x v="7"/>
    <x v="2"/>
    <m/>
    <m/>
  </r>
  <r>
    <n v="1"/>
    <n v="2"/>
    <s v="16"/>
    <n v="31.68"/>
    <x v="26"/>
    <m/>
    <s v="Dimension 3100"/>
    <x v="1"/>
    <s v="Bioanalyzer RNA Chip (BRC)"/>
    <x v="4"/>
    <x v="8"/>
    <x v="2"/>
    <n v="0"/>
    <m/>
  </r>
  <r>
    <n v="5"/>
    <n v="2"/>
    <s v="16"/>
    <n v="31.68"/>
    <x v="26"/>
    <m/>
    <s v="Dimension 3100"/>
    <x v="2"/>
    <s v="Bioanalyzer RNA Chip (BRC)"/>
    <x v="4"/>
    <x v="8"/>
    <x v="2"/>
    <m/>
    <m/>
  </r>
  <r>
    <n v="2"/>
    <n v="2"/>
    <s v="16"/>
    <n v="31.68"/>
    <x v="26"/>
    <m/>
    <s v="Dimension 3100"/>
    <x v="3"/>
    <s v="Bioanalyzer RNA Chip (BRC)"/>
    <x v="4"/>
    <x v="8"/>
    <x v="2"/>
    <m/>
    <m/>
  </r>
  <r>
    <n v="6"/>
    <n v="2"/>
    <s v="16"/>
    <n v="31.68"/>
    <x v="26"/>
    <m/>
    <s v="Dimension 3100"/>
    <x v="4"/>
    <s v="Bioanalyzer RNA Chip (BRC)"/>
    <x v="4"/>
    <x v="8"/>
    <x v="2"/>
    <m/>
    <m/>
  </r>
  <r>
    <n v="3"/>
    <n v="2"/>
    <s v="16"/>
    <n v="31.68"/>
    <x v="26"/>
    <m/>
    <s v="Dimension 3100"/>
    <x v="5"/>
    <s v="Bioanalyzer RNA Chip (BRC)"/>
    <x v="4"/>
    <x v="8"/>
    <x v="2"/>
    <m/>
    <m/>
  </r>
  <r>
    <n v="10"/>
    <n v="1"/>
    <s v="18"/>
    <n v="0"/>
    <x v="27"/>
    <s v="250 Square Feet"/>
    <s v="Area 1"/>
    <x v="6"/>
    <s v="Bio-Bay  (BB)"/>
    <x v="5"/>
    <x v="2"/>
    <x v="2"/>
    <n v="0"/>
    <s v="Condition: Excellent"/>
  </r>
  <r>
    <n v="1"/>
    <n v="3"/>
    <s v="16"/>
    <n v="55"/>
    <x v="27"/>
    <m/>
    <s v="Area 1"/>
    <x v="1"/>
    <s v="Bio-Bay  (BB)"/>
    <x v="4"/>
    <x v="2"/>
    <x v="2"/>
    <m/>
    <m/>
  </r>
  <r>
    <n v="5"/>
    <n v="3"/>
    <s v="16"/>
    <n v="83"/>
    <x v="27"/>
    <m/>
    <s v="Area 1"/>
    <x v="2"/>
    <s v="Bio-Bay  (BB)"/>
    <x v="4"/>
    <x v="2"/>
    <x v="2"/>
    <m/>
    <m/>
  </r>
  <r>
    <n v="2"/>
    <n v="3"/>
    <s v="16"/>
    <n v="95"/>
    <x v="27"/>
    <m/>
    <s v="Area 1"/>
    <x v="3"/>
    <s v="Bio-Bay  (BB)"/>
    <x v="4"/>
    <x v="2"/>
    <x v="2"/>
    <m/>
    <m/>
  </r>
  <r>
    <n v="6"/>
    <n v="3"/>
    <s v="16"/>
    <n v="135"/>
    <x v="27"/>
    <m/>
    <s v="Area 1"/>
    <x v="4"/>
    <s v="Bio-Bay  (BB)"/>
    <x v="4"/>
    <x v="2"/>
    <x v="2"/>
    <m/>
    <m/>
  </r>
  <r>
    <n v="3"/>
    <n v="3"/>
    <s v="16"/>
    <n v="150"/>
    <x v="27"/>
    <m/>
    <s v="Area 1"/>
    <x v="5"/>
    <s v="Bio-Bay  (BB)"/>
    <x v="4"/>
    <x v="2"/>
    <x v="2"/>
    <m/>
    <m/>
  </r>
  <r>
    <n v="10"/>
    <n v="1"/>
    <s v="29"/>
    <n v="0"/>
    <x v="27"/>
    <m/>
    <s v="Area 1"/>
    <x v="6"/>
    <s v="Bio-Bay  (BB)"/>
    <x v="6"/>
    <x v="2"/>
    <x v="2"/>
    <m/>
    <m/>
  </r>
  <r>
    <n v="1"/>
    <n v="3"/>
    <s v="1"/>
    <n v="2"/>
    <x v="28"/>
    <m/>
    <s v="Area 1"/>
    <x v="1"/>
    <s v="Bio-Bay Entry Fee (BBEF)"/>
    <x v="1"/>
    <x v="2"/>
    <x v="2"/>
    <n v="0"/>
    <s v="Condition: Excellent"/>
  </r>
  <r>
    <n v="5"/>
    <n v="3"/>
    <s v="1"/>
    <n v="3"/>
    <x v="28"/>
    <m/>
    <s v="Area 1"/>
    <x v="2"/>
    <s v="Bio-Bay Entry Fee (BBEF)"/>
    <x v="1"/>
    <x v="2"/>
    <x v="2"/>
    <m/>
    <m/>
  </r>
  <r>
    <n v="2"/>
    <n v="3"/>
    <s v="1"/>
    <n v="3"/>
    <x v="28"/>
    <m/>
    <s v="Area 1"/>
    <x v="3"/>
    <s v="Bio-Bay Entry Fee (BBEF)"/>
    <x v="1"/>
    <x v="2"/>
    <x v="2"/>
    <m/>
    <m/>
  </r>
  <r>
    <n v="6"/>
    <n v="3"/>
    <s v="1"/>
    <n v="4"/>
    <x v="28"/>
    <m/>
    <s v="Area 1"/>
    <x v="4"/>
    <s v="Bio-Bay Entry Fee (BBEF)"/>
    <x v="1"/>
    <x v="2"/>
    <x v="2"/>
    <m/>
    <m/>
  </r>
  <r>
    <n v="3"/>
    <n v="3"/>
    <s v="1"/>
    <n v="6"/>
    <x v="28"/>
    <m/>
    <s v="Area 1"/>
    <x v="5"/>
    <s v="Bio-Bay Entry Fee (BBEF)"/>
    <x v="1"/>
    <x v="2"/>
    <x v="2"/>
    <m/>
    <m/>
  </r>
  <r>
    <n v="1"/>
    <n v="1"/>
    <s v="19"/>
    <n v="75"/>
    <x v="29"/>
    <m/>
    <s v="Area 1"/>
    <x v="1"/>
    <s v="Bioinformatics"/>
    <x v="2"/>
    <x v="10"/>
    <x v="2"/>
    <n v="1"/>
    <m/>
  </r>
  <r>
    <n v="5"/>
    <n v="1"/>
    <s v="19"/>
    <n v="100"/>
    <x v="29"/>
    <m/>
    <s v="Area 1"/>
    <x v="2"/>
    <s v="Bioinformatics"/>
    <x v="2"/>
    <x v="10"/>
    <x v="2"/>
    <m/>
    <m/>
  </r>
  <r>
    <n v="2"/>
    <n v="1"/>
    <s v="19"/>
    <n v="100"/>
    <x v="29"/>
    <m/>
    <s v="Area 1"/>
    <x v="3"/>
    <s v="Bioinformatics"/>
    <x v="2"/>
    <x v="10"/>
    <x v="2"/>
    <m/>
    <m/>
  </r>
  <r>
    <n v="6"/>
    <n v="1"/>
    <s v="19"/>
    <n v="100"/>
    <x v="29"/>
    <m/>
    <s v="Area 1"/>
    <x v="4"/>
    <s v="Bioinformatics"/>
    <x v="2"/>
    <x v="10"/>
    <x v="2"/>
    <m/>
    <m/>
  </r>
  <r>
    <n v="3"/>
    <n v="1"/>
    <s v="19"/>
    <n v="100"/>
    <x v="29"/>
    <m/>
    <s v="Area 1"/>
    <x v="5"/>
    <s v="Bioinformatics"/>
    <x v="2"/>
    <x v="10"/>
    <x v="2"/>
    <m/>
    <m/>
  </r>
  <r>
    <n v="1"/>
    <n v="1"/>
    <s v="1"/>
    <n v="6"/>
    <x v="30"/>
    <m/>
    <s v="Area 1"/>
    <x v="1"/>
    <s v="Biopac Electromyography (EMG)"/>
    <x v="1"/>
    <x v="1"/>
    <x v="1"/>
    <n v="1"/>
    <s v="Condition: Excellent"/>
  </r>
  <r>
    <n v="1"/>
    <n v="1"/>
    <s v="19"/>
    <n v="43"/>
    <x v="30"/>
    <m/>
    <s v="Area 1"/>
    <x v="1"/>
    <s v="Biopac Electromyography (EMG)"/>
    <x v="2"/>
    <x v="1"/>
    <x v="1"/>
    <m/>
    <m/>
  </r>
  <r>
    <n v="1"/>
    <n v="1"/>
    <s v="3"/>
    <n v="43"/>
    <x v="30"/>
    <m/>
    <s v="Area 1"/>
    <x v="1"/>
    <s v="Biopac Electromyography (EMG)"/>
    <x v="3"/>
    <x v="1"/>
    <x v="1"/>
    <m/>
    <m/>
  </r>
  <r>
    <n v="5"/>
    <n v="1"/>
    <s v="1"/>
    <n v="10"/>
    <x v="30"/>
    <m/>
    <s v="Area 1"/>
    <x v="2"/>
    <s v="Biopac Electromyography (EMG)"/>
    <x v="1"/>
    <x v="1"/>
    <x v="1"/>
    <m/>
    <m/>
  </r>
  <r>
    <n v="5"/>
    <n v="1"/>
    <s v="19"/>
    <n v="68"/>
    <x v="30"/>
    <m/>
    <s v="Area 1"/>
    <x v="2"/>
    <s v="Biopac Electromyography (EMG)"/>
    <x v="2"/>
    <x v="1"/>
    <x v="1"/>
    <m/>
    <m/>
  </r>
  <r>
    <n v="5"/>
    <n v="1"/>
    <s v="3"/>
    <n v="68"/>
    <x v="30"/>
    <m/>
    <s v="Area 1"/>
    <x v="2"/>
    <s v="Biopac Electromyography (EMG)"/>
    <x v="3"/>
    <x v="1"/>
    <x v="1"/>
    <m/>
    <m/>
  </r>
  <r>
    <n v="2"/>
    <n v="1"/>
    <s v="1"/>
    <n v="12"/>
    <x v="30"/>
    <m/>
    <s v="Area 1"/>
    <x v="3"/>
    <s v="Biopac Electromyography (EMG)"/>
    <x v="1"/>
    <x v="1"/>
    <x v="1"/>
    <m/>
    <m/>
  </r>
  <r>
    <n v="2"/>
    <n v="1"/>
    <s v="19"/>
    <n v="78"/>
    <x v="30"/>
    <m/>
    <s v="Area 1"/>
    <x v="3"/>
    <s v="Biopac Electromyography (EMG)"/>
    <x v="2"/>
    <x v="1"/>
    <x v="1"/>
    <m/>
    <m/>
  </r>
  <r>
    <n v="2"/>
    <n v="1"/>
    <s v="3"/>
    <n v="78"/>
    <x v="30"/>
    <m/>
    <s v="Area 1"/>
    <x v="3"/>
    <s v="Biopac Electromyography (EMG)"/>
    <x v="3"/>
    <x v="1"/>
    <x v="1"/>
    <m/>
    <m/>
  </r>
  <r>
    <n v="6"/>
    <n v="1"/>
    <s v="1"/>
    <n v="18"/>
    <x v="30"/>
    <m/>
    <s v="Area 1"/>
    <x v="4"/>
    <s v="Biopac Electromyography (EMG)"/>
    <x v="1"/>
    <x v="1"/>
    <x v="1"/>
    <m/>
    <m/>
  </r>
  <r>
    <n v="6"/>
    <n v="1"/>
    <s v="19"/>
    <n v="115"/>
    <x v="30"/>
    <m/>
    <s v="Area 1"/>
    <x v="4"/>
    <s v="Biopac Electromyography (EMG)"/>
    <x v="2"/>
    <x v="1"/>
    <x v="1"/>
    <m/>
    <m/>
  </r>
  <r>
    <n v="6"/>
    <n v="1"/>
    <s v="3"/>
    <n v="115"/>
    <x v="30"/>
    <m/>
    <s v="Area 1"/>
    <x v="4"/>
    <s v="Biopac Electromyography (EMG)"/>
    <x v="3"/>
    <x v="1"/>
    <x v="1"/>
    <m/>
    <m/>
  </r>
  <r>
    <n v="3"/>
    <n v="1"/>
    <s v="1"/>
    <n v="23"/>
    <x v="30"/>
    <m/>
    <s v="Area 1"/>
    <x v="5"/>
    <s v="Biopac Electromyography (EMG)"/>
    <x v="1"/>
    <x v="1"/>
    <x v="1"/>
    <m/>
    <m/>
  </r>
  <r>
    <n v="3"/>
    <n v="1"/>
    <s v="19"/>
    <n v="151"/>
    <x v="30"/>
    <m/>
    <s v="Area 1"/>
    <x v="5"/>
    <s v="Biopac Electromyography (EMG)"/>
    <x v="2"/>
    <x v="1"/>
    <x v="1"/>
    <m/>
    <m/>
  </r>
  <r>
    <n v="3"/>
    <n v="1"/>
    <s v="3"/>
    <n v="151"/>
    <x v="30"/>
    <m/>
    <s v="Area 1"/>
    <x v="5"/>
    <s v="Biopac Electromyography (EMG)"/>
    <x v="3"/>
    <x v="1"/>
    <x v="1"/>
    <m/>
    <m/>
  </r>
  <r>
    <n v="1"/>
    <n v="1"/>
    <s v="1"/>
    <n v="16"/>
    <x v="31"/>
    <m/>
    <s v="Area 1"/>
    <x v="1"/>
    <s v="Bio-Rad CFX Connect Real-Time System (qPCR)"/>
    <x v="1"/>
    <x v="7"/>
    <x v="2"/>
    <n v="0"/>
    <s v="Condition: Excellent"/>
  </r>
  <r>
    <n v="1"/>
    <n v="1"/>
    <s v="3"/>
    <n v="81"/>
    <x v="31"/>
    <m/>
    <s v="Area 1"/>
    <x v="1"/>
    <s v="Bio-Rad CFX Connect Real-Time System (qPCR)"/>
    <x v="3"/>
    <x v="7"/>
    <x v="2"/>
    <m/>
    <m/>
  </r>
  <r>
    <n v="1"/>
    <n v="1"/>
    <s v="19"/>
    <n v="81"/>
    <x v="31"/>
    <m/>
    <s v="Area 1"/>
    <x v="1"/>
    <s v="Bio-Rad CFX Connect Real-Time System (qPCR)"/>
    <x v="2"/>
    <x v="7"/>
    <x v="2"/>
    <m/>
    <m/>
  </r>
  <r>
    <n v="5"/>
    <n v="1"/>
    <s v="1"/>
    <n v="26"/>
    <x v="31"/>
    <m/>
    <s v="Area 1"/>
    <x v="2"/>
    <s v="Bio-Rad CFX Connect Real-Time System (qPCR)"/>
    <x v="1"/>
    <x v="7"/>
    <x v="2"/>
    <m/>
    <m/>
  </r>
  <r>
    <n v="5"/>
    <n v="1"/>
    <s v="19"/>
    <n v="127"/>
    <x v="31"/>
    <m/>
    <s v="Area 1"/>
    <x v="2"/>
    <s v="Bio-Rad CFX Connect Real-Time System (qPCR)"/>
    <x v="2"/>
    <x v="7"/>
    <x v="2"/>
    <m/>
    <m/>
  </r>
  <r>
    <n v="5"/>
    <n v="1"/>
    <s v="3"/>
    <n v="127"/>
    <x v="31"/>
    <m/>
    <s v="Area 1"/>
    <x v="2"/>
    <s v="Bio-Rad CFX Connect Real-Time System (qPCR)"/>
    <x v="3"/>
    <x v="7"/>
    <x v="2"/>
    <m/>
    <m/>
  </r>
  <r>
    <n v="2"/>
    <n v="1"/>
    <s v="1"/>
    <n v="30"/>
    <x v="31"/>
    <m/>
    <s v="Area 1"/>
    <x v="3"/>
    <s v="Bio-Rad CFX Connect Real-Time System (qPCR)"/>
    <x v="1"/>
    <x v="7"/>
    <x v="2"/>
    <m/>
    <m/>
  </r>
  <r>
    <n v="2"/>
    <n v="1"/>
    <s v="19"/>
    <n v="148"/>
    <x v="31"/>
    <m/>
    <s v="Area 1"/>
    <x v="3"/>
    <s v="Bio-Rad CFX Connect Real-Time System (qPCR)"/>
    <x v="2"/>
    <x v="7"/>
    <x v="2"/>
    <m/>
    <m/>
  </r>
  <r>
    <n v="2"/>
    <n v="1"/>
    <s v="3"/>
    <n v="148"/>
    <x v="31"/>
    <m/>
    <s v="Area 1"/>
    <x v="3"/>
    <s v="Bio-Rad CFX Connect Real-Time System (qPCR)"/>
    <x v="3"/>
    <x v="7"/>
    <x v="2"/>
    <m/>
    <m/>
  </r>
  <r>
    <n v="6"/>
    <n v="1"/>
    <s v="1"/>
    <n v="43"/>
    <x v="31"/>
    <m/>
    <s v="Area 1"/>
    <x v="4"/>
    <s v="Bio-Rad CFX Connect Real-Time System (qPCR)"/>
    <x v="1"/>
    <x v="7"/>
    <x v="2"/>
    <m/>
    <m/>
  </r>
  <r>
    <n v="6"/>
    <n v="1"/>
    <s v="19"/>
    <n v="214"/>
    <x v="31"/>
    <m/>
    <s v="Area 1"/>
    <x v="4"/>
    <s v="Bio-Rad CFX Connect Real-Time System (qPCR)"/>
    <x v="2"/>
    <x v="7"/>
    <x v="2"/>
    <m/>
    <m/>
  </r>
  <r>
    <n v="6"/>
    <n v="1"/>
    <s v="3"/>
    <n v="214"/>
    <x v="31"/>
    <m/>
    <s v="Area 1"/>
    <x v="4"/>
    <s v="Bio-Rad CFX Connect Real-Time System (qPCR)"/>
    <x v="3"/>
    <x v="7"/>
    <x v="2"/>
    <m/>
    <m/>
  </r>
  <r>
    <n v="3"/>
    <n v="1"/>
    <s v="1"/>
    <n v="56"/>
    <x v="31"/>
    <m/>
    <s v="Area 1"/>
    <x v="5"/>
    <s v="Bio-Rad CFX Connect Real-Time System (qPCR)"/>
    <x v="1"/>
    <x v="7"/>
    <x v="2"/>
    <m/>
    <m/>
  </r>
  <r>
    <n v="3"/>
    <n v="1"/>
    <s v="19"/>
    <n v="281"/>
    <x v="31"/>
    <m/>
    <s v="Area 1"/>
    <x v="5"/>
    <s v="Bio-Rad CFX Connect Real-Time System (qPCR)"/>
    <x v="2"/>
    <x v="7"/>
    <x v="2"/>
    <m/>
    <m/>
  </r>
  <r>
    <n v="3"/>
    <n v="1"/>
    <s v="3"/>
    <n v="281"/>
    <x v="31"/>
    <m/>
    <s v="Area 1"/>
    <x v="5"/>
    <s v="Bio-Rad CFX Connect Real-Time System (qPCR)"/>
    <x v="3"/>
    <x v="7"/>
    <x v="2"/>
    <m/>
    <m/>
  </r>
  <r>
    <n v="10"/>
    <n v="1"/>
    <s v="29"/>
    <n v="0"/>
    <x v="31"/>
    <m/>
    <s v="Area 1"/>
    <x v="6"/>
    <s v="Bio-Rad CFX Connect Real-Time System (qPCR)"/>
    <x v="6"/>
    <x v="7"/>
    <x v="2"/>
    <m/>
    <m/>
  </r>
  <r>
    <n v="10"/>
    <n v="1"/>
    <s v="18"/>
    <n v="0"/>
    <x v="31"/>
    <m/>
    <s v="Area 1"/>
    <x v="6"/>
    <s v="Bio-Rad CFX Connect Real-Time System (qPCR)"/>
    <x v="5"/>
    <x v="7"/>
    <x v="2"/>
    <m/>
    <m/>
  </r>
  <r>
    <n v="1"/>
    <n v="1"/>
    <s v="1"/>
    <n v="38"/>
    <x v="31"/>
    <m/>
    <s v="Area 1"/>
    <x v="1"/>
    <s v="Bio-Rad CFX Connect Real-Time System (qPCR)"/>
    <x v="1"/>
    <x v="8"/>
    <x v="1"/>
    <n v="1"/>
    <s v="Condition: Excellent"/>
  </r>
  <r>
    <n v="1"/>
    <n v="1"/>
    <s v="19"/>
    <n v="112"/>
    <x v="31"/>
    <m/>
    <s v="Area 1"/>
    <x v="1"/>
    <s v="Bio-Rad CFX Connect Real-Time System (qPCR)"/>
    <x v="2"/>
    <x v="8"/>
    <x v="1"/>
    <m/>
    <m/>
  </r>
  <r>
    <n v="1"/>
    <n v="1"/>
    <s v="3"/>
    <n v="112"/>
    <x v="31"/>
    <m/>
    <s v="Area 1"/>
    <x v="1"/>
    <s v="Bio-Rad CFX Connect Real-Time System (qPCR)"/>
    <x v="3"/>
    <x v="8"/>
    <x v="1"/>
    <m/>
    <m/>
  </r>
  <r>
    <n v="5"/>
    <n v="1"/>
    <s v="1"/>
    <n v="59"/>
    <x v="31"/>
    <m/>
    <s v="Area 1"/>
    <x v="2"/>
    <s v="Bio-Rad CFX Connect Real-Time System (qPCR)"/>
    <x v="1"/>
    <x v="8"/>
    <x v="1"/>
    <m/>
    <m/>
  </r>
  <r>
    <n v="5"/>
    <n v="1"/>
    <s v="19"/>
    <n v="176"/>
    <x v="31"/>
    <m/>
    <s v="Area 1"/>
    <x v="2"/>
    <s v="Bio-Rad CFX Connect Real-Time System (qPCR)"/>
    <x v="2"/>
    <x v="8"/>
    <x v="1"/>
    <m/>
    <m/>
  </r>
  <r>
    <n v="5"/>
    <n v="1"/>
    <s v="3"/>
    <n v="176"/>
    <x v="31"/>
    <m/>
    <s v="Area 1"/>
    <x v="2"/>
    <s v="Bio-Rad CFX Connect Real-Time System (qPCR)"/>
    <x v="3"/>
    <x v="8"/>
    <x v="1"/>
    <m/>
    <m/>
  </r>
  <r>
    <n v="2"/>
    <n v="1"/>
    <s v="1"/>
    <n v="68"/>
    <x v="31"/>
    <m/>
    <s v="Area 1"/>
    <x v="3"/>
    <s v="Bio-Rad CFX Connect Real-Time System (qPCR)"/>
    <x v="1"/>
    <x v="8"/>
    <x v="1"/>
    <m/>
    <m/>
  </r>
  <r>
    <n v="2"/>
    <n v="1"/>
    <s v="19"/>
    <n v="204"/>
    <x v="31"/>
    <m/>
    <s v="Area 1"/>
    <x v="3"/>
    <s v="Bio-Rad CFX Connect Real-Time System (qPCR)"/>
    <x v="2"/>
    <x v="8"/>
    <x v="1"/>
    <m/>
    <m/>
  </r>
  <r>
    <n v="2"/>
    <n v="1"/>
    <s v="3"/>
    <n v="204"/>
    <x v="31"/>
    <m/>
    <s v="Area 1"/>
    <x v="3"/>
    <s v="Bio-Rad CFX Connect Real-Time System (qPCR)"/>
    <x v="3"/>
    <x v="8"/>
    <x v="1"/>
    <m/>
    <m/>
  </r>
  <r>
    <n v="6"/>
    <n v="1"/>
    <s v="1"/>
    <n v="110"/>
    <x v="31"/>
    <m/>
    <s v="Area 1"/>
    <x v="4"/>
    <s v="Bio-Rad CFX Connect Real-Time System (qPCR)"/>
    <x v="1"/>
    <x v="8"/>
    <x v="1"/>
    <m/>
    <m/>
  </r>
  <r>
    <n v="6"/>
    <n v="1"/>
    <s v="19"/>
    <n v="329"/>
    <x v="31"/>
    <m/>
    <s v="Area 1"/>
    <x v="4"/>
    <s v="Bio-Rad CFX Connect Real-Time System (qPCR)"/>
    <x v="2"/>
    <x v="8"/>
    <x v="1"/>
    <m/>
    <m/>
  </r>
  <r>
    <n v="6"/>
    <n v="1"/>
    <s v="3"/>
    <n v="329"/>
    <x v="31"/>
    <m/>
    <s v="Area 1"/>
    <x v="4"/>
    <s v="Bio-Rad CFX Connect Real-Time System (qPCR)"/>
    <x v="3"/>
    <x v="8"/>
    <x v="1"/>
    <m/>
    <m/>
  </r>
  <r>
    <n v="3"/>
    <n v="1"/>
    <s v="1"/>
    <n v="129"/>
    <x v="31"/>
    <m/>
    <s v="Area 1"/>
    <x v="5"/>
    <s v="Bio-Rad CFX Connect Real-Time System (qPCR)"/>
    <x v="1"/>
    <x v="8"/>
    <x v="1"/>
    <m/>
    <m/>
  </r>
  <r>
    <n v="3"/>
    <n v="1"/>
    <s v="19"/>
    <n v="409"/>
    <x v="31"/>
    <m/>
    <s v="Area 1"/>
    <x v="5"/>
    <s v="Bio-Rad CFX Connect Real-Time System (qPCR)"/>
    <x v="2"/>
    <x v="8"/>
    <x v="1"/>
    <m/>
    <m/>
  </r>
  <r>
    <n v="3"/>
    <n v="1"/>
    <s v="3"/>
    <n v="409"/>
    <x v="31"/>
    <m/>
    <s v="Area 1"/>
    <x v="5"/>
    <s v="Bio-Rad CFX Connect Real-Time System (qPCR)"/>
    <x v="3"/>
    <x v="8"/>
    <x v="1"/>
    <m/>
    <m/>
  </r>
  <r>
    <n v="10"/>
    <n v="1"/>
    <s v="18"/>
    <n v="0"/>
    <x v="31"/>
    <m/>
    <s v="Area 1"/>
    <x v="6"/>
    <s v="Bio-Rad CFX Connect Real-Time System (qPCR)"/>
    <x v="5"/>
    <x v="8"/>
    <x v="1"/>
    <m/>
    <m/>
  </r>
  <r>
    <n v="10"/>
    <n v="1"/>
    <s v="29"/>
    <n v="0"/>
    <x v="31"/>
    <m/>
    <s v="Area 1"/>
    <x v="6"/>
    <s v="Bio-Rad CFX Connect Real-Time System (qPCR)"/>
    <x v="6"/>
    <x v="8"/>
    <x v="1"/>
    <m/>
    <m/>
  </r>
  <r>
    <n v="1"/>
    <n v="1"/>
    <s v="1"/>
    <n v="16"/>
    <x v="32"/>
    <m/>
    <s v="Area 1"/>
    <x v="1"/>
    <s v="Bio-Rad Experion Automated Electrophoresis System (BEAS)"/>
    <x v="1"/>
    <x v="7"/>
    <x v="2"/>
    <n v="0"/>
    <s v="Condition: Excellent"/>
  </r>
  <r>
    <n v="1"/>
    <n v="1"/>
    <s v="19"/>
    <n v="81"/>
    <x v="32"/>
    <m/>
    <s v="Area 1"/>
    <x v="1"/>
    <s v="Bio-Rad Experion Automated Electrophoresis System (BEAS)"/>
    <x v="2"/>
    <x v="7"/>
    <x v="2"/>
    <m/>
    <m/>
  </r>
  <r>
    <n v="1"/>
    <n v="1"/>
    <s v="3"/>
    <n v="81"/>
    <x v="32"/>
    <m/>
    <s v="Area 1"/>
    <x v="1"/>
    <s v="Bio-Rad Experion Automated Electrophoresis System (BEAS)"/>
    <x v="3"/>
    <x v="7"/>
    <x v="2"/>
    <m/>
    <m/>
  </r>
  <r>
    <n v="5"/>
    <n v="1"/>
    <s v="1"/>
    <n v="26"/>
    <x v="32"/>
    <m/>
    <s v="Area 1"/>
    <x v="2"/>
    <s v="Bio-Rad Experion Automated Electrophoresis System (BEAS)"/>
    <x v="1"/>
    <x v="7"/>
    <x v="2"/>
    <m/>
    <m/>
  </r>
  <r>
    <n v="5"/>
    <n v="1"/>
    <s v="19"/>
    <n v="127"/>
    <x v="32"/>
    <m/>
    <s v="Area 1"/>
    <x v="2"/>
    <s v="Bio-Rad Experion Automated Electrophoresis System (BEAS)"/>
    <x v="2"/>
    <x v="7"/>
    <x v="2"/>
    <m/>
    <m/>
  </r>
  <r>
    <n v="5"/>
    <n v="1"/>
    <s v="3"/>
    <n v="127"/>
    <x v="32"/>
    <m/>
    <s v="Area 1"/>
    <x v="2"/>
    <s v="Bio-Rad Experion Automated Electrophoresis System (BEAS)"/>
    <x v="3"/>
    <x v="7"/>
    <x v="2"/>
    <m/>
    <m/>
  </r>
  <r>
    <n v="2"/>
    <n v="1"/>
    <s v="1"/>
    <n v="30"/>
    <x v="32"/>
    <m/>
    <s v="Area 1"/>
    <x v="3"/>
    <s v="Bio-Rad Experion Automated Electrophoresis System (BEAS)"/>
    <x v="1"/>
    <x v="7"/>
    <x v="2"/>
    <m/>
    <m/>
  </r>
  <r>
    <n v="2"/>
    <n v="1"/>
    <s v="19"/>
    <n v="148"/>
    <x v="32"/>
    <m/>
    <s v="Area 1"/>
    <x v="3"/>
    <s v="Bio-Rad Experion Automated Electrophoresis System (BEAS)"/>
    <x v="2"/>
    <x v="7"/>
    <x v="2"/>
    <m/>
    <m/>
  </r>
  <r>
    <n v="2"/>
    <n v="1"/>
    <s v="3"/>
    <n v="148"/>
    <x v="32"/>
    <m/>
    <s v="Area 1"/>
    <x v="3"/>
    <s v="Bio-Rad Experion Automated Electrophoresis System (BEAS)"/>
    <x v="3"/>
    <x v="7"/>
    <x v="2"/>
    <m/>
    <m/>
  </r>
  <r>
    <n v="6"/>
    <n v="1"/>
    <s v="1"/>
    <n v="43"/>
    <x v="32"/>
    <m/>
    <s v="Area 1"/>
    <x v="4"/>
    <s v="Bio-Rad Experion Automated Electrophoresis System (BEAS)"/>
    <x v="1"/>
    <x v="7"/>
    <x v="2"/>
    <m/>
    <m/>
  </r>
  <r>
    <n v="6"/>
    <n v="1"/>
    <s v="19"/>
    <n v="214"/>
    <x v="32"/>
    <m/>
    <s v="Area 1"/>
    <x v="4"/>
    <s v="Bio-Rad Experion Automated Electrophoresis System (BEAS)"/>
    <x v="2"/>
    <x v="7"/>
    <x v="2"/>
    <m/>
    <m/>
  </r>
  <r>
    <n v="6"/>
    <n v="1"/>
    <s v="3"/>
    <n v="214"/>
    <x v="32"/>
    <m/>
    <s v="Area 1"/>
    <x v="4"/>
    <s v="Bio-Rad Experion Automated Electrophoresis System (BEAS)"/>
    <x v="3"/>
    <x v="7"/>
    <x v="2"/>
    <m/>
    <m/>
  </r>
  <r>
    <n v="3"/>
    <n v="1"/>
    <s v="1"/>
    <n v="56"/>
    <x v="32"/>
    <m/>
    <s v="Area 1"/>
    <x v="5"/>
    <s v="Bio-Rad Experion Automated Electrophoresis System (BEAS)"/>
    <x v="1"/>
    <x v="7"/>
    <x v="2"/>
    <m/>
    <m/>
  </r>
  <r>
    <n v="3"/>
    <n v="1"/>
    <s v="19"/>
    <n v="281"/>
    <x v="32"/>
    <m/>
    <s v="Area 1"/>
    <x v="5"/>
    <s v="Bio-Rad Experion Automated Electrophoresis System (BEAS)"/>
    <x v="2"/>
    <x v="7"/>
    <x v="2"/>
    <m/>
    <m/>
  </r>
  <r>
    <n v="3"/>
    <n v="1"/>
    <s v="3"/>
    <n v="281"/>
    <x v="32"/>
    <m/>
    <s v="Area 1"/>
    <x v="5"/>
    <s v="Bio-Rad Experion Automated Electrophoresis System (BEAS)"/>
    <x v="3"/>
    <x v="7"/>
    <x v="2"/>
    <m/>
    <m/>
  </r>
  <r>
    <n v="10"/>
    <n v="1"/>
    <s v="18"/>
    <n v="0"/>
    <x v="32"/>
    <m/>
    <s v="Area 1"/>
    <x v="6"/>
    <s v="Bio-Rad Experion Automated Electrophoresis System (BEAS)"/>
    <x v="5"/>
    <x v="7"/>
    <x v="2"/>
    <m/>
    <m/>
  </r>
  <r>
    <n v="10"/>
    <n v="1"/>
    <s v="29"/>
    <n v="0"/>
    <x v="32"/>
    <m/>
    <s v="Area 1"/>
    <x v="6"/>
    <s v="Bio-Rad Experion Automated Electrophoresis System (BEAS)"/>
    <x v="6"/>
    <x v="7"/>
    <x v="2"/>
    <m/>
    <m/>
  </r>
  <r>
    <n v="1"/>
    <n v="1"/>
    <s v="19"/>
    <n v="98"/>
    <x v="33"/>
    <m/>
    <s v="Area 1"/>
    <x v="1"/>
    <s v="CAI Technical Assistance"/>
    <x v="2"/>
    <x v="11"/>
    <x v="1"/>
    <n v="1"/>
    <s v="Condition: Excellent"/>
  </r>
  <r>
    <n v="5"/>
    <n v="1"/>
    <s v="19"/>
    <n v="160"/>
    <x v="33"/>
    <m/>
    <s v="Area 1"/>
    <x v="2"/>
    <s v="CAI Technical Assistance"/>
    <x v="2"/>
    <x v="11"/>
    <x v="1"/>
    <m/>
    <m/>
  </r>
  <r>
    <n v="2"/>
    <n v="1"/>
    <s v="19"/>
    <n v="185"/>
    <x v="33"/>
    <m/>
    <s v="Area 1"/>
    <x v="3"/>
    <s v="CAI Technical Assistance"/>
    <x v="2"/>
    <x v="11"/>
    <x v="1"/>
    <m/>
    <m/>
  </r>
  <r>
    <n v="6"/>
    <n v="1"/>
    <s v="19"/>
    <n v="299"/>
    <x v="33"/>
    <m/>
    <s v="Area 1"/>
    <x v="4"/>
    <s v="CAI Technical Assistance"/>
    <x v="2"/>
    <x v="11"/>
    <x v="1"/>
    <m/>
    <m/>
  </r>
  <r>
    <n v="3"/>
    <n v="1"/>
    <s v="19"/>
    <n v="382"/>
    <x v="33"/>
    <m/>
    <s v="Area 1"/>
    <x v="5"/>
    <s v="CAI Technical Assistance"/>
    <x v="2"/>
    <x v="11"/>
    <x v="1"/>
    <m/>
    <m/>
  </r>
  <r>
    <n v="10"/>
    <n v="1"/>
    <s v="18"/>
    <n v="0"/>
    <x v="34"/>
    <s v="Denton"/>
    <s v="Vacuum Desk II "/>
    <x v="6"/>
    <s v="Carbon Coater (CC)"/>
    <x v="5"/>
    <x v="3"/>
    <x v="2"/>
    <n v="0"/>
    <s v="Condition: Excellent"/>
  </r>
  <r>
    <n v="10"/>
    <n v="1"/>
    <s v="29"/>
    <n v="0"/>
    <x v="34"/>
    <m/>
    <s v="Vacuum Desk II "/>
    <x v="6"/>
    <s v="Carbon Coater (CC)"/>
    <x v="6"/>
    <x v="3"/>
    <x v="2"/>
    <m/>
    <m/>
  </r>
  <r>
    <n v="1"/>
    <n v="1"/>
    <s v="1"/>
    <n v="9"/>
    <x v="34"/>
    <m/>
    <s v="Vacuum Desk II "/>
    <x v="1"/>
    <s v="Carbon Coater (CC)"/>
    <x v="1"/>
    <x v="3"/>
    <x v="2"/>
    <m/>
    <m/>
  </r>
  <r>
    <n v="1"/>
    <n v="1"/>
    <s v="19"/>
    <n v="98"/>
    <x v="34"/>
    <m/>
    <s v="Vacuum Desk II "/>
    <x v="1"/>
    <s v="Carbon Coater (CC)"/>
    <x v="2"/>
    <x v="3"/>
    <x v="2"/>
    <m/>
    <m/>
  </r>
  <r>
    <n v="1"/>
    <n v="1"/>
    <s v="3"/>
    <n v="98"/>
    <x v="34"/>
    <m/>
    <s v="Vacuum Desk II "/>
    <x v="1"/>
    <s v="Carbon Coater (CC)"/>
    <x v="3"/>
    <x v="3"/>
    <x v="2"/>
    <m/>
    <m/>
  </r>
  <r>
    <n v="5"/>
    <n v="1"/>
    <s v="1"/>
    <n v="13"/>
    <x v="34"/>
    <m/>
    <s v="Vacuum Desk II "/>
    <x v="2"/>
    <s v="Carbon Coater (CC)"/>
    <x v="1"/>
    <x v="3"/>
    <x v="2"/>
    <m/>
    <m/>
  </r>
  <r>
    <n v="5"/>
    <n v="1"/>
    <s v="19"/>
    <n v="161"/>
    <x v="34"/>
    <m/>
    <s v="Vacuum Desk II "/>
    <x v="2"/>
    <s v="Carbon Coater (CC)"/>
    <x v="2"/>
    <x v="3"/>
    <x v="2"/>
    <m/>
    <m/>
  </r>
  <r>
    <n v="5"/>
    <n v="1"/>
    <s v="3"/>
    <n v="161"/>
    <x v="34"/>
    <m/>
    <s v="Vacuum Desk II "/>
    <x v="2"/>
    <s v="Carbon Coater (CC)"/>
    <x v="3"/>
    <x v="3"/>
    <x v="2"/>
    <m/>
    <m/>
  </r>
  <r>
    <n v="2"/>
    <n v="1"/>
    <s v="1"/>
    <n v="15"/>
    <x v="34"/>
    <m/>
    <s v="Vacuum Desk II "/>
    <x v="3"/>
    <s v="Carbon Coater (CC)"/>
    <x v="1"/>
    <x v="3"/>
    <x v="2"/>
    <m/>
    <m/>
  </r>
  <r>
    <n v="2"/>
    <n v="1"/>
    <s v="19"/>
    <n v="187"/>
    <x v="34"/>
    <m/>
    <s v="Vacuum Desk II "/>
    <x v="3"/>
    <s v="Carbon Coater (CC)"/>
    <x v="2"/>
    <x v="3"/>
    <x v="2"/>
    <m/>
    <m/>
  </r>
  <r>
    <n v="2"/>
    <n v="1"/>
    <s v="3"/>
    <n v="187"/>
    <x v="34"/>
    <m/>
    <s v="Vacuum Desk II "/>
    <x v="3"/>
    <s v="Carbon Coater (CC)"/>
    <x v="3"/>
    <x v="3"/>
    <x v="2"/>
    <m/>
    <m/>
  </r>
  <r>
    <n v="6"/>
    <n v="1"/>
    <s v="1"/>
    <n v="25"/>
    <x v="34"/>
    <m/>
    <s v="Vacuum Desk II "/>
    <x v="4"/>
    <s v="Carbon Coater (CC)"/>
    <x v="1"/>
    <x v="3"/>
    <x v="2"/>
    <m/>
    <m/>
  </r>
  <r>
    <n v="6"/>
    <n v="1"/>
    <s v="19"/>
    <n v="303"/>
    <x v="34"/>
    <m/>
    <s v="Vacuum Desk II "/>
    <x v="4"/>
    <s v="Carbon Coater (CC)"/>
    <x v="2"/>
    <x v="3"/>
    <x v="2"/>
    <m/>
    <m/>
  </r>
  <r>
    <n v="6"/>
    <n v="1"/>
    <s v="3"/>
    <n v="303"/>
    <x v="34"/>
    <m/>
    <s v="Vacuum Desk II "/>
    <x v="4"/>
    <s v="Carbon Coater (CC)"/>
    <x v="3"/>
    <x v="3"/>
    <x v="2"/>
    <m/>
    <m/>
  </r>
  <r>
    <n v="3"/>
    <n v="1"/>
    <s v="1"/>
    <n v="32"/>
    <x v="34"/>
    <m/>
    <s v="Vacuum Desk II "/>
    <x v="5"/>
    <s v="Carbon Coater (CC)"/>
    <x v="1"/>
    <x v="3"/>
    <x v="2"/>
    <m/>
    <m/>
  </r>
  <r>
    <n v="3"/>
    <n v="1"/>
    <s v="19"/>
    <n v="387"/>
    <x v="34"/>
    <m/>
    <s v="Vacuum Desk II "/>
    <x v="5"/>
    <s v="Carbon Coater (CC)"/>
    <x v="2"/>
    <x v="3"/>
    <x v="2"/>
    <m/>
    <m/>
  </r>
  <r>
    <n v="3"/>
    <n v="1"/>
    <s v="3"/>
    <n v="387"/>
    <x v="34"/>
    <m/>
    <s v="Vacuum Desk II "/>
    <x v="5"/>
    <s v="Carbon Coater (CC)"/>
    <x v="3"/>
    <x v="3"/>
    <x v="2"/>
    <m/>
    <m/>
  </r>
  <r>
    <n v="1"/>
    <n v="1"/>
    <s v="1"/>
    <n v="12"/>
    <x v="35"/>
    <s v="Mesdan"/>
    <s v="337A"/>
    <x v="1"/>
    <s v="Carding Machine"/>
    <x v="1"/>
    <x v="4"/>
    <x v="1"/>
    <n v="1"/>
    <s v="Condition: Excellent"/>
  </r>
  <r>
    <n v="1"/>
    <n v="1"/>
    <s v="19"/>
    <n v="84"/>
    <x v="35"/>
    <m/>
    <s v="337A"/>
    <x v="1"/>
    <s v="Carding Machine"/>
    <x v="2"/>
    <x v="4"/>
    <x v="1"/>
    <m/>
    <m/>
  </r>
  <r>
    <n v="1"/>
    <n v="1"/>
    <s v="3"/>
    <n v="84"/>
    <x v="35"/>
    <m/>
    <s v="337A"/>
    <x v="1"/>
    <s v="Carding Machine"/>
    <x v="3"/>
    <x v="4"/>
    <x v="1"/>
    <m/>
    <m/>
  </r>
  <r>
    <n v="5"/>
    <n v="1"/>
    <s v="1"/>
    <n v="25"/>
    <x v="35"/>
    <m/>
    <s v="337A"/>
    <x v="2"/>
    <s v="Carding Machine"/>
    <x v="1"/>
    <x v="4"/>
    <x v="1"/>
    <m/>
    <m/>
  </r>
  <r>
    <n v="5"/>
    <n v="1"/>
    <s v="19"/>
    <n v="132"/>
    <x v="35"/>
    <m/>
    <s v="337A"/>
    <x v="2"/>
    <s v="Carding Machine"/>
    <x v="2"/>
    <x v="4"/>
    <x v="1"/>
    <m/>
    <m/>
  </r>
  <r>
    <n v="5"/>
    <n v="1"/>
    <s v="3"/>
    <n v="132"/>
    <x v="35"/>
    <m/>
    <s v="337A"/>
    <x v="2"/>
    <s v="Carding Machine"/>
    <x v="3"/>
    <x v="4"/>
    <x v="1"/>
    <m/>
    <m/>
  </r>
  <r>
    <n v="2"/>
    <n v="1"/>
    <s v="1"/>
    <n v="29"/>
    <x v="35"/>
    <m/>
    <s v="337A"/>
    <x v="3"/>
    <s v="Carding Machine"/>
    <x v="1"/>
    <x v="4"/>
    <x v="1"/>
    <m/>
    <m/>
  </r>
  <r>
    <n v="2"/>
    <n v="1"/>
    <s v="19"/>
    <n v="153"/>
    <x v="35"/>
    <m/>
    <s v="337A"/>
    <x v="3"/>
    <s v="Carding Machine"/>
    <x v="2"/>
    <x v="4"/>
    <x v="1"/>
    <m/>
    <m/>
  </r>
  <r>
    <n v="2"/>
    <n v="1"/>
    <s v="3"/>
    <n v="153"/>
    <x v="35"/>
    <m/>
    <s v="337A"/>
    <x v="3"/>
    <s v="Carding Machine"/>
    <x v="3"/>
    <x v="4"/>
    <x v="1"/>
    <m/>
    <m/>
  </r>
  <r>
    <n v="6"/>
    <n v="1"/>
    <s v="1"/>
    <n v="42"/>
    <x v="35"/>
    <m/>
    <s v="337A"/>
    <x v="4"/>
    <s v="Carding Machine"/>
    <x v="1"/>
    <x v="4"/>
    <x v="1"/>
    <m/>
    <m/>
  </r>
  <r>
    <n v="6"/>
    <n v="1"/>
    <s v="19"/>
    <n v="247"/>
    <x v="35"/>
    <m/>
    <s v="337A"/>
    <x v="4"/>
    <s v="Carding Machine"/>
    <x v="2"/>
    <x v="4"/>
    <x v="1"/>
    <m/>
    <m/>
  </r>
  <r>
    <n v="6"/>
    <n v="1"/>
    <s v="3"/>
    <n v="247"/>
    <x v="35"/>
    <m/>
    <s v="337A"/>
    <x v="4"/>
    <s v="Carding Machine"/>
    <x v="3"/>
    <x v="4"/>
    <x v="1"/>
    <m/>
    <m/>
  </r>
  <r>
    <n v="3"/>
    <n v="1"/>
    <s v="1"/>
    <n v="55"/>
    <x v="35"/>
    <m/>
    <s v="337A"/>
    <x v="5"/>
    <s v="Carding Machine"/>
    <x v="1"/>
    <x v="4"/>
    <x v="1"/>
    <m/>
    <m/>
  </r>
  <r>
    <n v="3"/>
    <n v="1"/>
    <s v="19"/>
    <n v="315"/>
    <x v="35"/>
    <m/>
    <s v="337A"/>
    <x v="5"/>
    <s v="Carding Machine"/>
    <x v="2"/>
    <x v="4"/>
    <x v="1"/>
    <m/>
    <m/>
  </r>
  <r>
    <n v="3"/>
    <n v="1"/>
    <s v="3"/>
    <n v="315"/>
    <x v="35"/>
    <m/>
    <s v="337A"/>
    <x v="5"/>
    <s v="Carding Machine"/>
    <x v="3"/>
    <x v="4"/>
    <x v="1"/>
    <m/>
    <m/>
  </r>
  <r>
    <n v="10"/>
    <n v="1"/>
    <s v="18"/>
    <n v="0"/>
    <x v="35"/>
    <m/>
    <s v="337A"/>
    <x v="6"/>
    <s v="Carding Machine"/>
    <x v="5"/>
    <x v="4"/>
    <x v="1"/>
    <m/>
    <m/>
  </r>
  <r>
    <n v="1"/>
    <n v="1"/>
    <s v="1"/>
    <n v="12"/>
    <x v="36"/>
    <s v="Xplore"/>
    <s v="337A"/>
    <x v="1"/>
    <s v="Cast Film Pro Line (Cast)"/>
    <x v="1"/>
    <x v="4"/>
    <x v="1"/>
    <n v="1"/>
    <s v="Condition: Excellent"/>
  </r>
  <r>
    <n v="1"/>
    <n v="1"/>
    <s v="19"/>
    <n v="48"/>
    <x v="36"/>
    <m/>
    <s v="337A"/>
    <x v="1"/>
    <s v="Cast Film Pro Line (Cast)"/>
    <x v="2"/>
    <x v="4"/>
    <x v="1"/>
    <m/>
    <m/>
  </r>
  <r>
    <n v="1"/>
    <n v="1"/>
    <s v="3"/>
    <n v="48"/>
    <x v="36"/>
    <m/>
    <s v="337A"/>
    <x v="1"/>
    <s v="Cast Film Pro Line (Cast)"/>
    <x v="3"/>
    <x v="4"/>
    <x v="1"/>
    <m/>
    <m/>
  </r>
  <r>
    <n v="5"/>
    <n v="1"/>
    <s v="1"/>
    <n v="25"/>
    <x v="36"/>
    <m/>
    <s v="337A"/>
    <x v="2"/>
    <s v="Cast Film Pro Line (Cast)"/>
    <x v="1"/>
    <x v="4"/>
    <x v="1"/>
    <m/>
    <m/>
  </r>
  <r>
    <n v="5"/>
    <n v="1"/>
    <s v="19"/>
    <n v="74"/>
    <x v="36"/>
    <m/>
    <s v="337A"/>
    <x v="2"/>
    <s v="Cast Film Pro Line (Cast)"/>
    <x v="2"/>
    <x v="4"/>
    <x v="1"/>
    <m/>
    <m/>
  </r>
  <r>
    <n v="5"/>
    <n v="1"/>
    <s v="3"/>
    <n v="74"/>
    <x v="36"/>
    <m/>
    <s v="337A"/>
    <x v="2"/>
    <s v="Cast Film Pro Line (Cast)"/>
    <x v="3"/>
    <x v="4"/>
    <x v="1"/>
    <m/>
    <m/>
  </r>
  <r>
    <n v="2"/>
    <n v="1"/>
    <s v="1"/>
    <n v="29"/>
    <x v="36"/>
    <m/>
    <s v="337A"/>
    <x v="3"/>
    <s v="Cast Film Pro Line (Cast)"/>
    <x v="1"/>
    <x v="4"/>
    <x v="1"/>
    <m/>
    <m/>
  </r>
  <r>
    <n v="2"/>
    <n v="1"/>
    <s v="19"/>
    <n v="86"/>
    <x v="36"/>
    <m/>
    <s v="337A"/>
    <x v="3"/>
    <s v="Cast Film Pro Line (Cast)"/>
    <x v="2"/>
    <x v="4"/>
    <x v="1"/>
    <m/>
    <m/>
  </r>
  <r>
    <n v="2"/>
    <n v="1"/>
    <s v="3"/>
    <n v="86"/>
    <x v="36"/>
    <m/>
    <s v="337A"/>
    <x v="3"/>
    <s v="Cast Film Pro Line (Cast)"/>
    <x v="3"/>
    <x v="4"/>
    <x v="1"/>
    <m/>
    <m/>
  </r>
  <r>
    <n v="6"/>
    <n v="1"/>
    <s v="1"/>
    <n v="42"/>
    <x v="36"/>
    <m/>
    <s v="337A"/>
    <x v="4"/>
    <s v="Cast Film Pro Line (Cast)"/>
    <x v="1"/>
    <x v="4"/>
    <x v="1"/>
    <m/>
    <m/>
  </r>
  <r>
    <n v="6"/>
    <n v="1"/>
    <s v="19"/>
    <n v="139"/>
    <x v="36"/>
    <m/>
    <s v="337A"/>
    <x v="4"/>
    <s v="Cast Film Pro Line (Cast)"/>
    <x v="2"/>
    <x v="4"/>
    <x v="1"/>
    <m/>
    <m/>
  </r>
  <r>
    <n v="6"/>
    <n v="1"/>
    <s v="3"/>
    <n v="139"/>
    <x v="36"/>
    <m/>
    <s v="337A"/>
    <x v="4"/>
    <s v="Cast Film Pro Line (Cast)"/>
    <x v="3"/>
    <x v="4"/>
    <x v="1"/>
    <m/>
    <m/>
  </r>
  <r>
    <n v="3"/>
    <n v="1"/>
    <s v="1"/>
    <n v="55"/>
    <x v="36"/>
    <m/>
    <s v="337A"/>
    <x v="5"/>
    <s v="Cast Film Pro Line (Cast)"/>
    <x v="1"/>
    <x v="4"/>
    <x v="1"/>
    <m/>
    <m/>
  </r>
  <r>
    <n v="3"/>
    <n v="1"/>
    <s v="19"/>
    <n v="178"/>
    <x v="36"/>
    <m/>
    <s v="337A"/>
    <x v="5"/>
    <s v="Cast Film Pro Line (Cast)"/>
    <x v="2"/>
    <x v="4"/>
    <x v="1"/>
    <m/>
    <m/>
  </r>
  <r>
    <n v="3"/>
    <n v="1"/>
    <s v="3"/>
    <n v="178"/>
    <x v="36"/>
    <m/>
    <s v="337A"/>
    <x v="5"/>
    <s v="Cast Film Pro Line (Cast)"/>
    <x v="3"/>
    <x v="4"/>
    <x v="1"/>
    <m/>
    <m/>
  </r>
  <r>
    <n v="10"/>
    <n v="1"/>
    <s v="18"/>
    <n v="0"/>
    <x v="36"/>
    <m/>
    <s v="337A"/>
    <x v="6"/>
    <s v="Cast Film Pro Line (Cast)"/>
    <x v="5"/>
    <x v="4"/>
    <x v="1"/>
    <m/>
    <m/>
  </r>
  <r>
    <n v="1"/>
    <n v="2"/>
    <s v="16"/>
    <n v="61.85"/>
    <x v="37"/>
    <m/>
    <s v="337A"/>
    <x v="1"/>
    <s v="CD-26 Developer, 1 Gallon Bottle"/>
    <x v="4"/>
    <x v="2"/>
    <x v="1"/>
    <n v="1"/>
    <s v="Condition: Excellent"/>
  </r>
  <r>
    <n v="2"/>
    <n v="2"/>
    <s v="16"/>
    <n v="77.930000000000007"/>
    <x v="37"/>
    <m/>
    <s v="337A"/>
    <x v="3"/>
    <s v="CD-26 Developer, 1 Gallon Bottle"/>
    <x v="4"/>
    <x v="2"/>
    <x v="1"/>
    <m/>
    <m/>
  </r>
  <r>
    <n v="5"/>
    <n v="2"/>
    <s v="16"/>
    <n v="77.930000000000007"/>
    <x v="37"/>
    <m/>
    <s v="337A"/>
    <x v="2"/>
    <s v="CD-26 Developer, 1 Gallon Bottle"/>
    <x v="4"/>
    <x v="2"/>
    <x v="1"/>
    <m/>
    <m/>
  </r>
  <r>
    <n v="3"/>
    <n v="2"/>
    <s v="16"/>
    <n v="77.930000000000007"/>
    <x v="37"/>
    <m/>
    <s v="337A"/>
    <x v="5"/>
    <s v="CD-26 Developer, 1 Gallon Bottle"/>
    <x v="4"/>
    <x v="2"/>
    <x v="1"/>
    <m/>
    <m/>
  </r>
  <r>
    <n v="6"/>
    <n v="2"/>
    <s v="16"/>
    <n v="77.930000000000007"/>
    <x v="37"/>
    <m/>
    <s v="337A"/>
    <x v="4"/>
    <s v="CD-26 Developer, 1 Gallon Bottle"/>
    <x v="4"/>
    <x v="2"/>
    <x v="1"/>
    <m/>
    <m/>
  </r>
  <r>
    <n v="1"/>
    <n v="1"/>
    <s v="1"/>
    <n v="52"/>
    <x v="38"/>
    <s v="Sony"/>
    <s v="MA900"/>
    <x v="1"/>
    <s v="Cell Sorter"/>
    <x v="1"/>
    <x v="11"/>
    <x v="1"/>
    <n v="1"/>
    <s v="Condition: Excellent"/>
  </r>
  <r>
    <n v="1"/>
    <n v="1"/>
    <s v="19"/>
    <n v="150"/>
    <x v="38"/>
    <m/>
    <s v="MA900"/>
    <x v="1"/>
    <s v="Cell Sorter"/>
    <x v="2"/>
    <x v="11"/>
    <x v="1"/>
    <m/>
    <m/>
  </r>
  <r>
    <n v="1"/>
    <n v="1"/>
    <s v="3"/>
    <n v="150"/>
    <x v="38"/>
    <m/>
    <s v="MA900"/>
    <x v="1"/>
    <s v="Cell Sorter"/>
    <x v="3"/>
    <x v="11"/>
    <x v="1"/>
    <m/>
    <m/>
  </r>
  <r>
    <n v="5"/>
    <n v="1"/>
    <s v="1"/>
    <n v="82"/>
    <x v="38"/>
    <m/>
    <s v="MA900"/>
    <x v="2"/>
    <s v="Cell Sorter"/>
    <x v="1"/>
    <x v="11"/>
    <x v="1"/>
    <m/>
    <m/>
  </r>
  <r>
    <n v="5"/>
    <n v="1"/>
    <s v="19"/>
    <n v="236"/>
    <x v="38"/>
    <m/>
    <s v="MA900"/>
    <x v="2"/>
    <s v="Cell Sorter"/>
    <x v="2"/>
    <x v="11"/>
    <x v="1"/>
    <m/>
    <m/>
  </r>
  <r>
    <n v="5"/>
    <n v="1"/>
    <s v="3"/>
    <n v="236"/>
    <x v="38"/>
    <m/>
    <s v="MA900"/>
    <x v="2"/>
    <s v="Cell Sorter"/>
    <x v="3"/>
    <x v="11"/>
    <x v="1"/>
    <m/>
    <m/>
  </r>
  <r>
    <n v="2"/>
    <n v="1"/>
    <s v="1"/>
    <n v="95"/>
    <x v="38"/>
    <m/>
    <s v="MA900"/>
    <x v="3"/>
    <s v="Cell Sorter"/>
    <x v="1"/>
    <x v="11"/>
    <x v="1"/>
    <m/>
    <m/>
  </r>
  <r>
    <n v="2"/>
    <n v="1"/>
    <s v="19"/>
    <n v="273"/>
    <x v="38"/>
    <m/>
    <s v="MA900"/>
    <x v="3"/>
    <s v="Cell Sorter"/>
    <x v="2"/>
    <x v="11"/>
    <x v="1"/>
    <m/>
    <m/>
  </r>
  <r>
    <n v="2"/>
    <n v="1"/>
    <s v="19"/>
    <n v="273"/>
    <x v="38"/>
    <m/>
    <s v="MA900"/>
    <x v="3"/>
    <s v="Cell Sorter"/>
    <x v="2"/>
    <x v="11"/>
    <x v="1"/>
    <m/>
    <m/>
  </r>
  <r>
    <n v="6"/>
    <n v="1"/>
    <s v="1"/>
    <n v="153"/>
    <x v="38"/>
    <m/>
    <s v="MA900"/>
    <x v="4"/>
    <s v="Cell Sorter"/>
    <x v="1"/>
    <x v="11"/>
    <x v="1"/>
    <m/>
    <m/>
  </r>
  <r>
    <n v="6"/>
    <n v="1"/>
    <s v="19"/>
    <n v="442"/>
    <x v="38"/>
    <m/>
    <s v="MA900"/>
    <x v="4"/>
    <s v="Cell Sorter"/>
    <x v="2"/>
    <x v="11"/>
    <x v="1"/>
    <m/>
    <m/>
  </r>
  <r>
    <n v="6"/>
    <n v="1"/>
    <s v="3"/>
    <n v="442"/>
    <x v="38"/>
    <m/>
    <s v="MA900"/>
    <x v="4"/>
    <s v="Cell Sorter"/>
    <x v="3"/>
    <x v="11"/>
    <x v="1"/>
    <m/>
    <m/>
  </r>
  <r>
    <n v="3"/>
    <n v="1"/>
    <s v="1"/>
    <n v="196"/>
    <x v="38"/>
    <m/>
    <s v="MA900"/>
    <x v="5"/>
    <s v="Cell Sorter"/>
    <x v="1"/>
    <x v="11"/>
    <x v="1"/>
    <m/>
    <m/>
  </r>
  <r>
    <n v="3"/>
    <n v="1"/>
    <s v="19"/>
    <n v="564"/>
    <x v="38"/>
    <m/>
    <s v="MA900"/>
    <x v="5"/>
    <s v="Cell Sorter"/>
    <x v="2"/>
    <x v="11"/>
    <x v="1"/>
    <m/>
    <m/>
  </r>
  <r>
    <n v="3"/>
    <n v="1"/>
    <s v="3"/>
    <n v="564"/>
    <x v="38"/>
    <m/>
    <s v="MA900"/>
    <x v="5"/>
    <s v="Cell Sorter"/>
    <x v="3"/>
    <x v="11"/>
    <x v="1"/>
    <m/>
    <m/>
  </r>
  <r>
    <n v="10"/>
    <n v="1"/>
    <s v="18"/>
    <n v="0"/>
    <x v="38"/>
    <m/>
    <s v="MA900"/>
    <x v="6"/>
    <s v="Cell Sorter"/>
    <x v="5"/>
    <x v="11"/>
    <x v="1"/>
    <m/>
    <m/>
  </r>
  <r>
    <n v="10"/>
    <n v="1"/>
    <s v="18"/>
    <n v="0"/>
    <x v="39"/>
    <m/>
    <s v="MA900"/>
    <x v="6"/>
    <s v="Chem Cart and Desicator Cabinets (CCDC)"/>
    <x v="5"/>
    <x v="2"/>
    <x v="2"/>
    <n v="0"/>
    <s v="Condition: Excellent"/>
  </r>
  <r>
    <n v="10"/>
    <n v="1"/>
    <s v="29"/>
    <n v="0"/>
    <x v="39"/>
    <m/>
    <s v="MA900"/>
    <x v="6"/>
    <s v="Chem Cart and Desicator Cabinets (CCDC)"/>
    <x v="6"/>
    <x v="2"/>
    <x v="2"/>
    <m/>
    <m/>
  </r>
  <r>
    <n v="5"/>
    <n v="1"/>
    <s v="1"/>
    <n v="55"/>
    <x v="40"/>
    <s v="Mott Manufacturing"/>
    <s v="MA900"/>
    <x v="2"/>
    <s v="Chemical Safety Hood"/>
    <x v="1"/>
    <x v="4"/>
    <x v="1"/>
    <n v="1"/>
    <s v="Condition: Excellent"/>
  </r>
  <r>
    <n v="2"/>
    <n v="1"/>
    <s v="1"/>
    <n v="55"/>
    <x v="40"/>
    <m/>
    <s v="MA900"/>
    <x v="3"/>
    <s v="Chemical Safety Hood"/>
    <x v="1"/>
    <x v="4"/>
    <x v="1"/>
    <m/>
    <m/>
  </r>
  <r>
    <n v="6"/>
    <n v="1"/>
    <s v="1"/>
    <n v="55"/>
    <x v="40"/>
    <m/>
    <s v="MA900"/>
    <x v="4"/>
    <s v="Chemical Safety Hood"/>
    <x v="1"/>
    <x v="4"/>
    <x v="1"/>
    <m/>
    <m/>
  </r>
  <r>
    <n v="3"/>
    <n v="1"/>
    <s v="1"/>
    <n v="55"/>
    <x v="40"/>
    <m/>
    <s v="MA900"/>
    <x v="5"/>
    <s v="Chemical Safety Hood"/>
    <x v="1"/>
    <x v="4"/>
    <x v="1"/>
    <m/>
    <m/>
  </r>
  <r>
    <n v="10"/>
    <n v="1"/>
    <s v="18"/>
    <n v="0"/>
    <x v="40"/>
    <m/>
    <s v="MA900"/>
    <x v="6"/>
    <s v="Chemical Safety Hood"/>
    <x v="5"/>
    <x v="4"/>
    <x v="1"/>
    <m/>
    <m/>
  </r>
  <r>
    <n v="1"/>
    <n v="1"/>
    <s v="1"/>
    <n v="25"/>
    <x v="40"/>
    <m/>
    <s v="MA900"/>
    <x v="1"/>
    <s v="Chemical Safety Hood"/>
    <x v="1"/>
    <x v="4"/>
    <x v="1"/>
    <m/>
    <m/>
  </r>
  <r>
    <n v="1"/>
    <n v="2"/>
    <s v="16"/>
    <n v="33.35"/>
    <x v="41"/>
    <m/>
    <s v="MA900"/>
    <x v="1"/>
    <s v="Chrome Mask Etch CE-5M - 1 quart (CE5M)"/>
    <x v="4"/>
    <x v="2"/>
    <x v="1"/>
    <n v="1"/>
    <m/>
  </r>
  <r>
    <n v="2"/>
    <n v="2"/>
    <s v="16"/>
    <n v="42.02"/>
    <x v="41"/>
    <m/>
    <s v="MA900"/>
    <x v="3"/>
    <s v="Chrome Mask Etch CE-5M - 1 quart (CE5M)"/>
    <x v="4"/>
    <x v="2"/>
    <x v="1"/>
    <m/>
    <m/>
  </r>
  <r>
    <n v="5"/>
    <n v="2"/>
    <s v="16"/>
    <n v="42.02"/>
    <x v="41"/>
    <m/>
    <s v="MA900"/>
    <x v="2"/>
    <s v="Chrome Mask Etch CE-5M - 1 quart (CE5M)"/>
    <x v="4"/>
    <x v="2"/>
    <x v="1"/>
    <m/>
    <m/>
  </r>
  <r>
    <n v="3"/>
    <n v="2"/>
    <s v="16"/>
    <n v="42.02"/>
    <x v="41"/>
    <m/>
    <s v="MA900"/>
    <x v="5"/>
    <s v="Chrome Mask Etch CE-5M - 1 quart (CE5M)"/>
    <x v="4"/>
    <x v="2"/>
    <x v="1"/>
    <m/>
    <m/>
  </r>
  <r>
    <n v="6"/>
    <n v="2"/>
    <s v="16"/>
    <n v="42.02"/>
    <x v="41"/>
    <m/>
    <s v="MA900"/>
    <x v="4"/>
    <s v="Chrome Mask Etch CE-5M - 1 quart (CE5M)"/>
    <x v="4"/>
    <x v="2"/>
    <x v="1"/>
    <m/>
    <m/>
  </r>
  <r>
    <n v="3"/>
    <n v="2"/>
    <s v="1"/>
    <n v="277"/>
    <x v="42"/>
    <s v="100 Square Feet"/>
    <s v="MA900"/>
    <x v="5"/>
    <s v="Clean Room  Experiment Area (Space)"/>
    <x v="1"/>
    <x v="2"/>
    <x v="1"/>
    <n v="1"/>
    <s v="Condition: Excellent"/>
  </r>
  <r>
    <n v="6"/>
    <n v="2"/>
    <s v="1"/>
    <n v="213"/>
    <x v="42"/>
    <m/>
    <s v="MA900"/>
    <x v="4"/>
    <s v="Clean Room  Experiment Area (Space)"/>
    <x v="1"/>
    <x v="2"/>
    <x v="1"/>
    <m/>
    <m/>
  </r>
  <r>
    <n v="2"/>
    <n v="2"/>
    <s v="1"/>
    <n v="150"/>
    <x v="42"/>
    <m/>
    <s v="MA900"/>
    <x v="3"/>
    <s v="Clean Room  Experiment Area (Space)"/>
    <x v="1"/>
    <x v="2"/>
    <x v="1"/>
    <m/>
    <m/>
  </r>
  <r>
    <n v="5"/>
    <n v="2"/>
    <s v="1"/>
    <n v="131"/>
    <x v="42"/>
    <m/>
    <s v="MA900"/>
    <x v="2"/>
    <s v="Clean Room  Experiment Area (Space)"/>
    <x v="1"/>
    <x v="2"/>
    <x v="1"/>
    <m/>
    <m/>
  </r>
  <r>
    <n v="1"/>
    <n v="2"/>
    <s v="1"/>
    <n v="86"/>
    <x v="42"/>
    <m/>
    <s v="MA900"/>
    <x v="1"/>
    <s v="Clean Room  Experiment Area (Space)"/>
    <x v="1"/>
    <x v="2"/>
    <x v="1"/>
    <m/>
    <m/>
  </r>
  <r>
    <n v="10"/>
    <n v="1"/>
    <s v="18"/>
    <n v="0"/>
    <x v="42"/>
    <m/>
    <s v="MA900"/>
    <x v="6"/>
    <s v="Clean Room  Experiment Area (Space)"/>
    <x v="5"/>
    <x v="2"/>
    <x v="1"/>
    <m/>
    <m/>
  </r>
  <r>
    <n v="10"/>
    <n v="1"/>
    <s v="29"/>
    <n v="0"/>
    <x v="42"/>
    <m/>
    <s v="MA900"/>
    <x v="6"/>
    <s v="Clean Room  Experiment Area (Space)"/>
    <x v="6"/>
    <x v="2"/>
    <x v="1"/>
    <m/>
    <m/>
  </r>
  <r>
    <n v="1"/>
    <n v="3"/>
    <s v="1"/>
    <n v="155"/>
    <x v="42"/>
    <m/>
    <s v="MA900"/>
    <x v="1"/>
    <s v="Clean Room  Experiment Area (Space)"/>
    <x v="1"/>
    <x v="2"/>
    <x v="1"/>
    <m/>
    <s v="Condition: Excellent"/>
  </r>
  <r>
    <n v="5"/>
    <n v="3"/>
    <s v="1"/>
    <n v="234"/>
    <x v="42"/>
    <m/>
    <s v="MA900"/>
    <x v="2"/>
    <s v="Clean Room  Experiment Area (Space)"/>
    <x v="1"/>
    <x v="2"/>
    <x v="1"/>
    <m/>
    <m/>
  </r>
  <r>
    <n v="2"/>
    <n v="3"/>
    <s v="1"/>
    <n v="269"/>
    <x v="42"/>
    <m/>
    <s v="MA900"/>
    <x v="3"/>
    <s v="Clean Room  Experiment Area (Space)"/>
    <x v="1"/>
    <x v="2"/>
    <x v="1"/>
    <m/>
    <m/>
  </r>
  <r>
    <n v="6"/>
    <n v="3"/>
    <s v="1"/>
    <n v="384"/>
    <x v="42"/>
    <m/>
    <s v="MA900"/>
    <x v="4"/>
    <s v="Clean Room  Experiment Area (Space)"/>
    <x v="1"/>
    <x v="2"/>
    <x v="1"/>
    <m/>
    <m/>
  </r>
  <r>
    <n v="3"/>
    <n v="3"/>
    <s v="1"/>
    <n v="498"/>
    <x v="42"/>
    <m/>
    <s v="MA900"/>
    <x v="5"/>
    <s v="Clean Room  Experiment Area (Space)"/>
    <x v="1"/>
    <x v="2"/>
    <x v="1"/>
    <m/>
    <m/>
  </r>
  <r>
    <n v="10"/>
    <n v="1"/>
    <s v="18"/>
    <n v="0"/>
    <x v="42"/>
    <m/>
    <s v="MA900"/>
    <x v="6"/>
    <s v="Clean Room  Experiment Area (Space)"/>
    <x v="5"/>
    <x v="2"/>
    <x v="1"/>
    <m/>
    <m/>
  </r>
  <r>
    <n v="10"/>
    <n v="1"/>
    <s v="29"/>
    <n v="0"/>
    <x v="42"/>
    <m/>
    <s v="MA900"/>
    <x v="6"/>
    <s v="Clean Room  Experiment Area (Space)"/>
    <x v="6"/>
    <x v="2"/>
    <x v="1"/>
    <m/>
    <m/>
  </r>
  <r>
    <n v="1"/>
    <n v="2"/>
    <s v="16"/>
    <n v="18"/>
    <x v="43"/>
    <m/>
    <s v="MA900"/>
    <x v="1"/>
    <s v="Clean Room Entry Fee (CRE)"/>
    <x v="4"/>
    <x v="2"/>
    <x v="1"/>
    <n v="1"/>
    <m/>
  </r>
  <r>
    <n v="5"/>
    <n v="2"/>
    <s v="16"/>
    <n v="28"/>
    <x v="43"/>
    <m/>
    <s v="MA900"/>
    <x v="2"/>
    <s v="Clean Room Entry Fee (CRE)"/>
    <x v="4"/>
    <x v="2"/>
    <x v="1"/>
    <m/>
    <m/>
  </r>
  <r>
    <n v="2"/>
    <n v="2"/>
    <s v="16"/>
    <n v="50"/>
    <x v="43"/>
    <m/>
    <s v="MA900"/>
    <x v="3"/>
    <s v="Clean Room Entry Fee (CRE)"/>
    <x v="4"/>
    <x v="2"/>
    <x v="1"/>
    <m/>
    <m/>
  </r>
  <r>
    <n v="6"/>
    <n v="2"/>
    <s v="16"/>
    <n v="50"/>
    <x v="43"/>
    <m/>
    <s v="MA900"/>
    <x v="4"/>
    <s v="Clean Room Entry Fee (CRE)"/>
    <x v="4"/>
    <x v="2"/>
    <x v="1"/>
    <m/>
    <m/>
  </r>
  <r>
    <n v="3"/>
    <n v="2"/>
    <s v="16"/>
    <n v="50"/>
    <x v="43"/>
    <m/>
    <s v="MA900"/>
    <x v="5"/>
    <s v="Clean Room Entry Fee (CRE)"/>
    <x v="4"/>
    <x v="2"/>
    <x v="1"/>
    <m/>
    <m/>
  </r>
  <r>
    <n v="10"/>
    <n v="1"/>
    <s v="29"/>
    <n v="0"/>
    <x v="43"/>
    <m/>
    <s v="MA900"/>
    <x v="6"/>
    <s v="Clean Room Entry Fee (CRE)"/>
    <x v="6"/>
    <x v="2"/>
    <x v="1"/>
    <m/>
    <m/>
  </r>
  <r>
    <n v="1"/>
    <n v="1"/>
    <s v="19"/>
    <n v="111"/>
    <x v="44"/>
    <m/>
    <s v="MA900"/>
    <x v="1"/>
    <s v="Clean Room Technical Assistance (CRT)"/>
    <x v="2"/>
    <x v="2"/>
    <x v="1"/>
    <n v="1"/>
    <m/>
  </r>
  <r>
    <n v="5"/>
    <n v="1"/>
    <s v="19"/>
    <n v="181"/>
    <x v="44"/>
    <m/>
    <s v="MA900"/>
    <x v="2"/>
    <s v="Clean Room Technical Assistance (CRT)"/>
    <x v="2"/>
    <x v="2"/>
    <x v="1"/>
    <m/>
    <m/>
  </r>
  <r>
    <n v="2"/>
    <n v="1"/>
    <s v="19"/>
    <n v="210"/>
    <x v="44"/>
    <m/>
    <s v="MA900"/>
    <x v="3"/>
    <s v="Clean Room Technical Assistance (CRT)"/>
    <x v="2"/>
    <x v="2"/>
    <x v="1"/>
    <m/>
    <m/>
  </r>
  <r>
    <n v="6"/>
    <n v="1"/>
    <s v="19"/>
    <n v="339"/>
    <x v="44"/>
    <m/>
    <s v="MA900"/>
    <x v="4"/>
    <s v="Clean Room Technical Assistance (CRT)"/>
    <x v="2"/>
    <x v="2"/>
    <x v="1"/>
    <m/>
    <m/>
  </r>
  <r>
    <n v="3"/>
    <n v="1"/>
    <s v="19"/>
    <n v="433"/>
    <x v="44"/>
    <m/>
    <s v="MA900"/>
    <x v="5"/>
    <s v="Clean Room Technical Assistance (CRT)"/>
    <x v="2"/>
    <x v="2"/>
    <x v="1"/>
    <m/>
    <m/>
  </r>
  <r>
    <n v="1"/>
    <n v="2"/>
    <s v="16"/>
    <n v="11.62"/>
    <x v="45"/>
    <m/>
    <s v="MA900"/>
    <x v="1"/>
    <s v="Cleanroom Notebook, 5.5&quot; x 8.5&quot;"/>
    <x v="4"/>
    <x v="2"/>
    <x v="1"/>
    <n v="1"/>
    <m/>
  </r>
  <r>
    <n v="2"/>
    <n v="2"/>
    <s v="16"/>
    <n v="14.64"/>
    <x v="45"/>
    <m/>
    <s v="MA900"/>
    <x v="3"/>
    <s v="Cleanroom Notebook, 5.5&quot; x 8.5&quot;"/>
    <x v="4"/>
    <x v="2"/>
    <x v="1"/>
    <m/>
    <m/>
  </r>
  <r>
    <n v="5"/>
    <n v="2"/>
    <s v="16"/>
    <n v="14.64"/>
    <x v="45"/>
    <m/>
    <s v="MA900"/>
    <x v="2"/>
    <s v="Cleanroom Notebook, 5.5&quot; x 8.5&quot;"/>
    <x v="4"/>
    <x v="2"/>
    <x v="1"/>
    <m/>
    <m/>
  </r>
  <r>
    <n v="6"/>
    <n v="2"/>
    <s v="16"/>
    <n v="14.64"/>
    <x v="45"/>
    <m/>
    <s v="MA900"/>
    <x v="4"/>
    <s v="Cleanroom Notebook, 5.5&quot; x 8.5&quot;"/>
    <x v="4"/>
    <x v="2"/>
    <x v="1"/>
    <m/>
    <m/>
  </r>
  <r>
    <n v="3"/>
    <n v="2"/>
    <s v="16"/>
    <n v="14.64"/>
    <x v="45"/>
    <m/>
    <s v="MA900"/>
    <x v="5"/>
    <s v="Cleanroom Notebook, 5.5&quot; x 8.5&quot;"/>
    <x v="4"/>
    <x v="2"/>
    <x v="1"/>
    <m/>
    <m/>
  </r>
  <r>
    <n v="1"/>
    <n v="2"/>
    <s v="16"/>
    <n v="16.61"/>
    <x v="46"/>
    <m/>
    <s v="MA900"/>
    <x v="1"/>
    <s v="Cleanroom Notebook, 8.5&quot; x 11&quot;"/>
    <x v="4"/>
    <x v="2"/>
    <x v="1"/>
    <n v="1"/>
    <m/>
  </r>
  <r>
    <n v="2"/>
    <n v="2"/>
    <s v="16"/>
    <n v="20.92"/>
    <x v="46"/>
    <m/>
    <s v="MA900"/>
    <x v="3"/>
    <s v="Cleanroom Notebook, 8.5&quot; x 11&quot;"/>
    <x v="4"/>
    <x v="2"/>
    <x v="1"/>
    <m/>
    <m/>
  </r>
  <r>
    <n v="5"/>
    <n v="2"/>
    <s v="16"/>
    <n v="20.92"/>
    <x v="46"/>
    <m/>
    <s v="MA900"/>
    <x v="2"/>
    <s v="Cleanroom Notebook, 8.5&quot; x 11&quot;"/>
    <x v="4"/>
    <x v="2"/>
    <x v="1"/>
    <m/>
    <m/>
  </r>
  <r>
    <n v="6"/>
    <n v="2"/>
    <s v="16"/>
    <n v="20.92"/>
    <x v="46"/>
    <m/>
    <s v="MA900"/>
    <x v="4"/>
    <s v="Cleanroom Notebook, 8.5&quot; x 11&quot;"/>
    <x v="4"/>
    <x v="2"/>
    <x v="1"/>
    <m/>
    <m/>
  </r>
  <r>
    <n v="3"/>
    <n v="2"/>
    <s v="16"/>
    <n v="20.92"/>
    <x v="46"/>
    <m/>
    <s v="MA900"/>
    <x v="5"/>
    <s v="Cleanroom Notebook, 8.5&quot; x 11&quot;"/>
    <x v="4"/>
    <x v="2"/>
    <x v="1"/>
    <m/>
    <m/>
  </r>
  <r>
    <n v="1"/>
    <n v="1"/>
    <s v="1"/>
    <n v="5"/>
    <x v="47"/>
    <s v="SDL Atlas"/>
    <s v="MA900"/>
    <x v="1"/>
    <s v="Clothes Dryer, AATCC Compliant, Vortex M6D (Vortex M6D)"/>
    <x v="1"/>
    <x v="4"/>
    <x v="1"/>
    <n v="1"/>
    <s v="Condition: Excellent"/>
  </r>
  <r>
    <n v="1"/>
    <n v="1"/>
    <s v="19"/>
    <n v="77"/>
    <x v="47"/>
    <m/>
    <s v="MA900"/>
    <x v="1"/>
    <s v="Clothes Dryer, AATCC Compliant, Vortex M6D (Vortex M6D)"/>
    <x v="2"/>
    <x v="4"/>
    <x v="1"/>
    <m/>
    <m/>
  </r>
  <r>
    <n v="1"/>
    <n v="1"/>
    <s v="3"/>
    <n v="77"/>
    <x v="47"/>
    <m/>
    <s v="MA900"/>
    <x v="1"/>
    <s v="Clothes Dryer, AATCC Compliant, Vortex M6D (Vortex M6D)"/>
    <x v="3"/>
    <x v="4"/>
    <x v="1"/>
    <m/>
    <m/>
  </r>
  <r>
    <n v="5"/>
    <n v="1"/>
    <s v="1"/>
    <n v="11"/>
    <x v="47"/>
    <m/>
    <s v="MA900"/>
    <x v="2"/>
    <s v="Clothes Dryer, AATCC Compliant, Vortex M6D (Vortex M6D)"/>
    <x v="1"/>
    <x v="4"/>
    <x v="1"/>
    <m/>
    <m/>
  </r>
  <r>
    <n v="5"/>
    <n v="1"/>
    <s v="19"/>
    <n v="125"/>
    <x v="47"/>
    <m/>
    <s v="MA900"/>
    <x v="2"/>
    <s v="Clothes Dryer, AATCC Compliant, Vortex M6D (Vortex M6D)"/>
    <x v="2"/>
    <x v="4"/>
    <x v="1"/>
    <m/>
    <m/>
  </r>
  <r>
    <n v="5"/>
    <n v="1"/>
    <s v="3"/>
    <n v="125"/>
    <x v="47"/>
    <m/>
    <s v="MA900"/>
    <x v="2"/>
    <s v="Clothes Dryer, AATCC Compliant, Vortex M6D (Vortex M6D)"/>
    <x v="3"/>
    <x v="4"/>
    <x v="1"/>
    <m/>
    <m/>
  </r>
  <r>
    <n v="2"/>
    <n v="1"/>
    <s v="1"/>
    <n v="13"/>
    <x v="47"/>
    <m/>
    <s v="MA900"/>
    <x v="3"/>
    <s v="Clothes Dryer, AATCC Compliant, Vortex M6D (Vortex M6D)"/>
    <x v="1"/>
    <x v="4"/>
    <x v="1"/>
    <m/>
    <m/>
  </r>
  <r>
    <n v="2"/>
    <n v="1"/>
    <s v="19"/>
    <n v="140"/>
    <x v="47"/>
    <m/>
    <s v="MA900"/>
    <x v="3"/>
    <s v="Clothes Dryer, AATCC Compliant, Vortex M6D (Vortex M6D)"/>
    <x v="2"/>
    <x v="4"/>
    <x v="1"/>
    <m/>
    <m/>
  </r>
  <r>
    <n v="2"/>
    <n v="1"/>
    <s v="3"/>
    <n v="140"/>
    <x v="47"/>
    <m/>
    <s v="MA900"/>
    <x v="3"/>
    <s v="Clothes Dryer, AATCC Compliant, Vortex M6D (Vortex M6D)"/>
    <x v="3"/>
    <x v="4"/>
    <x v="1"/>
    <m/>
    <m/>
  </r>
  <r>
    <n v="6"/>
    <n v="1"/>
    <s v="1"/>
    <n v="19"/>
    <x v="47"/>
    <m/>
    <s v="MA900"/>
    <x v="4"/>
    <s v="Clothes Dryer, AATCC Compliant, Vortex M6D (Vortex M6D)"/>
    <x v="1"/>
    <x v="4"/>
    <x v="1"/>
    <m/>
    <m/>
  </r>
  <r>
    <n v="6"/>
    <n v="1"/>
    <s v="19"/>
    <n v="226"/>
    <x v="47"/>
    <m/>
    <s v="MA900"/>
    <x v="4"/>
    <s v="Clothes Dryer, AATCC Compliant, Vortex M6D (Vortex M6D)"/>
    <x v="2"/>
    <x v="4"/>
    <x v="1"/>
    <m/>
    <m/>
  </r>
  <r>
    <n v="6"/>
    <n v="1"/>
    <s v="3"/>
    <n v="226"/>
    <x v="47"/>
    <m/>
    <s v="MA900"/>
    <x v="4"/>
    <s v="Clothes Dryer, AATCC Compliant, Vortex M6D (Vortex M6D)"/>
    <x v="3"/>
    <x v="4"/>
    <x v="1"/>
    <m/>
    <m/>
  </r>
  <r>
    <n v="3"/>
    <n v="1"/>
    <s v="1"/>
    <n v="25"/>
    <x v="47"/>
    <m/>
    <s v="MA900"/>
    <x v="5"/>
    <s v="Clothes Dryer, AATCC Compliant, Vortex M6D (Vortex M6D)"/>
    <x v="1"/>
    <x v="4"/>
    <x v="1"/>
    <m/>
    <m/>
  </r>
  <r>
    <n v="3"/>
    <n v="1"/>
    <s v="19"/>
    <n v="289"/>
    <x v="47"/>
    <m/>
    <s v="MA900"/>
    <x v="5"/>
    <s v="Clothes Dryer, AATCC Compliant, Vortex M6D (Vortex M6D)"/>
    <x v="2"/>
    <x v="4"/>
    <x v="1"/>
    <m/>
    <m/>
  </r>
  <r>
    <n v="3"/>
    <n v="1"/>
    <s v="3"/>
    <n v="289"/>
    <x v="47"/>
    <m/>
    <s v="MA900"/>
    <x v="5"/>
    <s v="Clothes Dryer, AATCC Compliant, Vortex M6D (Vortex M6D)"/>
    <x v="3"/>
    <x v="4"/>
    <x v="1"/>
    <m/>
    <m/>
  </r>
  <r>
    <n v="10"/>
    <n v="1"/>
    <s v="18"/>
    <n v="0"/>
    <x v="47"/>
    <m/>
    <s v="MA900"/>
    <x v="6"/>
    <s v="Clothes Dryer, AATCC Compliant, Vortex M6D (Vortex M6D)"/>
    <x v="5"/>
    <x v="4"/>
    <x v="1"/>
    <m/>
    <m/>
  </r>
  <r>
    <n v="1"/>
    <n v="1"/>
    <s v="1"/>
    <n v="5"/>
    <x v="48"/>
    <s v="SDL Atlas"/>
    <s v="MA900"/>
    <x v="1"/>
    <s v="Clothes Washer, AATCC Compliant, Vortex M6 (Vortex)"/>
    <x v="1"/>
    <x v="4"/>
    <x v="1"/>
    <n v="1"/>
    <s v="Condition: Excellent"/>
  </r>
  <r>
    <n v="1"/>
    <n v="1"/>
    <s v="19"/>
    <n v="77"/>
    <x v="48"/>
    <m/>
    <s v="MA900"/>
    <x v="1"/>
    <s v="Clothes Washer, AATCC Compliant, Vortex M6 (Vortex)"/>
    <x v="2"/>
    <x v="4"/>
    <x v="1"/>
    <m/>
    <m/>
  </r>
  <r>
    <n v="1"/>
    <n v="1"/>
    <s v="3"/>
    <n v="77"/>
    <x v="48"/>
    <m/>
    <s v="MA900"/>
    <x v="1"/>
    <s v="Clothes Washer, AATCC Compliant, Vortex M6 (Vortex)"/>
    <x v="3"/>
    <x v="4"/>
    <x v="1"/>
    <m/>
    <m/>
  </r>
  <r>
    <n v="5"/>
    <n v="1"/>
    <s v="1"/>
    <n v="11"/>
    <x v="48"/>
    <m/>
    <s v="MA900"/>
    <x v="2"/>
    <s v="Clothes Washer, AATCC Compliant, Vortex M6 (Vortex)"/>
    <x v="1"/>
    <x v="4"/>
    <x v="1"/>
    <m/>
    <m/>
  </r>
  <r>
    <n v="5"/>
    <n v="1"/>
    <s v="19"/>
    <n v="125"/>
    <x v="48"/>
    <m/>
    <s v="MA900"/>
    <x v="2"/>
    <s v="Clothes Washer, AATCC Compliant, Vortex M6 (Vortex)"/>
    <x v="2"/>
    <x v="4"/>
    <x v="1"/>
    <m/>
    <m/>
  </r>
  <r>
    <n v="5"/>
    <n v="1"/>
    <s v="3"/>
    <n v="125"/>
    <x v="48"/>
    <m/>
    <s v="MA900"/>
    <x v="2"/>
    <s v="Clothes Washer, AATCC Compliant, Vortex M6 (Vortex)"/>
    <x v="3"/>
    <x v="4"/>
    <x v="1"/>
    <m/>
    <m/>
  </r>
  <r>
    <n v="2"/>
    <n v="1"/>
    <s v="1"/>
    <n v="13"/>
    <x v="48"/>
    <m/>
    <s v="MA900"/>
    <x v="3"/>
    <s v="Clothes Washer, AATCC Compliant, Vortex M6 (Vortex)"/>
    <x v="1"/>
    <x v="4"/>
    <x v="1"/>
    <m/>
    <m/>
  </r>
  <r>
    <n v="2"/>
    <n v="1"/>
    <s v="19"/>
    <n v="140"/>
    <x v="48"/>
    <m/>
    <s v="MA900"/>
    <x v="3"/>
    <s v="Clothes Washer, AATCC Compliant, Vortex M6 (Vortex)"/>
    <x v="2"/>
    <x v="4"/>
    <x v="1"/>
    <m/>
    <m/>
  </r>
  <r>
    <n v="2"/>
    <n v="1"/>
    <s v="3"/>
    <n v="140"/>
    <x v="48"/>
    <m/>
    <s v="MA900"/>
    <x v="3"/>
    <s v="Clothes Washer, AATCC Compliant, Vortex M6 (Vortex)"/>
    <x v="3"/>
    <x v="4"/>
    <x v="1"/>
    <m/>
    <m/>
  </r>
  <r>
    <n v="6"/>
    <n v="1"/>
    <s v="1"/>
    <n v="19"/>
    <x v="48"/>
    <m/>
    <s v="MA900"/>
    <x v="4"/>
    <s v="Clothes Washer, AATCC Compliant, Vortex M6 (Vortex)"/>
    <x v="1"/>
    <x v="4"/>
    <x v="1"/>
    <m/>
    <m/>
  </r>
  <r>
    <n v="6"/>
    <n v="1"/>
    <s v="19"/>
    <n v="226"/>
    <x v="48"/>
    <m/>
    <s v="MA900"/>
    <x v="4"/>
    <s v="Clothes Washer, AATCC Compliant, Vortex M6 (Vortex)"/>
    <x v="2"/>
    <x v="4"/>
    <x v="1"/>
    <m/>
    <m/>
  </r>
  <r>
    <n v="6"/>
    <n v="1"/>
    <s v="3"/>
    <n v="226"/>
    <x v="48"/>
    <m/>
    <s v="MA900"/>
    <x v="4"/>
    <s v="Clothes Washer, AATCC Compliant, Vortex M6 (Vortex)"/>
    <x v="3"/>
    <x v="4"/>
    <x v="1"/>
    <m/>
    <m/>
  </r>
  <r>
    <n v="3"/>
    <n v="1"/>
    <s v="1"/>
    <n v="25"/>
    <x v="48"/>
    <m/>
    <s v="MA900"/>
    <x v="5"/>
    <s v="Clothes Washer, AATCC Compliant, Vortex M6 (Vortex)"/>
    <x v="1"/>
    <x v="4"/>
    <x v="1"/>
    <m/>
    <m/>
  </r>
  <r>
    <n v="3"/>
    <n v="1"/>
    <s v="19"/>
    <n v="289"/>
    <x v="48"/>
    <m/>
    <s v="MA900"/>
    <x v="5"/>
    <s v="Clothes Washer, AATCC Compliant, Vortex M6 (Vortex)"/>
    <x v="2"/>
    <x v="4"/>
    <x v="1"/>
    <m/>
    <m/>
  </r>
  <r>
    <n v="3"/>
    <n v="1"/>
    <s v="3"/>
    <n v="289"/>
    <x v="48"/>
    <m/>
    <s v="MA900"/>
    <x v="5"/>
    <s v="Clothes Washer, AATCC Compliant, Vortex M6 (Vortex)"/>
    <x v="3"/>
    <x v="4"/>
    <x v="1"/>
    <m/>
    <m/>
  </r>
  <r>
    <n v="10"/>
    <n v="1"/>
    <s v="18"/>
    <n v="0"/>
    <x v="48"/>
    <m/>
    <s v="MA900"/>
    <x v="6"/>
    <s v="Clothes Washer, AATCC Compliant, Vortex M6 (Vortex)"/>
    <x v="5"/>
    <x v="4"/>
    <x v="1"/>
    <m/>
    <m/>
  </r>
  <r>
    <n v="10"/>
    <n v="1"/>
    <s v="18"/>
    <n v="0"/>
    <x v="49"/>
    <s v="Aixtron"/>
    <s v="Black Magic 4&quot;"/>
    <x v="6"/>
    <s v="CNT/Graphene (CNT)"/>
    <x v="5"/>
    <x v="2"/>
    <x v="2"/>
    <n v="0"/>
    <s v="Condition: N/A"/>
  </r>
  <r>
    <n v="10"/>
    <n v="1"/>
    <s v="29"/>
    <n v="0"/>
    <x v="49"/>
    <m/>
    <s v="Black Magic 4&quot;"/>
    <x v="6"/>
    <s v="CNT/Graphene (CNT)"/>
    <x v="6"/>
    <x v="2"/>
    <x v="2"/>
    <m/>
    <m/>
  </r>
  <r>
    <n v="1"/>
    <n v="1"/>
    <s v="1"/>
    <n v="31"/>
    <x v="49"/>
    <m/>
    <s v="Black Magic 4&quot;"/>
    <x v="1"/>
    <s v="CNT/Graphene (CNT)"/>
    <x v="1"/>
    <x v="2"/>
    <x v="2"/>
    <m/>
    <m/>
  </r>
  <r>
    <n v="1"/>
    <n v="1"/>
    <s v="19"/>
    <n v="146"/>
    <x v="49"/>
    <m/>
    <s v="Black Magic 4&quot;"/>
    <x v="1"/>
    <s v="CNT/Graphene (CNT)"/>
    <x v="2"/>
    <x v="2"/>
    <x v="2"/>
    <m/>
    <m/>
  </r>
  <r>
    <n v="1"/>
    <n v="1"/>
    <s v="3"/>
    <n v="146"/>
    <x v="49"/>
    <m/>
    <s v="Black Magic 4&quot;"/>
    <x v="1"/>
    <s v="CNT/Graphene (CNT)"/>
    <x v="3"/>
    <x v="2"/>
    <x v="2"/>
    <m/>
    <m/>
  </r>
  <r>
    <n v="5"/>
    <n v="1"/>
    <s v="1"/>
    <n v="56"/>
    <x v="49"/>
    <m/>
    <s v="Black Magic 4&quot;"/>
    <x v="2"/>
    <s v="CNT/Graphene (CNT)"/>
    <x v="1"/>
    <x v="2"/>
    <x v="2"/>
    <m/>
    <m/>
  </r>
  <r>
    <n v="5"/>
    <n v="1"/>
    <s v="19"/>
    <n v="229"/>
    <x v="49"/>
    <m/>
    <s v="Black Magic 4&quot;"/>
    <x v="2"/>
    <s v="CNT/Graphene (CNT)"/>
    <x v="2"/>
    <x v="2"/>
    <x v="2"/>
    <m/>
    <m/>
  </r>
  <r>
    <n v="5"/>
    <n v="1"/>
    <s v="3"/>
    <n v="229"/>
    <x v="49"/>
    <m/>
    <s v="Black Magic 4&quot;"/>
    <x v="2"/>
    <s v="CNT/Graphene (CNT)"/>
    <x v="3"/>
    <x v="2"/>
    <x v="2"/>
    <m/>
    <m/>
  </r>
  <r>
    <n v="2"/>
    <n v="1"/>
    <s v="1"/>
    <n v="65"/>
    <x v="49"/>
    <m/>
    <s v="Black Magic 4&quot;"/>
    <x v="3"/>
    <s v="CNT/Graphene (CNT)"/>
    <x v="1"/>
    <x v="2"/>
    <x v="2"/>
    <m/>
    <m/>
  </r>
  <r>
    <n v="2"/>
    <n v="1"/>
    <s v="19"/>
    <n v="266"/>
    <x v="49"/>
    <m/>
    <s v="Black Magic 4&quot;"/>
    <x v="3"/>
    <s v="CNT/Graphene (CNT)"/>
    <x v="2"/>
    <x v="2"/>
    <x v="2"/>
    <m/>
    <m/>
  </r>
  <r>
    <n v="2"/>
    <n v="1"/>
    <s v="3"/>
    <n v="266"/>
    <x v="49"/>
    <m/>
    <s v="Black Magic 4&quot;"/>
    <x v="3"/>
    <s v="CNT/Graphene (CNT)"/>
    <x v="3"/>
    <x v="2"/>
    <x v="2"/>
    <m/>
    <m/>
  </r>
  <r>
    <n v="6"/>
    <n v="1"/>
    <s v="1"/>
    <n v="106"/>
    <x v="49"/>
    <m/>
    <s v="Black Magic 4&quot;"/>
    <x v="4"/>
    <s v="CNT/Graphene (CNT)"/>
    <x v="1"/>
    <x v="2"/>
    <x v="2"/>
    <m/>
    <m/>
  </r>
  <r>
    <n v="6"/>
    <n v="1"/>
    <s v="19"/>
    <n v="429"/>
    <x v="49"/>
    <m/>
    <s v="Black Magic 4&quot;"/>
    <x v="4"/>
    <s v="CNT/Graphene (CNT)"/>
    <x v="2"/>
    <x v="2"/>
    <x v="2"/>
    <m/>
    <m/>
  </r>
  <r>
    <n v="6"/>
    <n v="1"/>
    <s v="3"/>
    <n v="429"/>
    <x v="49"/>
    <m/>
    <s v="Black Magic 4&quot;"/>
    <x v="4"/>
    <s v="CNT/Graphene (CNT)"/>
    <x v="3"/>
    <x v="2"/>
    <x v="2"/>
    <m/>
    <m/>
  </r>
  <r>
    <n v="3"/>
    <n v="1"/>
    <s v="1"/>
    <n v="135"/>
    <x v="49"/>
    <m/>
    <s v="Black Magic 4&quot;"/>
    <x v="5"/>
    <s v="CNT/Graphene (CNT)"/>
    <x v="1"/>
    <x v="2"/>
    <x v="2"/>
    <m/>
    <m/>
  </r>
  <r>
    <n v="3"/>
    <n v="1"/>
    <s v="19"/>
    <n v="548"/>
    <x v="49"/>
    <m/>
    <s v="Black Magic 4&quot;"/>
    <x v="5"/>
    <s v="CNT/Graphene (CNT)"/>
    <x v="2"/>
    <x v="2"/>
    <x v="2"/>
    <m/>
    <m/>
  </r>
  <r>
    <n v="3"/>
    <n v="1"/>
    <s v="3"/>
    <n v="548"/>
    <x v="49"/>
    <m/>
    <s v="Black Magic 4&quot;"/>
    <x v="5"/>
    <s v="CNT/Graphene (CNT)"/>
    <x v="3"/>
    <x v="2"/>
    <x v="2"/>
    <m/>
    <m/>
  </r>
  <r>
    <n v="1"/>
    <n v="1"/>
    <s v="1"/>
    <n v="32"/>
    <x v="50"/>
    <s v="Leica"/>
    <s v="SP8"/>
    <x v="1"/>
    <s v="Confocal Laser Scanning Microscope (Conf)"/>
    <x v="1"/>
    <x v="11"/>
    <x v="1"/>
    <n v="1"/>
    <s v="Condition: Good"/>
  </r>
  <r>
    <n v="1"/>
    <n v="1"/>
    <s v="19"/>
    <n v="130"/>
    <x v="50"/>
    <m/>
    <s v="SP8"/>
    <x v="1"/>
    <s v="Confocal Laser Scanning Microscope (Conf)"/>
    <x v="2"/>
    <x v="11"/>
    <x v="1"/>
    <m/>
    <m/>
  </r>
  <r>
    <n v="1"/>
    <n v="1"/>
    <s v="3"/>
    <n v="130"/>
    <x v="50"/>
    <m/>
    <s v="SP8"/>
    <x v="1"/>
    <s v="Confocal Laser Scanning Microscope (Conf)"/>
    <x v="3"/>
    <x v="11"/>
    <x v="1"/>
    <m/>
    <m/>
  </r>
  <r>
    <n v="5"/>
    <n v="1"/>
    <s v="1"/>
    <n v="50"/>
    <x v="50"/>
    <m/>
    <s v="SP8"/>
    <x v="2"/>
    <s v="Confocal Laser Scanning Microscope (Conf)"/>
    <x v="1"/>
    <x v="11"/>
    <x v="1"/>
    <m/>
    <m/>
  </r>
  <r>
    <n v="5"/>
    <n v="1"/>
    <s v="19"/>
    <n v="206"/>
    <x v="50"/>
    <m/>
    <s v="SP8"/>
    <x v="2"/>
    <s v="Confocal Laser Scanning Microscope (Conf)"/>
    <x v="2"/>
    <x v="11"/>
    <x v="1"/>
    <m/>
    <m/>
  </r>
  <r>
    <n v="5"/>
    <n v="1"/>
    <s v="3"/>
    <n v="206"/>
    <x v="50"/>
    <m/>
    <s v="SP8"/>
    <x v="2"/>
    <s v="Confocal Laser Scanning Microscope (Conf)"/>
    <x v="3"/>
    <x v="11"/>
    <x v="1"/>
    <m/>
    <m/>
  </r>
  <r>
    <n v="2"/>
    <n v="1"/>
    <s v="1"/>
    <n v="58"/>
    <x v="50"/>
    <m/>
    <s v="SP8"/>
    <x v="3"/>
    <s v="Confocal Laser Scanning Microscope (Conf)"/>
    <x v="1"/>
    <x v="11"/>
    <x v="1"/>
    <m/>
    <m/>
  </r>
  <r>
    <n v="2"/>
    <n v="1"/>
    <s v="19"/>
    <n v="239"/>
    <x v="50"/>
    <m/>
    <s v="SP8"/>
    <x v="3"/>
    <s v="Confocal Laser Scanning Microscope (Conf)"/>
    <x v="2"/>
    <x v="11"/>
    <x v="1"/>
    <m/>
    <m/>
  </r>
  <r>
    <n v="2"/>
    <n v="1"/>
    <s v="3"/>
    <n v="239"/>
    <x v="50"/>
    <m/>
    <s v="SP8"/>
    <x v="3"/>
    <s v="Confocal Laser Scanning Microscope (Conf)"/>
    <x v="3"/>
    <x v="11"/>
    <x v="1"/>
    <m/>
    <m/>
  </r>
  <r>
    <n v="6"/>
    <n v="1"/>
    <s v="1"/>
    <n v="93"/>
    <x v="50"/>
    <m/>
    <s v="SP8"/>
    <x v="4"/>
    <s v="Confocal Laser Scanning Microscope (Conf)"/>
    <x v="1"/>
    <x v="11"/>
    <x v="1"/>
    <m/>
    <m/>
  </r>
  <r>
    <n v="6"/>
    <n v="1"/>
    <s v="19"/>
    <n v="386"/>
    <x v="50"/>
    <m/>
    <s v="SP8"/>
    <x v="4"/>
    <s v="Confocal Laser Scanning Microscope (Conf)"/>
    <x v="2"/>
    <x v="11"/>
    <x v="1"/>
    <m/>
    <m/>
  </r>
  <r>
    <n v="6"/>
    <n v="1"/>
    <s v="3"/>
    <n v="386"/>
    <x v="50"/>
    <m/>
    <s v="SP8"/>
    <x v="4"/>
    <s v="Confocal Laser Scanning Microscope (Conf)"/>
    <x v="3"/>
    <x v="11"/>
    <x v="1"/>
    <m/>
    <m/>
  </r>
  <r>
    <n v="3"/>
    <n v="1"/>
    <s v="1"/>
    <n v="119"/>
    <x v="50"/>
    <m/>
    <s v="SP8"/>
    <x v="5"/>
    <s v="Confocal Laser Scanning Microscope (Conf)"/>
    <x v="1"/>
    <x v="11"/>
    <x v="1"/>
    <m/>
    <m/>
  </r>
  <r>
    <n v="3"/>
    <n v="1"/>
    <s v="19"/>
    <n v="493"/>
    <x v="50"/>
    <m/>
    <s v="SP8"/>
    <x v="5"/>
    <s v="Confocal Laser Scanning Microscope (Conf)"/>
    <x v="2"/>
    <x v="11"/>
    <x v="1"/>
    <m/>
    <m/>
  </r>
  <r>
    <n v="3"/>
    <n v="1"/>
    <s v="3"/>
    <n v="493"/>
    <x v="50"/>
    <m/>
    <s v="SP8"/>
    <x v="5"/>
    <s v="Confocal Laser Scanning Microscope (Conf)"/>
    <x v="3"/>
    <x v="11"/>
    <x v="1"/>
    <m/>
    <m/>
  </r>
  <r>
    <n v="10"/>
    <n v="1"/>
    <s v="18"/>
    <n v="0"/>
    <x v="50"/>
    <m/>
    <s v="SP8"/>
    <x v="6"/>
    <s v="Confocal Laser Scanning Microscope (Conf)"/>
    <x v="5"/>
    <x v="11"/>
    <x v="1"/>
    <m/>
    <m/>
  </r>
  <r>
    <n v="10"/>
    <n v="1"/>
    <s v="29"/>
    <n v="0"/>
    <x v="50"/>
    <m/>
    <s v="SP8"/>
    <x v="6"/>
    <s v="Confocal Laser Scanning Microscope (Conf)"/>
    <x v="6"/>
    <x v="11"/>
    <x v="1"/>
    <m/>
    <m/>
  </r>
  <r>
    <n v="1"/>
    <n v="1"/>
    <s v="19"/>
    <n v="46.37"/>
    <x v="51"/>
    <m/>
    <s v="SP8"/>
    <x v="1"/>
    <s v="Consulting/Custom Build (NERVE CONSULT)"/>
    <x v="2"/>
    <x v="1"/>
    <x v="1"/>
    <n v="1"/>
    <m/>
  </r>
  <r>
    <n v="5"/>
    <n v="1"/>
    <s v="19"/>
    <n v="73"/>
    <x v="51"/>
    <m/>
    <s v="SP8"/>
    <x v="2"/>
    <s v="Consulting/Custom Build (NERVE CONSULT)"/>
    <x v="2"/>
    <x v="1"/>
    <x v="1"/>
    <m/>
    <m/>
  </r>
  <r>
    <n v="2"/>
    <n v="1"/>
    <s v="19"/>
    <n v="84"/>
    <x v="51"/>
    <m/>
    <s v="SP8"/>
    <x v="3"/>
    <s v="Consulting/Custom Build (NERVE CONSULT)"/>
    <x v="2"/>
    <x v="1"/>
    <x v="1"/>
    <m/>
    <m/>
  </r>
  <r>
    <n v="6"/>
    <n v="1"/>
    <s v="19"/>
    <n v="122"/>
    <x v="51"/>
    <m/>
    <s v="SP8"/>
    <x v="4"/>
    <s v="Consulting/Custom Build (NERVE CONSULT)"/>
    <x v="2"/>
    <x v="1"/>
    <x v="1"/>
    <m/>
    <m/>
  </r>
  <r>
    <n v="3"/>
    <n v="1"/>
    <s v="19"/>
    <n v="160"/>
    <x v="51"/>
    <m/>
    <s v="SP8"/>
    <x v="5"/>
    <s v="Consulting/Custom Build (NERVE CONSULT)"/>
    <x v="2"/>
    <x v="1"/>
    <x v="1"/>
    <m/>
    <m/>
  </r>
  <r>
    <n v="1"/>
    <n v="1"/>
    <s v="1"/>
    <n v="4"/>
    <x v="52"/>
    <m/>
    <s v="SP8"/>
    <x v="1"/>
    <s v="Cosmed K5 Metabolic Measurement System"/>
    <x v="1"/>
    <x v="1"/>
    <x v="1"/>
    <n v="1"/>
    <s v="Condition: Excellent"/>
  </r>
  <r>
    <n v="1"/>
    <n v="1"/>
    <s v="19"/>
    <n v="42"/>
    <x v="52"/>
    <m/>
    <s v="SP8"/>
    <x v="1"/>
    <s v="Cosmed K5 Metabolic Measurement System"/>
    <x v="2"/>
    <x v="1"/>
    <x v="1"/>
    <m/>
    <m/>
  </r>
  <r>
    <n v="1"/>
    <n v="1"/>
    <s v="3"/>
    <n v="42"/>
    <x v="52"/>
    <m/>
    <s v="SP8"/>
    <x v="1"/>
    <s v="Cosmed K5 Metabolic Measurement System"/>
    <x v="3"/>
    <x v="1"/>
    <x v="1"/>
    <m/>
    <m/>
  </r>
  <r>
    <n v="5"/>
    <n v="1"/>
    <s v="1"/>
    <n v="7"/>
    <x v="52"/>
    <m/>
    <s v="SP8"/>
    <x v="2"/>
    <s v="Cosmed K5 Metabolic Measurement System"/>
    <x v="1"/>
    <x v="1"/>
    <x v="1"/>
    <m/>
    <m/>
  </r>
  <r>
    <n v="5"/>
    <n v="1"/>
    <s v="19"/>
    <n v="65"/>
    <x v="52"/>
    <m/>
    <s v="SP8"/>
    <x v="2"/>
    <s v="Cosmed K5 Metabolic Measurement System"/>
    <x v="2"/>
    <x v="1"/>
    <x v="1"/>
    <m/>
    <m/>
  </r>
  <r>
    <n v="5"/>
    <n v="1"/>
    <s v="3"/>
    <n v="65"/>
    <x v="52"/>
    <m/>
    <s v="SP8"/>
    <x v="2"/>
    <s v="Cosmed K5 Metabolic Measurement System"/>
    <x v="3"/>
    <x v="1"/>
    <x v="1"/>
    <m/>
    <m/>
  </r>
  <r>
    <n v="2"/>
    <n v="1"/>
    <s v="1"/>
    <n v="8"/>
    <x v="52"/>
    <m/>
    <s v="SP8"/>
    <x v="3"/>
    <s v="Cosmed K5 Metabolic Measurement System"/>
    <x v="1"/>
    <x v="1"/>
    <x v="1"/>
    <m/>
    <m/>
  </r>
  <r>
    <n v="2"/>
    <n v="1"/>
    <s v="19"/>
    <n v="76"/>
    <x v="52"/>
    <m/>
    <s v="SP8"/>
    <x v="3"/>
    <s v="Cosmed K5 Metabolic Measurement System"/>
    <x v="2"/>
    <x v="1"/>
    <x v="1"/>
    <m/>
    <m/>
  </r>
  <r>
    <n v="2"/>
    <n v="1"/>
    <s v="3"/>
    <n v="76"/>
    <x v="52"/>
    <m/>
    <s v="SP8"/>
    <x v="3"/>
    <s v="Cosmed K5 Metabolic Measurement System"/>
    <x v="3"/>
    <x v="1"/>
    <x v="1"/>
    <m/>
    <m/>
  </r>
  <r>
    <n v="6"/>
    <n v="1"/>
    <s v="1"/>
    <n v="12"/>
    <x v="52"/>
    <m/>
    <s v="SP8"/>
    <x v="4"/>
    <s v="Cosmed K5 Metabolic Measurement System"/>
    <x v="1"/>
    <x v="1"/>
    <x v="1"/>
    <m/>
    <m/>
  </r>
  <r>
    <n v="6"/>
    <n v="1"/>
    <s v="19"/>
    <n v="109"/>
    <x v="52"/>
    <m/>
    <s v="SP8"/>
    <x v="4"/>
    <s v="Cosmed K5 Metabolic Measurement System"/>
    <x v="2"/>
    <x v="1"/>
    <x v="1"/>
    <m/>
    <m/>
  </r>
  <r>
    <n v="6"/>
    <n v="1"/>
    <s v="3"/>
    <n v="109"/>
    <x v="52"/>
    <m/>
    <s v="SP8"/>
    <x v="4"/>
    <s v="Cosmed K5 Metabolic Measurement System"/>
    <x v="3"/>
    <x v="1"/>
    <x v="1"/>
    <m/>
    <m/>
  </r>
  <r>
    <n v="3"/>
    <n v="1"/>
    <s v="1"/>
    <n v="16"/>
    <x v="52"/>
    <m/>
    <s v="SP8"/>
    <x v="5"/>
    <s v="Cosmed K5 Metabolic Measurement System"/>
    <x v="1"/>
    <x v="1"/>
    <x v="1"/>
    <m/>
    <m/>
  </r>
  <r>
    <n v="3"/>
    <n v="1"/>
    <s v="19"/>
    <n v="143"/>
    <x v="52"/>
    <m/>
    <s v="SP8"/>
    <x v="5"/>
    <s v="Cosmed K5 Metabolic Measurement System"/>
    <x v="2"/>
    <x v="1"/>
    <x v="1"/>
    <m/>
    <m/>
  </r>
  <r>
    <n v="3"/>
    <n v="1"/>
    <s v="3"/>
    <n v="143"/>
    <x v="52"/>
    <m/>
    <s v="SP8"/>
    <x v="5"/>
    <s v="Cosmed K5 Metabolic Measurement System"/>
    <x v="3"/>
    <x v="1"/>
    <x v="1"/>
    <m/>
    <m/>
  </r>
  <r>
    <n v="10"/>
    <n v="1"/>
    <s v="18"/>
    <n v="0"/>
    <x v="53"/>
    <s v="Tousimis"/>
    <s v="SAMDRI-795"/>
    <x v="6"/>
    <s v="Critical Point Dryer (Dryer)"/>
    <x v="5"/>
    <x v="3"/>
    <x v="1"/>
    <n v="1"/>
    <s v="Condition: Excellent"/>
  </r>
  <r>
    <n v="10"/>
    <n v="1"/>
    <s v="29"/>
    <n v="0"/>
    <x v="53"/>
    <m/>
    <s v="SAMDRI-795"/>
    <x v="6"/>
    <s v="Critical Point Dryer (Dryer)"/>
    <x v="6"/>
    <x v="3"/>
    <x v="1"/>
    <m/>
    <m/>
  </r>
  <r>
    <n v="1"/>
    <n v="1"/>
    <s v="1"/>
    <n v="9"/>
    <x v="53"/>
    <m/>
    <s v="SAMDRI-795"/>
    <x v="1"/>
    <s v="Critical Point Dryer (Dryer)"/>
    <x v="1"/>
    <x v="3"/>
    <x v="1"/>
    <m/>
    <m/>
  </r>
  <r>
    <n v="1"/>
    <n v="1"/>
    <s v="19"/>
    <n v="98"/>
    <x v="53"/>
    <m/>
    <s v="SAMDRI-795"/>
    <x v="1"/>
    <s v="Critical Point Dryer (Dryer)"/>
    <x v="2"/>
    <x v="3"/>
    <x v="1"/>
    <m/>
    <m/>
  </r>
  <r>
    <n v="1"/>
    <n v="1"/>
    <s v="3"/>
    <n v="98"/>
    <x v="53"/>
    <m/>
    <s v="SAMDRI-795"/>
    <x v="1"/>
    <s v="Critical Point Dryer (Dryer)"/>
    <x v="3"/>
    <x v="3"/>
    <x v="1"/>
    <m/>
    <m/>
  </r>
  <r>
    <n v="5"/>
    <n v="1"/>
    <s v="1"/>
    <n v="13"/>
    <x v="53"/>
    <m/>
    <s v="SAMDRI-795"/>
    <x v="2"/>
    <s v="Critical Point Dryer (Dryer)"/>
    <x v="1"/>
    <x v="3"/>
    <x v="1"/>
    <m/>
    <m/>
  </r>
  <r>
    <n v="5"/>
    <n v="1"/>
    <s v="19"/>
    <n v="161"/>
    <x v="53"/>
    <m/>
    <s v="SAMDRI-795"/>
    <x v="2"/>
    <s v="Critical Point Dryer (Dryer)"/>
    <x v="2"/>
    <x v="3"/>
    <x v="1"/>
    <m/>
    <m/>
  </r>
  <r>
    <n v="5"/>
    <n v="1"/>
    <s v="3"/>
    <n v="161"/>
    <x v="53"/>
    <m/>
    <s v="SAMDRI-795"/>
    <x v="2"/>
    <s v="Critical Point Dryer (Dryer)"/>
    <x v="3"/>
    <x v="3"/>
    <x v="1"/>
    <m/>
    <m/>
  </r>
  <r>
    <n v="2"/>
    <n v="1"/>
    <s v="1"/>
    <n v="15"/>
    <x v="53"/>
    <m/>
    <s v="SAMDRI-795"/>
    <x v="3"/>
    <s v="Critical Point Dryer (Dryer)"/>
    <x v="1"/>
    <x v="3"/>
    <x v="1"/>
    <m/>
    <m/>
  </r>
  <r>
    <n v="2"/>
    <n v="1"/>
    <s v="19"/>
    <n v="187"/>
    <x v="53"/>
    <m/>
    <s v="SAMDRI-795"/>
    <x v="3"/>
    <s v="Critical Point Dryer (Dryer)"/>
    <x v="2"/>
    <x v="3"/>
    <x v="1"/>
    <m/>
    <m/>
  </r>
  <r>
    <n v="2"/>
    <n v="1"/>
    <s v="3"/>
    <n v="187"/>
    <x v="53"/>
    <m/>
    <s v="SAMDRI-795"/>
    <x v="3"/>
    <s v="Critical Point Dryer (Dryer)"/>
    <x v="3"/>
    <x v="3"/>
    <x v="1"/>
    <m/>
    <m/>
  </r>
  <r>
    <n v="6"/>
    <n v="1"/>
    <s v="1"/>
    <n v="25"/>
    <x v="53"/>
    <m/>
    <s v="SAMDRI-795"/>
    <x v="4"/>
    <s v="Critical Point Dryer (Dryer)"/>
    <x v="1"/>
    <x v="3"/>
    <x v="1"/>
    <m/>
    <m/>
  </r>
  <r>
    <n v="6"/>
    <n v="1"/>
    <s v="19"/>
    <n v="303"/>
    <x v="53"/>
    <m/>
    <s v="SAMDRI-795"/>
    <x v="4"/>
    <s v="Critical Point Dryer (Dryer)"/>
    <x v="2"/>
    <x v="3"/>
    <x v="1"/>
    <m/>
    <m/>
  </r>
  <r>
    <n v="6"/>
    <n v="1"/>
    <s v="3"/>
    <n v="303"/>
    <x v="53"/>
    <m/>
    <s v="SAMDRI-795"/>
    <x v="4"/>
    <s v="Critical Point Dryer (Dryer)"/>
    <x v="3"/>
    <x v="3"/>
    <x v="1"/>
    <m/>
    <m/>
  </r>
  <r>
    <n v="3"/>
    <n v="1"/>
    <s v="1"/>
    <n v="32"/>
    <x v="53"/>
    <m/>
    <s v="SAMDRI-795"/>
    <x v="5"/>
    <s v="Critical Point Dryer (Dryer)"/>
    <x v="1"/>
    <x v="3"/>
    <x v="1"/>
    <m/>
    <m/>
  </r>
  <r>
    <n v="3"/>
    <n v="1"/>
    <s v="19"/>
    <n v="387"/>
    <x v="53"/>
    <m/>
    <s v="SAMDRI-795"/>
    <x v="5"/>
    <s v="Critical Point Dryer (Dryer)"/>
    <x v="2"/>
    <x v="3"/>
    <x v="1"/>
    <m/>
    <m/>
  </r>
  <r>
    <n v="3"/>
    <n v="1"/>
    <s v="3"/>
    <n v="387"/>
    <x v="53"/>
    <m/>
    <s v="SAMDRI-795"/>
    <x v="5"/>
    <s v="Critical Point Dryer (Dryer)"/>
    <x v="3"/>
    <x v="3"/>
    <x v="1"/>
    <m/>
    <m/>
  </r>
  <r>
    <n v="1"/>
    <n v="1"/>
    <s v="1"/>
    <n v="5"/>
    <x v="54"/>
    <s v="SDL Atlas"/>
    <s v="SAMDRI-795"/>
    <x v="1"/>
    <s v="Crockmeter/Rubbing Fastness Tester, M238AA (Model CM-1) (Crock)"/>
    <x v="1"/>
    <x v="4"/>
    <x v="1"/>
    <n v="1"/>
    <s v="Condition: Excellent"/>
  </r>
  <r>
    <n v="1"/>
    <n v="1"/>
    <s v="19"/>
    <n v="77"/>
    <x v="54"/>
    <m/>
    <s v="SAMDRI-795"/>
    <x v="1"/>
    <s v="Crockmeter/Rubbing Fastness Tester, M238AA (Model CM-1) (Crock)"/>
    <x v="2"/>
    <x v="4"/>
    <x v="1"/>
    <m/>
    <m/>
  </r>
  <r>
    <n v="1"/>
    <n v="1"/>
    <s v="3"/>
    <n v="77"/>
    <x v="54"/>
    <m/>
    <s v="SAMDRI-795"/>
    <x v="1"/>
    <s v="Crockmeter/Rubbing Fastness Tester, M238AA (Model CM-1) (Crock)"/>
    <x v="3"/>
    <x v="4"/>
    <x v="1"/>
    <m/>
    <m/>
  </r>
  <r>
    <n v="5"/>
    <n v="1"/>
    <s v="1"/>
    <n v="11"/>
    <x v="54"/>
    <m/>
    <s v="SAMDRI-795"/>
    <x v="2"/>
    <s v="Crockmeter/Rubbing Fastness Tester, M238AA (Model CM-1) (Crock)"/>
    <x v="1"/>
    <x v="4"/>
    <x v="1"/>
    <m/>
    <m/>
  </r>
  <r>
    <n v="5"/>
    <n v="1"/>
    <s v="19"/>
    <n v="125"/>
    <x v="54"/>
    <m/>
    <s v="SAMDRI-795"/>
    <x v="2"/>
    <s v="Crockmeter/Rubbing Fastness Tester, M238AA (Model CM-1) (Crock)"/>
    <x v="2"/>
    <x v="4"/>
    <x v="1"/>
    <m/>
    <m/>
  </r>
  <r>
    <n v="5"/>
    <n v="1"/>
    <s v="3"/>
    <n v="125"/>
    <x v="54"/>
    <m/>
    <s v="SAMDRI-795"/>
    <x v="2"/>
    <s v="Crockmeter/Rubbing Fastness Tester, M238AA (Model CM-1) (Crock)"/>
    <x v="3"/>
    <x v="4"/>
    <x v="1"/>
    <m/>
    <m/>
  </r>
  <r>
    <n v="2"/>
    <n v="1"/>
    <s v="1"/>
    <n v="13"/>
    <x v="54"/>
    <m/>
    <s v="SAMDRI-795"/>
    <x v="3"/>
    <s v="Crockmeter/Rubbing Fastness Tester, M238AA (Model CM-1) (Crock)"/>
    <x v="1"/>
    <x v="4"/>
    <x v="1"/>
    <m/>
    <m/>
  </r>
  <r>
    <n v="2"/>
    <n v="1"/>
    <s v="19"/>
    <n v="140"/>
    <x v="54"/>
    <m/>
    <s v="SAMDRI-795"/>
    <x v="3"/>
    <s v="Crockmeter/Rubbing Fastness Tester, M238AA (Model CM-1) (Crock)"/>
    <x v="2"/>
    <x v="4"/>
    <x v="1"/>
    <m/>
    <m/>
  </r>
  <r>
    <n v="2"/>
    <n v="1"/>
    <s v="3"/>
    <n v="140"/>
    <x v="54"/>
    <m/>
    <s v="SAMDRI-795"/>
    <x v="3"/>
    <s v="Crockmeter/Rubbing Fastness Tester, M238AA (Model CM-1) (Crock)"/>
    <x v="3"/>
    <x v="4"/>
    <x v="1"/>
    <m/>
    <m/>
  </r>
  <r>
    <n v="6"/>
    <n v="1"/>
    <s v="1"/>
    <n v="19"/>
    <x v="54"/>
    <m/>
    <s v="SAMDRI-795"/>
    <x v="4"/>
    <s v="Crockmeter/Rubbing Fastness Tester, M238AA (Model CM-1) (Crock)"/>
    <x v="1"/>
    <x v="4"/>
    <x v="1"/>
    <m/>
    <m/>
  </r>
  <r>
    <n v="6"/>
    <n v="1"/>
    <s v="19"/>
    <n v="226"/>
    <x v="54"/>
    <m/>
    <s v="SAMDRI-795"/>
    <x v="4"/>
    <s v="Crockmeter/Rubbing Fastness Tester, M238AA (Model CM-1) (Crock)"/>
    <x v="2"/>
    <x v="4"/>
    <x v="1"/>
    <m/>
    <m/>
  </r>
  <r>
    <n v="6"/>
    <n v="1"/>
    <s v="3"/>
    <n v="226"/>
    <x v="54"/>
    <m/>
    <s v="SAMDRI-795"/>
    <x v="4"/>
    <s v="Crockmeter/Rubbing Fastness Tester, M238AA (Model CM-1) (Crock)"/>
    <x v="3"/>
    <x v="4"/>
    <x v="1"/>
    <m/>
    <m/>
  </r>
  <r>
    <n v="3"/>
    <n v="1"/>
    <s v="1"/>
    <n v="25"/>
    <x v="54"/>
    <m/>
    <s v="SAMDRI-795"/>
    <x v="5"/>
    <s v="Crockmeter/Rubbing Fastness Tester, M238AA (Model CM-1) (Crock)"/>
    <x v="1"/>
    <x v="4"/>
    <x v="1"/>
    <m/>
    <m/>
  </r>
  <r>
    <n v="3"/>
    <n v="1"/>
    <s v="19"/>
    <n v="289"/>
    <x v="54"/>
    <m/>
    <s v="SAMDRI-795"/>
    <x v="5"/>
    <s v="Crockmeter/Rubbing Fastness Tester, M238AA (Model CM-1) (Crock)"/>
    <x v="2"/>
    <x v="4"/>
    <x v="1"/>
    <m/>
    <m/>
  </r>
  <r>
    <n v="3"/>
    <n v="1"/>
    <s v="3"/>
    <n v="289"/>
    <x v="54"/>
    <m/>
    <s v="SAMDRI-795"/>
    <x v="5"/>
    <s v="Crockmeter/Rubbing Fastness Tester, M238AA (Model CM-1) (Crock)"/>
    <x v="3"/>
    <x v="4"/>
    <x v="1"/>
    <m/>
    <m/>
  </r>
  <r>
    <n v="10"/>
    <n v="1"/>
    <s v="18"/>
    <n v="0"/>
    <x v="54"/>
    <m/>
    <s v="SAMDRI-795"/>
    <x v="6"/>
    <s v="Crockmeter/Rubbing Fastness Tester, M238AA (Model CM-1) (Crock)"/>
    <x v="5"/>
    <x v="4"/>
    <x v="1"/>
    <m/>
    <m/>
  </r>
  <r>
    <n v="1"/>
    <n v="1"/>
    <s v="1"/>
    <n v="7"/>
    <x v="55"/>
    <s v="Leica"/>
    <s v="CM1850"/>
    <x v="1"/>
    <s v="Cryostat"/>
    <x v="1"/>
    <x v="11"/>
    <x v="1"/>
    <n v="1"/>
    <s v="Condition: Excellent"/>
  </r>
  <r>
    <n v="1"/>
    <n v="1"/>
    <s v="19"/>
    <n v="105"/>
    <x v="55"/>
    <m/>
    <s v="CM1850"/>
    <x v="1"/>
    <s v="Cryostat"/>
    <x v="2"/>
    <x v="11"/>
    <x v="1"/>
    <m/>
    <m/>
  </r>
  <r>
    <n v="1"/>
    <n v="1"/>
    <s v="3"/>
    <n v="105"/>
    <x v="55"/>
    <m/>
    <s v="CM1850"/>
    <x v="1"/>
    <s v="Cryostat"/>
    <x v="3"/>
    <x v="11"/>
    <x v="1"/>
    <m/>
    <m/>
  </r>
  <r>
    <n v="5"/>
    <n v="1"/>
    <s v="1"/>
    <n v="12"/>
    <x v="55"/>
    <m/>
    <s v="CM1850"/>
    <x v="2"/>
    <s v="Cryostat"/>
    <x v="1"/>
    <x v="11"/>
    <x v="1"/>
    <m/>
    <m/>
  </r>
  <r>
    <n v="5"/>
    <n v="1"/>
    <s v="19"/>
    <n v="171"/>
    <x v="55"/>
    <m/>
    <s v="CM1850"/>
    <x v="2"/>
    <s v="Cryostat"/>
    <x v="2"/>
    <x v="11"/>
    <x v="1"/>
    <m/>
    <m/>
  </r>
  <r>
    <n v="5"/>
    <n v="1"/>
    <s v="3"/>
    <n v="171"/>
    <x v="55"/>
    <m/>
    <s v="CM1850"/>
    <x v="2"/>
    <s v="Cryostat"/>
    <x v="3"/>
    <x v="11"/>
    <x v="1"/>
    <m/>
    <m/>
  </r>
  <r>
    <n v="2"/>
    <n v="1"/>
    <s v="1"/>
    <n v="14"/>
    <x v="55"/>
    <m/>
    <s v="CM1850"/>
    <x v="3"/>
    <s v="Cryostat"/>
    <x v="1"/>
    <x v="11"/>
    <x v="1"/>
    <m/>
    <m/>
  </r>
  <r>
    <n v="2"/>
    <n v="1"/>
    <s v="19"/>
    <n v="199"/>
    <x v="55"/>
    <m/>
    <s v="CM1850"/>
    <x v="3"/>
    <s v="Cryostat"/>
    <x v="2"/>
    <x v="11"/>
    <x v="1"/>
    <m/>
    <m/>
  </r>
  <r>
    <n v="2"/>
    <n v="1"/>
    <s v="3"/>
    <n v="199"/>
    <x v="55"/>
    <m/>
    <s v="CM1850"/>
    <x v="3"/>
    <s v="Cryostat"/>
    <x v="3"/>
    <x v="11"/>
    <x v="1"/>
    <m/>
    <m/>
  </r>
  <r>
    <n v="6"/>
    <n v="1"/>
    <s v="1"/>
    <n v="23"/>
    <x v="55"/>
    <m/>
    <s v="CM1850"/>
    <x v="4"/>
    <s v="Cryostat"/>
    <x v="1"/>
    <x v="11"/>
    <x v="1"/>
    <m/>
    <m/>
  </r>
  <r>
    <n v="6"/>
    <n v="1"/>
    <s v="19"/>
    <n v="321"/>
    <x v="55"/>
    <m/>
    <s v="CM1850"/>
    <x v="4"/>
    <s v="Cryostat"/>
    <x v="2"/>
    <x v="11"/>
    <x v="1"/>
    <m/>
    <m/>
  </r>
  <r>
    <n v="6"/>
    <n v="1"/>
    <s v="3"/>
    <n v="321"/>
    <x v="55"/>
    <m/>
    <s v="CM1850"/>
    <x v="4"/>
    <s v="Cryostat"/>
    <x v="3"/>
    <x v="11"/>
    <x v="1"/>
    <m/>
    <m/>
  </r>
  <r>
    <n v="3"/>
    <n v="1"/>
    <s v="1"/>
    <n v="30"/>
    <x v="55"/>
    <m/>
    <s v="CM1850"/>
    <x v="5"/>
    <s v="Cryostat"/>
    <x v="1"/>
    <x v="11"/>
    <x v="1"/>
    <m/>
    <m/>
  </r>
  <r>
    <n v="3"/>
    <n v="1"/>
    <s v="19"/>
    <n v="410"/>
    <x v="55"/>
    <m/>
    <s v="CM1850"/>
    <x v="5"/>
    <s v="Cryostat"/>
    <x v="2"/>
    <x v="11"/>
    <x v="1"/>
    <m/>
    <m/>
  </r>
  <r>
    <n v="3"/>
    <n v="1"/>
    <s v="3"/>
    <n v="410"/>
    <x v="55"/>
    <m/>
    <s v="CM1850"/>
    <x v="5"/>
    <s v="Cryostat"/>
    <x v="3"/>
    <x v="11"/>
    <x v="1"/>
    <m/>
    <m/>
  </r>
  <r>
    <n v="10"/>
    <n v="1"/>
    <s v="18"/>
    <n v="0"/>
    <x v="55"/>
    <m/>
    <s v="CM1850"/>
    <x v="6"/>
    <s v="Cryostat"/>
    <x v="5"/>
    <x v="11"/>
    <x v="1"/>
    <m/>
    <m/>
  </r>
  <r>
    <n v="10"/>
    <n v="1"/>
    <s v="18"/>
    <n v="0"/>
    <x v="56"/>
    <s v="Leica"/>
    <s v="EM UC6-FC6"/>
    <x v="6"/>
    <s v="Cryo-Ultramicrotome (CryU)"/>
    <x v="5"/>
    <x v="3"/>
    <x v="1"/>
    <n v="1"/>
    <s v="Condition: Excellent"/>
  </r>
  <r>
    <n v="10"/>
    <n v="1"/>
    <s v="29"/>
    <n v="0"/>
    <x v="56"/>
    <m/>
    <s v="EM UC6-FC6"/>
    <x v="6"/>
    <s v="Cryo-Ultramicrotome (CryU)"/>
    <x v="6"/>
    <x v="3"/>
    <x v="1"/>
    <m/>
    <m/>
  </r>
  <r>
    <n v="1"/>
    <n v="1"/>
    <s v="1"/>
    <n v="9"/>
    <x v="56"/>
    <m/>
    <s v="EM UC6-FC6"/>
    <x v="1"/>
    <s v="Cryo-Ultramicrotome (CryU)"/>
    <x v="1"/>
    <x v="3"/>
    <x v="1"/>
    <m/>
    <m/>
  </r>
  <r>
    <n v="1"/>
    <n v="1"/>
    <s v="19"/>
    <n v="98"/>
    <x v="56"/>
    <m/>
    <s v="EM UC6-FC6"/>
    <x v="1"/>
    <s v="Cryo-Ultramicrotome (CryU)"/>
    <x v="2"/>
    <x v="3"/>
    <x v="1"/>
    <m/>
    <m/>
  </r>
  <r>
    <n v="1"/>
    <n v="1"/>
    <s v="3"/>
    <n v="98"/>
    <x v="56"/>
    <m/>
    <s v="EM UC6-FC6"/>
    <x v="1"/>
    <s v="Cryo-Ultramicrotome (CryU)"/>
    <x v="3"/>
    <x v="3"/>
    <x v="1"/>
    <m/>
    <m/>
  </r>
  <r>
    <n v="5"/>
    <n v="1"/>
    <s v="1"/>
    <n v="13"/>
    <x v="56"/>
    <m/>
    <s v="EM UC6-FC6"/>
    <x v="2"/>
    <s v="Cryo-Ultramicrotome (CryU)"/>
    <x v="1"/>
    <x v="3"/>
    <x v="1"/>
    <m/>
    <m/>
  </r>
  <r>
    <n v="5"/>
    <n v="1"/>
    <s v="19"/>
    <n v="161"/>
    <x v="56"/>
    <m/>
    <s v="EM UC6-FC6"/>
    <x v="2"/>
    <s v="Cryo-Ultramicrotome (CryU)"/>
    <x v="2"/>
    <x v="3"/>
    <x v="1"/>
    <m/>
    <m/>
  </r>
  <r>
    <n v="5"/>
    <n v="1"/>
    <s v="3"/>
    <n v="161"/>
    <x v="56"/>
    <m/>
    <s v="EM UC6-FC6"/>
    <x v="2"/>
    <s v="Cryo-Ultramicrotome (CryU)"/>
    <x v="3"/>
    <x v="3"/>
    <x v="1"/>
    <m/>
    <m/>
  </r>
  <r>
    <n v="2"/>
    <n v="1"/>
    <s v="1"/>
    <n v="15"/>
    <x v="56"/>
    <m/>
    <s v="EM UC6-FC6"/>
    <x v="3"/>
    <s v="Cryo-Ultramicrotome (CryU)"/>
    <x v="1"/>
    <x v="3"/>
    <x v="1"/>
    <m/>
    <m/>
  </r>
  <r>
    <n v="2"/>
    <n v="1"/>
    <s v="19"/>
    <n v="187"/>
    <x v="56"/>
    <m/>
    <s v="EM UC6-FC6"/>
    <x v="3"/>
    <s v="Cryo-Ultramicrotome (CryU)"/>
    <x v="2"/>
    <x v="3"/>
    <x v="1"/>
    <m/>
    <m/>
  </r>
  <r>
    <n v="2"/>
    <n v="1"/>
    <s v="3"/>
    <n v="187"/>
    <x v="56"/>
    <m/>
    <s v="EM UC6-FC6"/>
    <x v="3"/>
    <s v="Cryo-Ultramicrotome (CryU)"/>
    <x v="3"/>
    <x v="3"/>
    <x v="1"/>
    <m/>
    <m/>
  </r>
  <r>
    <n v="6"/>
    <n v="1"/>
    <s v="1"/>
    <n v="25"/>
    <x v="56"/>
    <m/>
    <s v="EM UC6-FC6"/>
    <x v="4"/>
    <s v="Cryo-Ultramicrotome (CryU)"/>
    <x v="1"/>
    <x v="3"/>
    <x v="1"/>
    <m/>
    <m/>
  </r>
  <r>
    <n v="6"/>
    <n v="1"/>
    <s v="19"/>
    <n v="303"/>
    <x v="56"/>
    <m/>
    <s v="EM UC6-FC6"/>
    <x v="4"/>
    <s v="Cryo-Ultramicrotome (CryU)"/>
    <x v="2"/>
    <x v="3"/>
    <x v="1"/>
    <m/>
    <m/>
  </r>
  <r>
    <n v="6"/>
    <n v="1"/>
    <s v="3"/>
    <n v="303"/>
    <x v="56"/>
    <m/>
    <s v="EM UC6-FC6"/>
    <x v="4"/>
    <s v="Cryo-Ultramicrotome (CryU)"/>
    <x v="3"/>
    <x v="3"/>
    <x v="1"/>
    <m/>
    <m/>
  </r>
  <r>
    <n v="3"/>
    <n v="1"/>
    <s v="1"/>
    <n v="32"/>
    <x v="56"/>
    <m/>
    <s v="EM UC6-FC6"/>
    <x v="5"/>
    <s v="Cryo-Ultramicrotome (CryU)"/>
    <x v="1"/>
    <x v="3"/>
    <x v="1"/>
    <m/>
    <m/>
  </r>
  <r>
    <n v="3"/>
    <n v="1"/>
    <s v="19"/>
    <n v="387"/>
    <x v="56"/>
    <m/>
    <s v="EM UC6-FC6"/>
    <x v="5"/>
    <s v="Cryo-Ultramicrotome (CryU)"/>
    <x v="2"/>
    <x v="3"/>
    <x v="1"/>
    <m/>
    <m/>
  </r>
  <r>
    <n v="3"/>
    <n v="1"/>
    <s v="3"/>
    <n v="387"/>
    <x v="56"/>
    <m/>
    <s v="EM UC6-FC6"/>
    <x v="5"/>
    <s v="Cryo-Ultramicrotome (CryU)"/>
    <x v="3"/>
    <x v="3"/>
    <x v="1"/>
    <m/>
    <m/>
  </r>
  <r>
    <n v="1"/>
    <n v="1"/>
    <s v="1"/>
    <n v="31"/>
    <x v="57"/>
    <s v="MARS"/>
    <s v="Microlab 5x120"/>
    <x v="1"/>
    <s v="CT Scanner"/>
    <x v="1"/>
    <x v="6"/>
    <x v="2"/>
    <n v="0"/>
    <s v="Condition: Excellent"/>
  </r>
  <r>
    <n v="1"/>
    <n v="1"/>
    <s v="19"/>
    <n v="101"/>
    <x v="57"/>
    <m/>
    <s v="Microlab 5x120"/>
    <x v="1"/>
    <s v="CT Scanner"/>
    <x v="2"/>
    <x v="6"/>
    <x v="2"/>
    <m/>
    <m/>
  </r>
  <r>
    <n v="1"/>
    <n v="1"/>
    <s v="3"/>
    <n v="101"/>
    <x v="57"/>
    <m/>
    <s v="Microlab 5x120"/>
    <x v="1"/>
    <s v="CT Scanner"/>
    <x v="3"/>
    <x v="6"/>
    <x v="2"/>
    <m/>
    <m/>
  </r>
  <r>
    <n v="5"/>
    <n v="1"/>
    <s v="1"/>
    <n v="49"/>
    <x v="57"/>
    <m/>
    <s v="Microlab 5x120"/>
    <x v="2"/>
    <s v="CT Scanner"/>
    <x v="1"/>
    <x v="6"/>
    <x v="2"/>
    <m/>
    <m/>
  </r>
  <r>
    <n v="5"/>
    <n v="1"/>
    <s v="19"/>
    <n v="158"/>
    <x v="57"/>
    <m/>
    <s v="Microlab 5x120"/>
    <x v="2"/>
    <s v="CT Scanner"/>
    <x v="2"/>
    <x v="6"/>
    <x v="2"/>
    <m/>
    <m/>
  </r>
  <r>
    <n v="5"/>
    <n v="1"/>
    <s v="3"/>
    <n v="158"/>
    <x v="57"/>
    <m/>
    <s v="Microlab 5x120"/>
    <x v="2"/>
    <s v="CT Scanner"/>
    <x v="3"/>
    <x v="6"/>
    <x v="2"/>
    <m/>
    <m/>
  </r>
  <r>
    <n v="2"/>
    <n v="1"/>
    <s v="1"/>
    <n v="57"/>
    <x v="57"/>
    <m/>
    <s v="Microlab 5x120"/>
    <x v="3"/>
    <s v="CT Scanner"/>
    <x v="1"/>
    <x v="6"/>
    <x v="2"/>
    <m/>
    <m/>
  </r>
  <r>
    <n v="2"/>
    <n v="1"/>
    <s v="19"/>
    <n v="184"/>
    <x v="57"/>
    <m/>
    <s v="Microlab 5x120"/>
    <x v="3"/>
    <s v="CT Scanner"/>
    <x v="2"/>
    <x v="6"/>
    <x v="2"/>
    <m/>
    <m/>
  </r>
  <r>
    <n v="2"/>
    <n v="1"/>
    <s v="3"/>
    <n v="184"/>
    <x v="57"/>
    <m/>
    <s v="Microlab 5x120"/>
    <x v="3"/>
    <s v="CT Scanner"/>
    <x v="3"/>
    <x v="6"/>
    <x v="2"/>
    <m/>
    <m/>
  </r>
  <r>
    <n v="6"/>
    <n v="1"/>
    <s v="1"/>
    <n v="89"/>
    <x v="57"/>
    <m/>
    <s v="Microlab 5x120"/>
    <x v="4"/>
    <s v="CT Scanner"/>
    <x v="1"/>
    <x v="6"/>
    <x v="2"/>
    <m/>
    <m/>
  </r>
  <r>
    <n v="6"/>
    <n v="1"/>
    <s v="19"/>
    <n v="273"/>
    <x v="57"/>
    <m/>
    <s v="Microlab 5x120"/>
    <x v="4"/>
    <s v="CT Scanner"/>
    <x v="2"/>
    <x v="6"/>
    <x v="2"/>
    <m/>
    <m/>
  </r>
  <r>
    <n v="6"/>
    <n v="1"/>
    <s v="3"/>
    <n v="273"/>
    <x v="57"/>
    <m/>
    <s v="Microlab 5x120"/>
    <x v="4"/>
    <s v="CT Scanner"/>
    <x v="3"/>
    <x v="6"/>
    <x v="2"/>
    <m/>
    <m/>
  </r>
  <r>
    <n v="3"/>
    <n v="1"/>
    <s v="1"/>
    <n v="95"/>
    <x v="57"/>
    <m/>
    <s v="Microlab 5x120"/>
    <x v="5"/>
    <s v="CT Scanner"/>
    <x v="1"/>
    <x v="6"/>
    <x v="2"/>
    <m/>
    <m/>
  </r>
  <r>
    <n v="3"/>
    <n v="1"/>
    <s v="19"/>
    <n v="337"/>
    <x v="57"/>
    <m/>
    <s v="Microlab 5x120"/>
    <x v="5"/>
    <s v="CT Scanner"/>
    <x v="2"/>
    <x v="6"/>
    <x v="2"/>
    <m/>
    <m/>
  </r>
  <r>
    <n v="3"/>
    <n v="1"/>
    <s v="3"/>
    <n v="337"/>
    <x v="57"/>
    <m/>
    <s v="Microlab 5x120"/>
    <x v="5"/>
    <s v="CT Scanner"/>
    <x v="3"/>
    <x v="6"/>
    <x v="2"/>
    <m/>
    <m/>
  </r>
  <r>
    <n v="10"/>
    <n v="1"/>
    <s v="18"/>
    <n v="0"/>
    <x v="57"/>
    <m/>
    <s v="Microlab 5x120"/>
    <x v="6"/>
    <s v="CT Scanner"/>
    <x v="5"/>
    <x v="6"/>
    <x v="2"/>
    <m/>
    <m/>
  </r>
  <r>
    <n v="10"/>
    <n v="1"/>
    <s v="18"/>
    <n v="0"/>
    <x v="58"/>
    <m/>
    <s v="Microlab 5x120"/>
    <x v="6"/>
    <s v="CVD Tube Furnace (CVD)"/>
    <x v="5"/>
    <x v="2"/>
    <x v="1"/>
    <n v="1"/>
    <s v="Condition: Excellent"/>
  </r>
  <r>
    <n v="1"/>
    <n v="1"/>
    <s v="1"/>
    <n v="30"/>
    <x v="58"/>
    <m/>
    <s v="Microlab 5x120"/>
    <x v="1"/>
    <s v="CVD Tube Furnace (CVD)"/>
    <x v="1"/>
    <x v="2"/>
    <x v="1"/>
    <m/>
    <m/>
  </r>
  <r>
    <n v="1"/>
    <n v="1"/>
    <s v="19"/>
    <n v="141"/>
    <x v="58"/>
    <m/>
    <s v="Microlab 5x120"/>
    <x v="1"/>
    <s v="CVD Tube Furnace (CVD)"/>
    <x v="2"/>
    <x v="2"/>
    <x v="1"/>
    <m/>
    <m/>
  </r>
  <r>
    <n v="1"/>
    <n v="1"/>
    <s v="3"/>
    <n v="141"/>
    <x v="58"/>
    <m/>
    <s v="Microlab 5x120"/>
    <x v="1"/>
    <s v="CVD Tube Furnace (CVD)"/>
    <x v="3"/>
    <x v="2"/>
    <x v="1"/>
    <m/>
    <m/>
  </r>
  <r>
    <n v="5"/>
    <n v="1"/>
    <s v="1"/>
    <n v="56"/>
    <x v="58"/>
    <m/>
    <s v="Microlab 5x120"/>
    <x v="2"/>
    <s v="CVD Tube Furnace (CVD)"/>
    <x v="1"/>
    <x v="2"/>
    <x v="1"/>
    <m/>
    <m/>
  </r>
  <r>
    <n v="5"/>
    <n v="1"/>
    <s v="19"/>
    <n v="229"/>
    <x v="58"/>
    <m/>
    <s v="Microlab 5x120"/>
    <x v="2"/>
    <s v="CVD Tube Furnace (CVD)"/>
    <x v="2"/>
    <x v="2"/>
    <x v="1"/>
    <m/>
    <m/>
  </r>
  <r>
    <n v="5"/>
    <n v="1"/>
    <s v="3"/>
    <n v="229"/>
    <x v="58"/>
    <m/>
    <s v="Microlab 5x120"/>
    <x v="2"/>
    <s v="CVD Tube Furnace (CVD)"/>
    <x v="3"/>
    <x v="2"/>
    <x v="1"/>
    <m/>
    <m/>
  </r>
  <r>
    <n v="2"/>
    <n v="1"/>
    <s v="1"/>
    <n v="65"/>
    <x v="58"/>
    <m/>
    <s v="Microlab 5x120"/>
    <x v="3"/>
    <s v="CVD Tube Furnace (CVD)"/>
    <x v="1"/>
    <x v="2"/>
    <x v="1"/>
    <m/>
    <m/>
  </r>
  <r>
    <n v="2"/>
    <n v="1"/>
    <s v="19"/>
    <n v="266"/>
    <x v="58"/>
    <m/>
    <s v="Microlab 5x120"/>
    <x v="3"/>
    <s v="CVD Tube Furnace (CVD)"/>
    <x v="2"/>
    <x v="2"/>
    <x v="1"/>
    <m/>
    <m/>
  </r>
  <r>
    <n v="2"/>
    <n v="1"/>
    <s v="3"/>
    <n v="266"/>
    <x v="58"/>
    <m/>
    <s v="Microlab 5x120"/>
    <x v="3"/>
    <s v="CVD Tube Furnace (CVD)"/>
    <x v="3"/>
    <x v="2"/>
    <x v="1"/>
    <m/>
    <m/>
  </r>
  <r>
    <n v="6"/>
    <n v="1"/>
    <s v="1"/>
    <n v="106"/>
    <x v="58"/>
    <m/>
    <s v="Microlab 5x120"/>
    <x v="4"/>
    <s v="CVD Tube Furnace (CVD)"/>
    <x v="1"/>
    <x v="2"/>
    <x v="1"/>
    <m/>
    <m/>
  </r>
  <r>
    <n v="6"/>
    <n v="1"/>
    <s v="19"/>
    <n v="429"/>
    <x v="58"/>
    <m/>
    <s v="Microlab 5x120"/>
    <x v="4"/>
    <s v="CVD Tube Furnace (CVD)"/>
    <x v="2"/>
    <x v="2"/>
    <x v="1"/>
    <m/>
    <m/>
  </r>
  <r>
    <n v="6"/>
    <n v="1"/>
    <s v="3"/>
    <n v="429"/>
    <x v="58"/>
    <m/>
    <s v="Microlab 5x120"/>
    <x v="4"/>
    <s v="CVD Tube Furnace (CVD)"/>
    <x v="3"/>
    <x v="2"/>
    <x v="1"/>
    <m/>
    <m/>
  </r>
  <r>
    <n v="3"/>
    <n v="1"/>
    <s v="1"/>
    <n v="135"/>
    <x v="58"/>
    <m/>
    <s v="Microlab 5x120"/>
    <x v="5"/>
    <s v="CVD Tube Furnace (CVD)"/>
    <x v="1"/>
    <x v="2"/>
    <x v="1"/>
    <m/>
    <m/>
  </r>
  <r>
    <n v="3"/>
    <n v="1"/>
    <s v="19"/>
    <n v="548"/>
    <x v="58"/>
    <m/>
    <s v="Microlab 5x120"/>
    <x v="5"/>
    <s v="CVD Tube Furnace (CVD)"/>
    <x v="2"/>
    <x v="2"/>
    <x v="1"/>
    <m/>
    <m/>
  </r>
  <r>
    <n v="3"/>
    <n v="1"/>
    <s v="3"/>
    <n v="548"/>
    <x v="58"/>
    <m/>
    <s v="Microlab 5x120"/>
    <x v="5"/>
    <s v="CVD Tube Furnace (CVD)"/>
    <x v="3"/>
    <x v="2"/>
    <x v="1"/>
    <m/>
    <m/>
  </r>
  <r>
    <n v="10"/>
    <n v="1"/>
    <s v="29"/>
    <n v="0"/>
    <x v="58"/>
    <m/>
    <s v="Microlab 5x120"/>
    <x v="6"/>
    <s v="CVD Tube Furnace (CVD)"/>
    <x v="6"/>
    <x v="2"/>
    <x v="1"/>
    <m/>
    <m/>
  </r>
  <r>
    <n v="10"/>
    <n v="1"/>
    <s v="18"/>
    <n v="0"/>
    <x v="59"/>
    <s v="Denton"/>
    <s v="Vacuum Desk IV (Sputter Coater), Vacuum Desk II (Carbon Coater)"/>
    <x v="6"/>
    <s v="Desk IV Sputter and Desk II Carbon Coaters (VSP)"/>
    <x v="5"/>
    <x v="3"/>
    <x v="1"/>
    <n v="1"/>
    <s v="Condition: Good"/>
  </r>
  <r>
    <n v="10"/>
    <n v="1"/>
    <s v="29"/>
    <n v="0"/>
    <x v="59"/>
    <m/>
    <s v="Vacuum Desk IV (Sputter Coater), Vacuum Desk II (Carbon Coater)"/>
    <x v="6"/>
    <s v="Desk IV Sputter and Desk II Carbon Coaters (VSP)"/>
    <x v="6"/>
    <x v="3"/>
    <x v="1"/>
    <m/>
    <m/>
  </r>
  <r>
    <n v="1"/>
    <n v="1"/>
    <s v="1"/>
    <n v="9"/>
    <x v="59"/>
    <m/>
    <s v="Vacuum Desk IV (Sputter Coater), Vacuum Desk II (Carbon Coater)"/>
    <x v="1"/>
    <s v="Desk IV Sputter and Desk II Carbon Coaters (VSP)"/>
    <x v="1"/>
    <x v="3"/>
    <x v="1"/>
    <m/>
    <m/>
  </r>
  <r>
    <n v="1"/>
    <n v="1"/>
    <s v="19"/>
    <n v="98"/>
    <x v="59"/>
    <m/>
    <s v="Vacuum Desk IV (Sputter Coater), Vacuum Desk II (Carbon Coater)"/>
    <x v="1"/>
    <s v="Desk IV Sputter and Desk II Carbon Coaters (VSP)"/>
    <x v="2"/>
    <x v="3"/>
    <x v="1"/>
    <m/>
    <m/>
  </r>
  <r>
    <n v="1"/>
    <n v="1"/>
    <s v="3"/>
    <n v="98"/>
    <x v="59"/>
    <m/>
    <s v="Vacuum Desk IV (Sputter Coater), Vacuum Desk II (Carbon Coater)"/>
    <x v="1"/>
    <s v="Desk IV Sputter and Desk II Carbon Coaters (VSP)"/>
    <x v="3"/>
    <x v="3"/>
    <x v="1"/>
    <m/>
    <m/>
  </r>
  <r>
    <n v="5"/>
    <n v="1"/>
    <s v="1"/>
    <n v="13"/>
    <x v="59"/>
    <m/>
    <s v="Vacuum Desk IV (Sputter Coater), Vacuum Desk II (Carbon Coater)"/>
    <x v="2"/>
    <s v="Desk IV Sputter and Desk II Carbon Coaters (VSP)"/>
    <x v="1"/>
    <x v="3"/>
    <x v="1"/>
    <m/>
    <m/>
  </r>
  <r>
    <n v="5"/>
    <n v="1"/>
    <s v="19"/>
    <n v="161"/>
    <x v="59"/>
    <m/>
    <s v="Vacuum Desk IV (Sputter Coater), Vacuum Desk II (Carbon Coater)"/>
    <x v="2"/>
    <s v="Desk IV Sputter and Desk II Carbon Coaters (VSP)"/>
    <x v="2"/>
    <x v="3"/>
    <x v="1"/>
    <m/>
    <m/>
  </r>
  <r>
    <n v="5"/>
    <n v="1"/>
    <s v="3"/>
    <n v="161"/>
    <x v="59"/>
    <m/>
    <s v="Vacuum Desk IV (Sputter Coater), Vacuum Desk II (Carbon Coater)"/>
    <x v="2"/>
    <s v="Desk IV Sputter and Desk II Carbon Coaters (VSP)"/>
    <x v="3"/>
    <x v="3"/>
    <x v="1"/>
    <m/>
    <m/>
  </r>
  <r>
    <n v="2"/>
    <n v="1"/>
    <s v="1"/>
    <n v="15"/>
    <x v="59"/>
    <m/>
    <s v="Vacuum Desk IV (Sputter Coater), Vacuum Desk II (Carbon Coater)"/>
    <x v="3"/>
    <s v="Desk IV Sputter and Desk II Carbon Coaters (VSP)"/>
    <x v="1"/>
    <x v="3"/>
    <x v="1"/>
    <m/>
    <m/>
  </r>
  <r>
    <n v="2"/>
    <n v="1"/>
    <s v="19"/>
    <n v="187"/>
    <x v="59"/>
    <m/>
    <s v="Vacuum Desk IV (Sputter Coater), Vacuum Desk II (Carbon Coater)"/>
    <x v="3"/>
    <s v="Desk IV Sputter and Desk II Carbon Coaters (VSP)"/>
    <x v="2"/>
    <x v="3"/>
    <x v="1"/>
    <m/>
    <m/>
  </r>
  <r>
    <n v="2"/>
    <n v="1"/>
    <s v="3"/>
    <n v="187"/>
    <x v="59"/>
    <m/>
    <s v="Vacuum Desk IV (Sputter Coater), Vacuum Desk II (Carbon Coater)"/>
    <x v="3"/>
    <s v="Desk IV Sputter and Desk II Carbon Coaters (VSP)"/>
    <x v="3"/>
    <x v="3"/>
    <x v="1"/>
    <m/>
    <m/>
  </r>
  <r>
    <n v="6"/>
    <n v="1"/>
    <s v="1"/>
    <n v="25"/>
    <x v="59"/>
    <m/>
    <s v="Vacuum Desk IV (Sputter Coater), Vacuum Desk II (Carbon Coater)"/>
    <x v="4"/>
    <s v="Desk IV Sputter and Desk II Carbon Coaters (VSP)"/>
    <x v="1"/>
    <x v="3"/>
    <x v="1"/>
    <m/>
    <m/>
  </r>
  <r>
    <n v="6"/>
    <n v="1"/>
    <s v="19"/>
    <n v="303"/>
    <x v="59"/>
    <m/>
    <s v="Vacuum Desk IV (Sputter Coater), Vacuum Desk II (Carbon Coater)"/>
    <x v="4"/>
    <s v="Desk IV Sputter and Desk II Carbon Coaters (VSP)"/>
    <x v="2"/>
    <x v="3"/>
    <x v="1"/>
    <m/>
    <m/>
  </r>
  <r>
    <n v="6"/>
    <n v="1"/>
    <s v="3"/>
    <n v="303"/>
    <x v="59"/>
    <m/>
    <s v="Vacuum Desk IV (Sputter Coater), Vacuum Desk II (Carbon Coater)"/>
    <x v="4"/>
    <s v="Desk IV Sputter and Desk II Carbon Coaters (VSP)"/>
    <x v="3"/>
    <x v="3"/>
    <x v="1"/>
    <m/>
    <m/>
  </r>
  <r>
    <n v="3"/>
    <n v="1"/>
    <s v="1"/>
    <n v="32"/>
    <x v="59"/>
    <m/>
    <s v="Vacuum Desk IV (Sputter Coater), Vacuum Desk II (Carbon Coater)"/>
    <x v="5"/>
    <s v="Desk IV Sputter and Desk II Carbon Coaters (VSP)"/>
    <x v="1"/>
    <x v="3"/>
    <x v="1"/>
    <m/>
    <m/>
  </r>
  <r>
    <n v="3"/>
    <n v="1"/>
    <s v="19"/>
    <n v="387"/>
    <x v="59"/>
    <m/>
    <s v="Vacuum Desk IV (Sputter Coater), Vacuum Desk II (Carbon Coater)"/>
    <x v="5"/>
    <s v="Desk IV Sputter and Desk II Carbon Coaters (VSP)"/>
    <x v="2"/>
    <x v="3"/>
    <x v="1"/>
    <m/>
    <m/>
  </r>
  <r>
    <n v="3"/>
    <n v="1"/>
    <s v="3"/>
    <n v="387"/>
    <x v="59"/>
    <m/>
    <s v="Vacuum Desk IV (Sputter Coater), Vacuum Desk II (Carbon Coater)"/>
    <x v="5"/>
    <s v="Desk IV Sputter and Desk II Carbon Coaters (VSP)"/>
    <x v="3"/>
    <x v="3"/>
    <x v="1"/>
    <m/>
    <m/>
  </r>
  <r>
    <n v="10"/>
    <n v="1"/>
    <s v="18"/>
    <n v="0"/>
    <x v="60"/>
    <m/>
    <s v="Vacuum Desk IV (Sputter Coater), Vacuum Desk II (Carbon Coater)"/>
    <x v="6"/>
    <s v="Dicing Saw (DSAW)"/>
    <x v="5"/>
    <x v="2"/>
    <x v="2"/>
    <n v="0"/>
    <s v="Condition: N/A"/>
  </r>
  <r>
    <n v="1"/>
    <n v="1"/>
    <s v="19"/>
    <n v="141"/>
    <x v="60"/>
    <m/>
    <s v="Vacuum Desk IV (Sputter Coater), Vacuum Desk II (Carbon Coater)"/>
    <x v="1"/>
    <s v="Dicing Saw (DSAW)"/>
    <x v="2"/>
    <x v="2"/>
    <x v="2"/>
    <m/>
    <m/>
  </r>
  <r>
    <n v="5"/>
    <n v="1"/>
    <s v="19"/>
    <n v="229"/>
    <x v="60"/>
    <m/>
    <s v="Vacuum Desk IV (Sputter Coater), Vacuum Desk II (Carbon Coater)"/>
    <x v="2"/>
    <s v="Dicing Saw (DSAW)"/>
    <x v="2"/>
    <x v="2"/>
    <x v="2"/>
    <m/>
    <m/>
  </r>
  <r>
    <n v="2"/>
    <n v="1"/>
    <s v="19"/>
    <n v="266"/>
    <x v="60"/>
    <m/>
    <s v="Vacuum Desk IV (Sputter Coater), Vacuum Desk II (Carbon Coater)"/>
    <x v="3"/>
    <s v="Dicing Saw (DSAW)"/>
    <x v="2"/>
    <x v="2"/>
    <x v="2"/>
    <m/>
    <m/>
  </r>
  <r>
    <n v="6"/>
    <n v="1"/>
    <s v="19"/>
    <n v="429"/>
    <x v="60"/>
    <m/>
    <s v="Vacuum Desk IV (Sputter Coater), Vacuum Desk II (Carbon Coater)"/>
    <x v="4"/>
    <s v="Dicing Saw (DSAW)"/>
    <x v="2"/>
    <x v="2"/>
    <x v="2"/>
    <m/>
    <m/>
  </r>
  <r>
    <n v="3"/>
    <n v="1"/>
    <s v="19"/>
    <n v="548"/>
    <x v="60"/>
    <m/>
    <s v="Vacuum Desk IV (Sputter Coater), Vacuum Desk II (Carbon Coater)"/>
    <x v="5"/>
    <s v="Dicing Saw (DSAW)"/>
    <x v="2"/>
    <x v="2"/>
    <x v="2"/>
    <m/>
    <m/>
  </r>
  <r>
    <n v="1"/>
    <n v="1"/>
    <s v="19"/>
    <n v="141"/>
    <x v="60"/>
    <s v="Disco"/>
    <s v="3221"/>
    <x v="1"/>
    <s v="Dicing Saw (DSAW)"/>
    <x v="2"/>
    <x v="2"/>
    <x v="1"/>
    <n v="1"/>
    <s v="Condition: Excellent"/>
  </r>
  <r>
    <n v="5"/>
    <n v="1"/>
    <s v="19"/>
    <n v="229"/>
    <x v="60"/>
    <m/>
    <s v="3221"/>
    <x v="2"/>
    <s v="Dicing Saw (DSAW)"/>
    <x v="2"/>
    <x v="2"/>
    <x v="1"/>
    <m/>
    <m/>
  </r>
  <r>
    <n v="2"/>
    <n v="1"/>
    <s v="19"/>
    <n v="266"/>
    <x v="60"/>
    <m/>
    <s v="3221"/>
    <x v="3"/>
    <s v="Dicing Saw (DSAW)"/>
    <x v="2"/>
    <x v="2"/>
    <x v="1"/>
    <m/>
    <m/>
  </r>
  <r>
    <n v="6"/>
    <n v="1"/>
    <s v="19"/>
    <n v="429"/>
    <x v="60"/>
    <m/>
    <s v="3221"/>
    <x v="4"/>
    <s v="Dicing Saw (DSAW)"/>
    <x v="2"/>
    <x v="2"/>
    <x v="1"/>
    <m/>
    <m/>
  </r>
  <r>
    <n v="3"/>
    <n v="1"/>
    <s v="19"/>
    <n v="548"/>
    <x v="60"/>
    <m/>
    <s v="3221"/>
    <x v="5"/>
    <s v="Dicing Saw (DSAW)"/>
    <x v="2"/>
    <x v="2"/>
    <x v="1"/>
    <m/>
    <m/>
  </r>
  <r>
    <n v="10"/>
    <n v="1"/>
    <s v="18"/>
    <n v="0"/>
    <x v="60"/>
    <m/>
    <s v="3221"/>
    <x v="6"/>
    <s v="Dicing Saw (DSAW)"/>
    <x v="5"/>
    <x v="2"/>
    <x v="1"/>
    <m/>
    <m/>
  </r>
  <r>
    <n v="1"/>
    <n v="1"/>
    <s v="1"/>
    <n v="30"/>
    <x v="60"/>
    <m/>
    <s v="3221"/>
    <x v="1"/>
    <s v="Dicing Saw (DSAW)"/>
    <x v="1"/>
    <x v="2"/>
    <x v="1"/>
    <m/>
    <m/>
  </r>
  <r>
    <n v="1"/>
    <n v="1"/>
    <s v="3"/>
    <n v="141"/>
    <x v="60"/>
    <m/>
    <s v="3221"/>
    <x v="1"/>
    <s v="Dicing Saw (DSAW)"/>
    <x v="3"/>
    <x v="2"/>
    <x v="1"/>
    <m/>
    <m/>
  </r>
  <r>
    <n v="5"/>
    <n v="1"/>
    <s v="1"/>
    <n v="56"/>
    <x v="60"/>
    <m/>
    <s v="3221"/>
    <x v="2"/>
    <s v="Dicing Saw (DSAW)"/>
    <x v="1"/>
    <x v="2"/>
    <x v="1"/>
    <m/>
    <m/>
  </r>
  <r>
    <n v="5"/>
    <n v="1"/>
    <s v="3"/>
    <n v="229"/>
    <x v="60"/>
    <m/>
    <s v="3221"/>
    <x v="2"/>
    <s v="Dicing Saw (DSAW)"/>
    <x v="3"/>
    <x v="2"/>
    <x v="1"/>
    <m/>
    <m/>
  </r>
  <r>
    <n v="2"/>
    <n v="1"/>
    <s v="1"/>
    <n v="65"/>
    <x v="60"/>
    <m/>
    <s v="3221"/>
    <x v="3"/>
    <s v="Dicing Saw (DSAW)"/>
    <x v="1"/>
    <x v="2"/>
    <x v="1"/>
    <m/>
    <m/>
  </r>
  <r>
    <n v="2"/>
    <n v="1"/>
    <s v="3"/>
    <n v="266"/>
    <x v="60"/>
    <m/>
    <s v="3221"/>
    <x v="3"/>
    <s v="Dicing Saw (DSAW)"/>
    <x v="3"/>
    <x v="2"/>
    <x v="1"/>
    <m/>
    <m/>
  </r>
  <r>
    <n v="6"/>
    <n v="1"/>
    <s v="1"/>
    <n v="106"/>
    <x v="60"/>
    <m/>
    <s v="3221"/>
    <x v="4"/>
    <s v="Dicing Saw (DSAW)"/>
    <x v="1"/>
    <x v="2"/>
    <x v="1"/>
    <m/>
    <m/>
  </r>
  <r>
    <n v="6"/>
    <n v="1"/>
    <s v="3"/>
    <n v="429"/>
    <x v="60"/>
    <m/>
    <s v="3221"/>
    <x v="4"/>
    <s v="Dicing Saw (DSAW)"/>
    <x v="3"/>
    <x v="2"/>
    <x v="1"/>
    <m/>
    <m/>
  </r>
  <r>
    <n v="3"/>
    <n v="1"/>
    <s v="1"/>
    <n v="135"/>
    <x v="60"/>
    <m/>
    <s v="3221"/>
    <x v="5"/>
    <s v="Dicing Saw (DSAW)"/>
    <x v="1"/>
    <x v="2"/>
    <x v="1"/>
    <m/>
    <m/>
  </r>
  <r>
    <n v="3"/>
    <n v="1"/>
    <s v="3"/>
    <n v="548"/>
    <x v="60"/>
    <m/>
    <s v="3221"/>
    <x v="5"/>
    <s v="Dicing Saw (DSAW)"/>
    <x v="3"/>
    <x v="2"/>
    <x v="1"/>
    <m/>
    <m/>
  </r>
  <r>
    <n v="10"/>
    <n v="1"/>
    <s v="18"/>
    <n v="0"/>
    <x v="61"/>
    <s v="TA Instruments"/>
    <s v="Discovery"/>
    <x v="6"/>
    <s v="Differential Scanning Calorimeter (DSC)"/>
    <x v="5"/>
    <x v="12"/>
    <x v="2"/>
    <n v="0"/>
    <s v="Condition: Excellent"/>
  </r>
  <r>
    <n v="10"/>
    <n v="1"/>
    <s v="29"/>
    <n v="0"/>
    <x v="61"/>
    <m/>
    <s v="Discovery"/>
    <x v="6"/>
    <s v="Differential Scanning Calorimeter (DSC)"/>
    <x v="6"/>
    <x v="12"/>
    <x v="2"/>
    <m/>
    <m/>
  </r>
  <r>
    <n v="1"/>
    <n v="11"/>
    <s v="11"/>
    <n v="48"/>
    <x v="61"/>
    <m/>
    <s v="Discovery"/>
    <x v="1"/>
    <s v="Differential Scanning Calorimeter (DSC)"/>
    <x v="11"/>
    <x v="12"/>
    <x v="2"/>
    <m/>
    <m/>
  </r>
  <r>
    <n v="1"/>
    <n v="12"/>
    <s v="30"/>
    <n v="99"/>
    <x v="61"/>
    <m/>
    <s v="Discovery"/>
    <x v="1"/>
    <s v="Differential Scanning Calorimeter (DSC)"/>
    <x v="12"/>
    <x v="12"/>
    <x v="2"/>
    <m/>
    <m/>
  </r>
  <r>
    <n v="1"/>
    <n v="1"/>
    <s v="1"/>
    <n v="14"/>
    <x v="61"/>
    <m/>
    <s v="Discovery"/>
    <x v="1"/>
    <s v="Differential Scanning Calorimeter (DSC)"/>
    <x v="1"/>
    <x v="12"/>
    <x v="2"/>
    <m/>
    <m/>
  </r>
  <r>
    <n v="1"/>
    <n v="1"/>
    <s v="19"/>
    <n v="78"/>
    <x v="61"/>
    <m/>
    <s v="Discovery"/>
    <x v="1"/>
    <s v="Differential Scanning Calorimeter (DSC)"/>
    <x v="2"/>
    <x v="12"/>
    <x v="2"/>
    <m/>
    <m/>
  </r>
  <r>
    <n v="1"/>
    <n v="1"/>
    <s v="3"/>
    <n v="78"/>
    <x v="61"/>
    <m/>
    <s v="Discovery"/>
    <x v="1"/>
    <s v="Differential Scanning Calorimeter (DSC)"/>
    <x v="3"/>
    <x v="12"/>
    <x v="2"/>
    <m/>
    <m/>
  </r>
  <r>
    <n v="5"/>
    <n v="1"/>
    <s v="1"/>
    <n v="22"/>
    <x v="61"/>
    <m/>
    <s v="Discovery"/>
    <x v="2"/>
    <s v="Differential Scanning Calorimeter (DSC)"/>
    <x v="1"/>
    <x v="12"/>
    <x v="2"/>
    <m/>
    <m/>
  </r>
  <r>
    <n v="5"/>
    <n v="1"/>
    <s v="19"/>
    <n v="127"/>
    <x v="61"/>
    <m/>
    <s v="Discovery"/>
    <x v="2"/>
    <s v="Differential Scanning Calorimeter (DSC)"/>
    <x v="2"/>
    <x v="12"/>
    <x v="2"/>
    <m/>
    <m/>
  </r>
  <r>
    <n v="5"/>
    <n v="1"/>
    <s v="3"/>
    <n v="127"/>
    <x v="61"/>
    <m/>
    <s v="Discovery"/>
    <x v="2"/>
    <s v="Differential Scanning Calorimeter (DSC)"/>
    <x v="3"/>
    <x v="12"/>
    <x v="2"/>
    <m/>
    <m/>
  </r>
  <r>
    <n v="2"/>
    <n v="1"/>
    <s v="1"/>
    <n v="25"/>
    <x v="61"/>
    <m/>
    <s v="Discovery"/>
    <x v="3"/>
    <s v="Differential Scanning Calorimeter (DSC)"/>
    <x v="1"/>
    <x v="12"/>
    <x v="2"/>
    <m/>
    <m/>
  </r>
  <r>
    <n v="2"/>
    <n v="1"/>
    <s v="19"/>
    <n v="147"/>
    <x v="61"/>
    <m/>
    <s v="Discovery"/>
    <x v="3"/>
    <s v="Differential Scanning Calorimeter (DSC)"/>
    <x v="2"/>
    <x v="12"/>
    <x v="2"/>
    <m/>
    <m/>
  </r>
  <r>
    <n v="2"/>
    <n v="1"/>
    <s v="3"/>
    <n v="147"/>
    <x v="61"/>
    <m/>
    <s v="Discovery"/>
    <x v="3"/>
    <s v="Differential Scanning Calorimeter (DSC)"/>
    <x v="3"/>
    <x v="12"/>
    <x v="2"/>
    <m/>
    <m/>
  </r>
  <r>
    <n v="6"/>
    <n v="1"/>
    <s v="1"/>
    <n v="41"/>
    <x v="61"/>
    <m/>
    <s v="Discovery"/>
    <x v="4"/>
    <s v="Differential Scanning Calorimeter (DSC)"/>
    <x v="1"/>
    <x v="12"/>
    <x v="2"/>
    <m/>
    <m/>
  </r>
  <r>
    <n v="6"/>
    <n v="1"/>
    <s v="19"/>
    <n v="229"/>
    <x v="61"/>
    <m/>
    <s v="Discovery"/>
    <x v="4"/>
    <s v="Differential Scanning Calorimeter (DSC)"/>
    <x v="2"/>
    <x v="12"/>
    <x v="2"/>
    <m/>
    <m/>
  </r>
  <r>
    <n v="6"/>
    <n v="1"/>
    <s v="3"/>
    <n v="229"/>
    <x v="61"/>
    <m/>
    <s v="Discovery"/>
    <x v="4"/>
    <s v="Differential Scanning Calorimeter (DSC)"/>
    <x v="3"/>
    <x v="12"/>
    <x v="2"/>
    <m/>
    <m/>
  </r>
  <r>
    <n v="3"/>
    <n v="1"/>
    <s v="1"/>
    <n v="52"/>
    <x v="61"/>
    <m/>
    <s v="Discovery"/>
    <x v="5"/>
    <s v="Differential Scanning Calorimeter (DSC)"/>
    <x v="1"/>
    <x v="12"/>
    <x v="2"/>
    <m/>
    <m/>
  </r>
  <r>
    <n v="3"/>
    <n v="1"/>
    <s v="19"/>
    <n v="293"/>
    <x v="61"/>
    <m/>
    <s v="Discovery"/>
    <x v="5"/>
    <s v="Differential Scanning Calorimeter (DSC)"/>
    <x v="2"/>
    <x v="12"/>
    <x v="2"/>
    <m/>
    <m/>
  </r>
  <r>
    <n v="3"/>
    <n v="1"/>
    <s v="3"/>
    <n v="293"/>
    <x v="61"/>
    <m/>
    <s v="Discovery"/>
    <x v="5"/>
    <s v="Differential Scanning Calorimeter (DSC)"/>
    <x v="3"/>
    <x v="12"/>
    <x v="2"/>
    <m/>
    <m/>
  </r>
  <r>
    <n v="1"/>
    <n v="1"/>
    <s v="1"/>
    <n v="17"/>
    <x v="62"/>
    <s v="Mettler Toledo"/>
    <s v="DSC 3+_x000a__x000a__x000a_"/>
    <x v="1"/>
    <s v="Differential Scanning Calorimeter 3+_x000a_"/>
    <x v="1"/>
    <x v="12"/>
    <x v="1"/>
    <n v="1"/>
    <s v="Condition: Excellent"/>
  </r>
  <r>
    <n v="5"/>
    <n v="1"/>
    <s v="1"/>
    <n v="26"/>
    <x v="62"/>
    <m/>
    <s v="DSC 3+_x000a__x000a__x000a_"/>
    <x v="2"/>
    <s v="Differential Scanning Calorimeter 3+_x000a_"/>
    <x v="1"/>
    <x v="12"/>
    <x v="1"/>
    <m/>
    <m/>
  </r>
  <r>
    <n v="2"/>
    <n v="1"/>
    <s v="1"/>
    <n v="31"/>
    <x v="62"/>
    <m/>
    <s v="DSC 3+_x000a__x000a__x000a_"/>
    <x v="3"/>
    <s v="Differential Scanning Calorimeter 3+_x000a_"/>
    <x v="1"/>
    <x v="12"/>
    <x v="1"/>
    <m/>
    <m/>
  </r>
  <r>
    <n v="6"/>
    <n v="1"/>
    <s v="1"/>
    <n v="49"/>
    <x v="62"/>
    <m/>
    <s v="DSC 3+_x000a__x000a__x000a_"/>
    <x v="4"/>
    <s v="Differential Scanning Calorimeter 3+_x000a_"/>
    <x v="1"/>
    <x v="12"/>
    <x v="1"/>
    <m/>
    <m/>
  </r>
  <r>
    <n v="3"/>
    <n v="1"/>
    <s v="1"/>
    <n v="63"/>
    <x v="62"/>
    <m/>
    <s v="DSC 3+_x000a__x000a__x000a_"/>
    <x v="5"/>
    <s v="Differential Scanning Calorimeter 3+_x000a_"/>
    <x v="1"/>
    <x v="12"/>
    <x v="1"/>
    <m/>
    <m/>
  </r>
  <r>
    <n v="1"/>
    <n v="1"/>
    <s v="19"/>
    <n v="79"/>
    <x v="62"/>
    <m/>
    <s v="DSC 3+_x000a__x000a__x000a_"/>
    <x v="1"/>
    <s v="Differential Scanning Calorimeter 3+_x000a_"/>
    <x v="2"/>
    <x v="12"/>
    <x v="1"/>
    <m/>
    <m/>
  </r>
  <r>
    <n v="1"/>
    <n v="1"/>
    <s v="3"/>
    <n v="79"/>
    <x v="62"/>
    <m/>
    <s v="DSC 3+_x000a__x000a__x000a_"/>
    <x v="1"/>
    <s v="Differential Scanning Calorimeter 3+_x000a_"/>
    <x v="3"/>
    <x v="12"/>
    <x v="1"/>
    <m/>
    <m/>
  </r>
  <r>
    <n v="5"/>
    <n v="1"/>
    <s v="19"/>
    <n v="129"/>
    <x v="62"/>
    <m/>
    <s v="DSC 3+_x000a__x000a__x000a_"/>
    <x v="2"/>
    <s v="Differential Scanning Calorimeter 3+_x000a_"/>
    <x v="2"/>
    <x v="12"/>
    <x v="1"/>
    <m/>
    <m/>
  </r>
  <r>
    <n v="5"/>
    <n v="1"/>
    <s v="3"/>
    <n v="129"/>
    <x v="62"/>
    <m/>
    <s v="DSC 3+_x000a__x000a__x000a_"/>
    <x v="2"/>
    <s v="Differential Scanning Calorimeter 3+_x000a_"/>
    <x v="3"/>
    <x v="12"/>
    <x v="1"/>
    <m/>
    <m/>
  </r>
  <r>
    <n v="2"/>
    <n v="1"/>
    <s v="19"/>
    <n v="150"/>
    <x v="62"/>
    <m/>
    <s v="DSC 3+_x000a__x000a__x000a_"/>
    <x v="3"/>
    <s v="Differential Scanning Calorimeter 3+_x000a_"/>
    <x v="2"/>
    <x v="12"/>
    <x v="1"/>
    <m/>
    <m/>
  </r>
  <r>
    <n v="2"/>
    <n v="1"/>
    <s v="3"/>
    <n v="150"/>
    <x v="62"/>
    <m/>
    <s v="DSC 3+_x000a__x000a__x000a_"/>
    <x v="3"/>
    <s v="Differential Scanning Calorimeter 3+_x000a_"/>
    <x v="3"/>
    <x v="12"/>
    <x v="1"/>
    <m/>
    <m/>
  </r>
  <r>
    <n v="6"/>
    <n v="1"/>
    <s v="19"/>
    <n v="236"/>
    <x v="62"/>
    <m/>
    <s v="DSC 3+_x000a__x000a__x000a_"/>
    <x v="4"/>
    <s v="Differential Scanning Calorimeter 3+_x000a_"/>
    <x v="2"/>
    <x v="12"/>
    <x v="1"/>
    <m/>
    <m/>
  </r>
  <r>
    <n v="6"/>
    <n v="1"/>
    <s v="3"/>
    <n v="236"/>
    <x v="62"/>
    <m/>
    <s v="DSC 3+_x000a__x000a__x000a_"/>
    <x v="4"/>
    <s v="Differential Scanning Calorimeter 3+_x000a_"/>
    <x v="3"/>
    <x v="12"/>
    <x v="1"/>
    <m/>
    <m/>
  </r>
  <r>
    <n v="3"/>
    <n v="1"/>
    <s v="19"/>
    <n v="302"/>
    <x v="62"/>
    <m/>
    <s v="DSC 3+_x000a__x000a__x000a_"/>
    <x v="5"/>
    <s v="Differential Scanning Calorimeter 3+_x000a_"/>
    <x v="2"/>
    <x v="12"/>
    <x v="1"/>
    <m/>
    <m/>
  </r>
  <r>
    <n v="3"/>
    <n v="1"/>
    <s v="3"/>
    <n v="302"/>
    <x v="62"/>
    <m/>
    <s v="DSC 3+_x000a__x000a__x000a_"/>
    <x v="5"/>
    <s v="Differential Scanning Calorimeter 3+_x000a_"/>
    <x v="3"/>
    <x v="12"/>
    <x v="1"/>
    <m/>
    <m/>
  </r>
  <r>
    <n v="10"/>
    <n v="1"/>
    <s v="18"/>
    <n v="0"/>
    <x v="62"/>
    <m/>
    <s v="DSC 3+_x000a__x000a__x000a_"/>
    <x v="6"/>
    <s v="Differential Scanning Calorimeter 3+_x000a_"/>
    <x v="5"/>
    <x v="12"/>
    <x v="1"/>
    <m/>
    <m/>
  </r>
  <r>
    <n v="10"/>
    <n v="1"/>
    <s v="29"/>
    <n v="0"/>
    <x v="62"/>
    <m/>
    <s v="DSC 3+_x000a__x000a__x000a_"/>
    <x v="6"/>
    <s v="Differential Scanning Calorimeter 3+_x000a_"/>
    <x v="6"/>
    <x v="12"/>
    <x v="1"/>
    <m/>
    <m/>
  </r>
  <r>
    <n v="10"/>
    <n v="1"/>
    <s v="18"/>
    <n v="0"/>
    <x v="63"/>
    <s v="Keyence "/>
    <s v="VHX-2000"/>
    <x v="6"/>
    <s v="Digital Microscope (DM)"/>
    <x v="5"/>
    <x v="2"/>
    <x v="1"/>
    <n v="1"/>
    <s v="Condition: Excellent"/>
  </r>
  <r>
    <n v="10"/>
    <n v="1"/>
    <s v="29"/>
    <n v="0"/>
    <x v="63"/>
    <m/>
    <s v="VHX-2000"/>
    <x v="6"/>
    <s v="Digital Microscope (DM)"/>
    <x v="6"/>
    <x v="2"/>
    <x v="1"/>
    <m/>
    <m/>
  </r>
  <r>
    <n v="1"/>
    <n v="1"/>
    <s v="1"/>
    <n v="0"/>
    <x v="63"/>
    <m/>
    <s v="VHX-2000"/>
    <x v="1"/>
    <s v="Digital Microscope (DM)"/>
    <x v="1"/>
    <x v="2"/>
    <x v="1"/>
    <m/>
    <m/>
  </r>
  <r>
    <n v="1"/>
    <n v="1"/>
    <s v="19"/>
    <n v="116"/>
    <x v="63"/>
    <m/>
    <s v="VHX-2000"/>
    <x v="1"/>
    <s v="Digital Microscope (DM)"/>
    <x v="2"/>
    <x v="2"/>
    <x v="1"/>
    <m/>
    <m/>
  </r>
  <r>
    <n v="1"/>
    <n v="1"/>
    <s v="3"/>
    <n v="116"/>
    <x v="63"/>
    <m/>
    <s v="VHX-2000"/>
    <x v="1"/>
    <s v="Digital Microscope (DM)"/>
    <x v="3"/>
    <x v="2"/>
    <x v="1"/>
    <m/>
    <m/>
  </r>
  <r>
    <n v="5"/>
    <n v="1"/>
    <s v="1"/>
    <n v="0"/>
    <x v="63"/>
    <m/>
    <s v="VHX-2000"/>
    <x v="2"/>
    <s v="Digital Microscope (DM)"/>
    <x v="1"/>
    <x v="2"/>
    <x v="1"/>
    <m/>
    <m/>
  </r>
  <r>
    <n v="5"/>
    <n v="1"/>
    <s v="19"/>
    <n v="188"/>
    <x v="63"/>
    <m/>
    <s v="VHX-2000"/>
    <x v="2"/>
    <s v="Digital Microscope (DM)"/>
    <x v="2"/>
    <x v="2"/>
    <x v="1"/>
    <m/>
    <m/>
  </r>
  <r>
    <n v="5"/>
    <n v="1"/>
    <s v="3"/>
    <n v="188"/>
    <x v="63"/>
    <m/>
    <s v="VHX-2000"/>
    <x v="2"/>
    <s v="Digital Microscope (DM)"/>
    <x v="3"/>
    <x v="2"/>
    <x v="1"/>
    <m/>
    <m/>
  </r>
  <r>
    <n v="2"/>
    <n v="1"/>
    <s v="1"/>
    <n v="0"/>
    <x v="63"/>
    <m/>
    <s v="VHX-2000"/>
    <x v="3"/>
    <s v="Digital Microscope (DM)"/>
    <x v="1"/>
    <x v="2"/>
    <x v="1"/>
    <m/>
    <m/>
  </r>
  <r>
    <n v="2"/>
    <n v="1"/>
    <s v="19"/>
    <n v="218"/>
    <x v="63"/>
    <m/>
    <s v="VHX-2000"/>
    <x v="3"/>
    <s v="Digital Microscope (DM)"/>
    <x v="2"/>
    <x v="2"/>
    <x v="1"/>
    <m/>
    <m/>
  </r>
  <r>
    <n v="2"/>
    <n v="1"/>
    <s v="3"/>
    <n v="218"/>
    <x v="63"/>
    <m/>
    <s v="VHX-2000"/>
    <x v="3"/>
    <s v="Digital Microscope (DM)"/>
    <x v="3"/>
    <x v="2"/>
    <x v="1"/>
    <m/>
    <m/>
  </r>
  <r>
    <n v="6"/>
    <n v="1"/>
    <s v="1"/>
    <n v="0"/>
    <x v="63"/>
    <m/>
    <s v="VHX-2000"/>
    <x v="4"/>
    <s v="Digital Microscope (DM)"/>
    <x v="1"/>
    <x v="2"/>
    <x v="1"/>
    <m/>
    <m/>
  </r>
  <r>
    <n v="6"/>
    <n v="1"/>
    <s v="19"/>
    <n v="353"/>
    <x v="63"/>
    <m/>
    <s v="VHX-2000"/>
    <x v="4"/>
    <s v="Digital Microscope (DM)"/>
    <x v="2"/>
    <x v="2"/>
    <x v="1"/>
    <m/>
    <m/>
  </r>
  <r>
    <n v="6"/>
    <n v="1"/>
    <s v="3"/>
    <n v="353"/>
    <x v="63"/>
    <m/>
    <s v="VHX-2000"/>
    <x v="4"/>
    <s v="Digital Microscope (DM)"/>
    <x v="3"/>
    <x v="2"/>
    <x v="1"/>
    <m/>
    <m/>
  </r>
  <r>
    <n v="3"/>
    <n v="1"/>
    <s v="1"/>
    <n v="0"/>
    <x v="63"/>
    <m/>
    <s v="VHX-2000"/>
    <x v="5"/>
    <s v="Digital Microscope (DM)"/>
    <x v="1"/>
    <x v="2"/>
    <x v="1"/>
    <m/>
    <m/>
  </r>
  <r>
    <n v="3"/>
    <n v="1"/>
    <s v="19"/>
    <n v="451"/>
    <x v="63"/>
    <m/>
    <s v="VHX-2000"/>
    <x v="5"/>
    <s v="Digital Microscope (DM)"/>
    <x v="2"/>
    <x v="2"/>
    <x v="1"/>
    <m/>
    <m/>
  </r>
  <r>
    <n v="3"/>
    <n v="1"/>
    <s v="3"/>
    <n v="451"/>
    <x v="63"/>
    <m/>
    <s v="VHX-2000"/>
    <x v="5"/>
    <s v="Digital Microscope (DM)"/>
    <x v="3"/>
    <x v="2"/>
    <x v="1"/>
    <m/>
    <m/>
  </r>
  <r>
    <n v="1"/>
    <n v="1"/>
    <s v="1"/>
    <n v="12"/>
    <x v="63"/>
    <s v="Olympus"/>
    <s v="DSX1000"/>
    <x v="1"/>
    <s v="Digital Microscope (DM)"/>
    <x v="1"/>
    <x v="4"/>
    <x v="1"/>
    <n v="1"/>
    <s v="Condition: Excellent"/>
  </r>
  <r>
    <n v="1"/>
    <n v="1"/>
    <s v="19"/>
    <n v="84"/>
    <x v="63"/>
    <m/>
    <s v="DSX1000"/>
    <x v="1"/>
    <s v="Digital Microscope (DM)"/>
    <x v="2"/>
    <x v="4"/>
    <x v="1"/>
    <m/>
    <m/>
  </r>
  <r>
    <n v="1"/>
    <n v="1"/>
    <s v="3"/>
    <n v="84"/>
    <x v="63"/>
    <m/>
    <s v="DSX1000"/>
    <x v="1"/>
    <s v="Digital Microscope (DM)"/>
    <x v="3"/>
    <x v="4"/>
    <x v="1"/>
    <m/>
    <m/>
  </r>
  <r>
    <n v="5"/>
    <n v="1"/>
    <s v="1"/>
    <n v="25"/>
    <x v="63"/>
    <m/>
    <s v="DSX1000"/>
    <x v="2"/>
    <s v="Digital Microscope (DM)"/>
    <x v="1"/>
    <x v="4"/>
    <x v="1"/>
    <m/>
    <m/>
  </r>
  <r>
    <n v="5"/>
    <n v="1"/>
    <s v="19"/>
    <n v="132"/>
    <x v="63"/>
    <m/>
    <s v="DSX1000"/>
    <x v="2"/>
    <s v="Digital Microscope (DM)"/>
    <x v="2"/>
    <x v="4"/>
    <x v="1"/>
    <m/>
    <m/>
  </r>
  <r>
    <n v="5"/>
    <n v="1"/>
    <s v="3"/>
    <n v="132"/>
    <x v="63"/>
    <m/>
    <s v="DSX1000"/>
    <x v="2"/>
    <s v="Digital Microscope (DM)"/>
    <x v="3"/>
    <x v="4"/>
    <x v="1"/>
    <m/>
    <m/>
  </r>
  <r>
    <n v="2"/>
    <n v="1"/>
    <s v="1"/>
    <n v="29"/>
    <x v="63"/>
    <m/>
    <s v="DSX1000"/>
    <x v="3"/>
    <s v="Digital Microscope (DM)"/>
    <x v="1"/>
    <x v="4"/>
    <x v="1"/>
    <m/>
    <m/>
  </r>
  <r>
    <n v="2"/>
    <n v="1"/>
    <s v="19"/>
    <n v="153"/>
    <x v="63"/>
    <m/>
    <s v="DSX1000"/>
    <x v="3"/>
    <s v="Digital Microscope (DM)"/>
    <x v="2"/>
    <x v="4"/>
    <x v="1"/>
    <m/>
    <m/>
  </r>
  <r>
    <n v="2"/>
    <n v="1"/>
    <s v="3"/>
    <n v="153"/>
    <x v="63"/>
    <m/>
    <s v="DSX1000"/>
    <x v="3"/>
    <s v="Digital Microscope (DM)"/>
    <x v="3"/>
    <x v="4"/>
    <x v="1"/>
    <m/>
    <m/>
  </r>
  <r>
    <n v="6"/>
    <n v="1"/>
    <s v="1"/>
    <n v="42"/>
    <x v="63"/>
    <m/>
    <s v="DSX1000"/>
    <x v="4"/>
    <s v="Digital Microscope (DM)"/>
    <x v="1"/>
    <x v="4"/>
    <x v="1"/>
    <m/>
    <m/>
  </r>
  <r>
    <n v="6"/>
    <n v="1"/>
    <s v="19"/>
    <n v="247"/>
    <x v="63"/>
    <m/>
    <s v="DSX1000"/>
    <x v="4"/>
    <s v="Digital Microscope (DM)"/>
    <x v="2"/>
    <x v="4"/>
    <x v="1"/>
    <m/>
    <m/>
  </r>
  <r>
    <n v="6"/>
    <n v="1"/>
    <s v="3"/>
    <n v="247"/>
    <x v="63"/>
    <m/>
    <s v="DSX1000"/>
    <x v="4"/>
    <s v="Digital Microscope (DM)"/>
    <x v="3"/>
    <x v="4"/>
    <x v="1"/>
    <m/>
    <m/>
  </r>
  <r>
    <n v="3"/>
    <n v="1"/>
    <s v="1"/>
    <n v="55"/>
    <x v="63"/>
    <m/>
    <s v="DSX1000"/>
    <x v="5"/>
    <s v="Digital Microscope (DM)"/>
    <x v="1"/>
    <x v="4"/>
    <x v="1"/>
    <m/>
    <m/>
  </r>
  <r>
    <n v="3"/>
    <n v="1"/>
    <s v="19"/>
    <n v="315"/>
    <x v="63"/>
    <m/>
    <s v="DSX1000"/>
    <x v="5"/>
    <s v="Digital Microscope (DM)"/>
    <x v="2"/>
    <x v="4"/>
    <x v="1"/>
    <m/>
    <m/>
  </r>
  <r>
    <n v="3"/>
    <n v="1"/>
    <s v="3"/>
    <n v="315"/>
    <x v="63"/>
    <m/>
    <s v="DSX1000"/>
    <x v="5"/>
    <s v="Digital Microscope (DM)"/>
    <x v="3"/>
    <x v="4"/>
    <x v="1"/>
    <m/>
    <m/>
  </r>
  <r>
    <n v="10"/>
    <n v="1"/>
    <s v="18"/>
    <n v="0"/>
    <x v="63"/>
    <m/>
    <s v="DSX1000"/>
    <x v="6"/>
    <s v="Digital Microscope (DM)"/>
    <x v="5"/>
    <x v="4"/>
    <x v="1"/>
    <m/>
    <m/>
  </r>
  <r>
    <n v="10"/>
    <n v="1"/>
    <s v="29"/>
    <n v="0"/>
    <x v="63"/>
    <m/>
    <s v="DSX1000"/>
    <x v="6"/>
    <s v="Digital Microscope (DM)"/>
    <x v="6"/>
    <x v="4"/>
    <x v="1"/>
    <m/>
    <m/>
  </r>
  <r>
    <m/>
    <m/>
    <m/>
    <m/>
    <x v="64"/>
    <m/>
    <s v="DSX1000"/>
    <x v="0"/>
    <m/>
    <x v="0"/>
    <x v="4"/>
    <x v="1"/>
    <m/>
    <s v="Condition: Excellent"/>
  </r>
  <r>
    <n v="10"/>
    <n v="1"/>
    <s v="18"/>
    <n v="0"/>
    <x v="65"/>
    <s v="Raith"/>
    <s v="DSX1000"/>
    <x v="6"/>
    <s v="Direct Write E-Beam Lithography System (DWELS)"/>
    <x v="5"/>
    <x v="2"/>
    <x v="1"/>
    <n v="1"/>
    <s v="Condition: Excellent"/>
  </r>
  <r>
    <n v="10"/>
    <n v="1"/>
    <s v="29"/>
    <n v="0"/>
    <x v="65"/>
    <m/>
    <s v="DSX1000"/>
    <x v="6"/>
    <s v="Direct Write E-Beam Lithography System (DWELS)"/>
    <x v="6"/>
    <x v="2"/>
    <x v="1"/>
    <m/>
    <m/>
  </r>
  <r>
    <n v="1"/>
    <n v="1"/>
    <s v="1"/>
    <n v="42"/>
    <x v="65"/>
    <m/>
    <s v="DSX1000"/>
    <x v="1"/>
    <s v="Direct Write E-Beam Lithography System (DWELS)"/>
    <x v="1"/>
    <x v="2"/>
    <x v="1"/>
    <m/>
    <m/>
  </r>
  <r>
    <n v="1"/>
    <n v="1"/>
    <s v="19"/>
    <n v="153"/>
    <x v="65"/>
    <m/>
    <s v="DSX1000"/>
    <x v="1"/>
    <s v="Direct Write E-Beam Lithography System (DWELS)"/>
    <x v="2"/>
    <x v="2"/>
    <x v="1"/>
    <m/>
    <m/>
  </r>
  <r>
    <n v="1"/>
    <n v="1"/>
    <s v="3"/>
    <n v="153"/>
    <x v="65"/>
    <m/>
    <s v="DSX1000"/>
    <x v="1"/>
    <s v="Direct Write E-Beam Lithography System (DWELS)"/>
    <x v="3"/>
    <x v="2"/>
    <x v="1"/>
    <m/>
    <m/>
  </r>
  <r>
    <n v="5"/>
    <n v="1"/>
    <s v="1"/>
    <n v="67"/>
    <x v="65"/>
    <m/>
    <s v="DSX1000"/>
    <x v="2"/>
    <s v="Direct Write E-Beam Lithography System (DWELS)"/>
    <x v="1"/>
    <x v="2"/>
    <x v="1"/>
    <m/>
    <m/>
  </r>
  <r>
    <n v="5"/>
    <n v="1"/>
    <s v="19"/>
    <n v="246"/>
    <x v="65"/>
    <m/>
    <s v="DSX1000"/>
    <x v="2"/>
    <s v="Direct Write E-Beam Lithography System (DWELS)"/>
    <x v="2"/>
    <x v="2"/>
    <x v="1"/>
    <m/>
    <m/>
  </r>
  <r>
    <n v="5"/>
    <n v="1"/>
    <s v="3"/>
    <n v="246"/>
    <x v="65"/>
    <m/>
    <s v="DSX1000"/>
    <x v="2"/>
    <s v="Direct Write E-Beam Lithography System (DWELS)"/>
    <x v="3"/>
    <x v="2"/>
    <x v="1"/>
    <m/>
    <m/>
  </r>
  <r>
    <n v="2"/>
    <n v="1"/>
    <s v="1"/>
    <n v="78"/>
    <x v="65"/>
    <m/>
    <s v="DSX1000"/>
    <x v="3"/>
    <s v="Direct Write E-Beam Lithography System (DWELS)"/>
    <x v="1"/>
    <x v="2"/>
    <x v="1"/>
    <m/>
    <m/>
  </r>
  <r>
    <n v="2"/>
    <n v="1"/>
    <s v="19"/>
    <n v="285"/>
    <x v="65"/>
    <m/>
    <s v="DSX1000"/>
    <x v="3"/>
    <s v="Direct Write E-Beam Lithography System (DWELS)"/>
    <x v="2"/>
    <x v="2"/>
    <x v="1"/>
    <m/>
    <m/>
  </r>
  <r>
    <n v="2"/>
    <n v="1"/>
    <s v="3"/>
    <n v="285"/>
    <x v="65"/>
    <m/>
    <s v="DSX1000"/>
    <x v="3"/>
    <s v="Direct Write E-Beam Lithography System (DWELS)"/>
    <x v="3"/>
    <x v="2"/>
    <x v="1"/>
    <m/>
    <m/>
  </r>
  <r>
    <n v="6"/>
    <n v="1"/>
    <s v="1"/>
    <n v="126"/>
    <x v="65"/>
    <m/>
    <s v="DSX1000"/>
    <x v="4"/>
    <s v="Direct Write E-Beam Lithography System (DWELS)"/>
    <x v="1"/>
    <x v="2"/>
    <x v="1"/>
    <m/>
    <m/>
  </r>
  <r>
    <n v="6"/>
    <n v="1"/>
    <s v="19"/>
    <n v="461"/>
    <x v="65"/>
    <m/>
    <s v="DSX1000"/>
    <x v="4"/>
    <s v="Direct Write E-Beam Lithography System (DWELS)"/>
    <x v="2"/>
    <x v="2"/>
    <x v="1"/>
    <m/>
    <m/>
  </r>
  <r>
    <n v="6"/>
    <n v="1"/>
    <s v="3"/>
    <n v="461"/>
    <x v="65"/>
    <m/>
    <s v="DSX1000"/>
    <x v="4"/>
    <s v="Direct Write E-Beam Lithography System (DWELS)"/>
    <x v="3"/>
    <x v="2"/>
    <x v="1"/>
    <m/>
    <m/>
  </r>
  <r>
    <n v="3"/>
    <n v="1"/>
    <s v="1"/>
    <n v="161"/>
    <x v="65"/>
    <m/>
    <s v="DSX1000"/>
    <x v="5"/>
    <s v="Direct Write E-Beam Lithography System (DWELS)"/>
    <x v="1"/>
    <x v="2"/>
    <x v="1"/>
    <m/>
    <m/>
  </r>
  <r>
    <n v="3"/>
    <n v="1"/>
    <s v="19"/>
    <n v="589"/>
    <x v="65"/>
    <m/>
    <s v="DSX1000"/>
    <x v="5"/>
    <s v="Direct Write E-Beam Lithography System (DWELS)"/>
    <x v="2"/>
    <x v="2"/>
    <x v="1"/>
    <m/>
    <m/>
  </r>
  <r>
    <n v="3"/>
    <n v="1"/>
    <s v="3"/>
    <n v="589"/>
    <x v="65"/>
    <m/>
    <s v="DSX1000"/>
    <x v="5"/>
    <s v="Direct Write E-Beam Lithography System (DWELS)"/>
    <x v="3"/>
    <x v="2"/>
    <x v="1"/>
    <m/>
    <m/>
  </r>
  <r>
    <n v="1"/>
    <n v="1"/>
    <s v="19"/>
    <n v="147"/>
    <x v="66"/>
    <m/>
    <s v="DSX1000"/>
    <x v="1"/>
    <s v="DNA/RNA Isolation (DNA/RNA)"/>
    <x v="2"/>
    <x v="7"/>
    <x v="2"/>
    <n v="0"/>
    <m/>
  </r>
  <r>
    <n v="5"/>
    <n v="1"/>
    <s v="19"/>
    <n v="184"/>
    <x v="66"/>
    <m/>
    <s v="DSX1000"/>
    <x v="2"/>
    <s v="DNA/RNA Isolation (DNA/RNA)"/>
    <x v="2"/>
    <x v="7"/>
    <x v="2"/>
    <m/>
    <m/>
  </r>
  <r>
    <n v="2"/>
    <n v="1"/>
    <s v="19"/>
    <n v="200"/>
    <x v="66"/>
    <m/>
    <s v="DSX1000"/>
    <x v="3"/>
    <s v="DNA/RNA Isolation (DNA/RNA)"/>
    <x v="2"/>
    <x v="7"/>
    <x v="2"/>
    <m/>
    <m/>
  </r>
  <r>
    <n v="6"/>
    <n v="1"/>
    <s v="19"/>
    <n v="253"/>
    <x v="66"/>
    <m/>
    <s v="DSX1000"/>
    <x v="4"/>
    <s v="DNA/RNA Isolation (DNA/RNA)"/>
    <x v="2"/>
    <x v="7"/>
    <x v="2"/>
    <m/>
    <m/>
  </r>
  <r>
    <n v="3"/>
    <n v="1"/>
    <s v="19"/>
    <n v="306"/>
    <x v="66"/>
    <m/>
    <s v="DSX1000"/>
    <x v="5"/>
    <s v="DNA/RNA Isolation (DNA/RNA)"/>
    <x v="2"/>
    <x v="7"/>
    <x v="2"/>
    <m/>
    <m/>
  </r>
  <r>
    <n v="1"/>
    <n v="9"/>
    <s v="16"/>
    <n v="20"/>
    <x v="66"/>
    <m/>
    <s v="DSX1000"/>
    <x v="1"/>
    <s v="DNA/RNA Isolation (DNA/RNA)"/>
    <x v="4"/>
    <x v="8"/>
    <x v="1"/>
    <n v="1"/>
    <m/>
  </r>
  <r>
    <n v="2"/>
    <n v="9"/>
    <s v="16"/>
    <n v="20"/>
    <x v="66"/>
    <m/>
    <s v="DSX1000"/>
    <x v="3"/>
    <s v="DNA/RNA Isolation (DNA/RNA)"/>
    <x v="4"/>
    <x v="8"/>
    <x v="1"/>
    <m/>
    <m/>
  </r>
  <r>
    <n v="5"/>
    <n v="9"/>
    <s v="16"/>
    <n v="20"/>
    <x v="66"/>
    <m/>
    <s v="DSX1000"/>
    <x v="2"/>
    <s v="DNA/RNA Isolation (DNA/RNA)"/>
    <x v="4"/>
    <x v="8"/>
    <x v="1"/>
    <m/>
    <m/>
  </r>
  <r>
    <n v="6"/>
    <n v="9"/>
    <s v="16"/>
    <n v="20"/>
    <x v="66"/>
    <m/>
    <s v="DSX1000"/>
    <x v="4"/>
    <s v="DNA/RNA Isolation (DNA/RNA)"/>
    <x v="4"/>
    <x v="8"/>
    <x v="1"/>
    <m/>
    <m/>
  </r>
  <r>
    <n v="3"/>
    <n v="9"/>
    <s v="16"/>
    <n v="20"/>
    <x v="66"/>
    <m/>
    <s v="DSX1000"/>
    <x v="5"/>
    <s v="DNA/RNA Isolation (DNA/RNA)"/>
    <x v="4"/>
    <x v="8"/>
    <x v="1"/>
    <m/>
    <m/>
  </r>
  <r>
    <n v="1"/>
    <n v="2"/>
    <s v="19"/>
    <n v="9"/>
    <x v="67"/>
    <m/>
    <s v="DSX1000"/>
    <x v="1"/>
    <s v="Dosimetry"/>
    <x v="2"/>
    <x v="13"/>
    <x v="1"/>
    <n v="1"/>
    <s v="Condition: Excellent"/>
  </r>
  <r>
    <n v="5"/>
    <n v="2"/>
    <s v="19"/>
    <n v="14"/>
    <x v="67"/>
    <m/>
    <s v="DSX1000"/>
    <x v="2"/>
    <s v="Dosimetry"/>
    <x v="2"/>
    <x v="13"/>
    <x v="1"/>
    <m/>
    <m/>
  </r>
  <r>
    <n v="2"/>
    <n v="2"/>
    <s v="19"/>
    <n v="16"/>
    <x v="67"/>
    <m/>
    <s v="DSX1000"/>
    <x v="3"/>
    <s v="Dosimetry"/>
    <x v="2"/>
    <x v="13"/>
    <x v="1"/>
    <m/>
    <m/>
  </r>
  <r>
    <n v="6"/>
    <n v="2"/>
    <s v="19"/>
    <n v="23"/>
    <x v="67"/>
    <m/>
    <s v="DSX1000"/>
    <x v="4"/>
    <s v="Dosimetry"/>
    <x v="2"/>
    <x v="13"/>
    <x v="1"/>
    <m/>
    <m/>
  </r>
  <r>
    <n v="3"/>
    <n v="2"/>
    <s v="19"/>
    <n v="30"/>
    <x v="67"/>
    <m/>
    <s v="DSX1000"/>
    <x v="5"/>
    <s v="Dosimetry"/>
    <x v="2"/>
    <x v="13"/>
    <x v="1"/>
    <m/>
    <m/>
  </r>
  <r>
    <n v="1"/>
    <n v="2"/>
    <s v="16"/>
    <n v="3.74"/>
    <x v="68"/>
    <s v="Mettler Toledo"/>
    <s v="_x000a_"/>
    <x v="1"/>
    <s v="DSC 3+ Aluminum Crucible_x000a_"/>
    <x v="4"/>
    <x v="12"/>
    <x v="1"/>
    <n v="1"/>
    <m/>
  </r>
  <r>
    <n v="5"/>
    <n v="2"/>
    <s v="16"/>
    <n v="3.74"/>
    <x v="68"/>
    <m/>
    <s v="_x000a_"/>
    <x v="2"/>
    <s v="DSC 3+ Aluminum Crucible_x000a_"/>
    <x v="4"/>
    <x v="12"/>
    <x v="1"/>
    <m/>
    <m/>
  </r>
  <r>
    <n v="2"/>
    <n v="2"/>
    <s v="16"/>
    <n v="3.74"/>
    <x v="68"/>
    <m/>
    <s v="_x000a_"/>
    <x v="3"/>
    <s v="DSC 3+ Aluminum Crucible_x000a_"/>
    <x v="4"/>
    <x v="12"/>
    <x v="1"/>
    <m/>
    <m/>
  </r>
  <r>
    <n v="6"/>
    <n v="2"/>
    <s v="16"/>
    <n v="3.93"/>
    <x v="68"/>
    <m/>
    <s v="_x000a_"/>
    <x v="4"/>
    <s v="DSC 3+ Aluminum Crucible_x000a_"/>
    <x v="4"/>
    <x v="12"/>
    <x v="1"/>
    <m/>
    <m/>
  </r>
  <r>
    <n v="3"/>
    <n v="2"/>
    <s v="16"/>
    <n v="3.93"/>
    <x v="68"/>
    <m/>
    <s v="_x000a_"/>
    <x v="5"/>
    <s v="DSC 3+ Aluminum Crucible_x000a_"/>
    <x v="4"/>
    <x v="12"/>
    <x v="1"/>
    <m/>
    <m/>
  </r>
  <r>
    <n v="1"/>
    <n v="2"/>
    <s v="16"/>
    <n v="3.56"/>
    <x v="69"/>
    <m/>
    <s v="_x000a_"/>
    <x v="1"/>
    <s v="DSC Aluminum Hermetic Pan/Lid Set (HERM)"/>
    <x v="4"/>
    <x v="12"/>
    <x v="1"/>
    <n v="1"/>
    <m/>
  </r>
  <r>
    <n v="2"/>
    <n v="2"/>
    <s v="16"/>
    <n v="3.56"/>
    <x v="69"/>
    <m/>
    <s v="_x000a_"/>
    <x v="3"/>
    <s v="DSC Aluminum Hermetic Pan/Lid Set (HERM)"/>
    <x v="4"/>
    <x v="12"/>
    <x v="1"/>
    <m/>
    <m/>
  </r>
  <r>
    <n v="5"/>
    <n v="2"/>
    <s v="16"/>
    <n v="3.56"/>
    <x v="69"/>
    <m/>
    <s v="_x000a_"/>
    <x v="2"/>
    <s v="DSC Aluminum Hermetic Pan/Lid Set (HERM)"/>
    <x v="4"/>
    <x v="12"/>
    <x v="1"/>
    <m/>
    <m/>
  </r>
  <r>
    <n v="3"/>
    <n v="2"/>
    <s v="16"/>
    <n v="3.74"/>
    <x v="69"/>
    <m/>
    <s v="_x000a_"/>
    <x v="5"/>
    <s v="DSC Aluminum Hermetic Pan/Lid Set (HERM)"/>
    <x v="4"/>
    <x v="12"/>
    <x v="1"/>
    <m/>
    <m/>
  </r>
  <r>
    <n v="6"/>
    <n v="2"/>
    <s v="16"/>
    <n v="3.74"/>
    <x v="69"/>
    <m/>
    <s v="_x000a_"/>
    <x v="4"/>
    <s v="DSC Aluminum Hermetic Pan/Lid Set (HERM)"/>
    <x v="4"/>
    <x v="12"/>
    <x v="1"/>
    <m/>
    <m/>
  </r>
  <r>
    <n v="1"/>
    <n v="2"/>
    <s v="16"/>
    <n v="4.38"/>
    <x v="70"/>
    <m/>
    <s v="_x000a_"/>
    <x v="1"/>
    <s v="DSC Tzero Pan/Lid Set (TZE)"/>
    <x v="4"/>
    <x v="12"/>
    <x v="1"/>
    <n v="1"/>
    <m/>
  </r>
  <r>
    <n v="2"/>
    <n v="2"/>
    <s v="16"/>
    <n v="4.38"/>
    <x v="70"/>
    <m/>
    <s v="_x000a_"/>
    <x v="3"/>
    <s v="DSC Tzero Pan/Lid Set (TZE)"/>
    <x v="4"/>
    <x v="12"/>
    <x v="1"/>
    <m/>
    <m/>
  </r>
  <r>
    <n v="5"/>
    <n v="2"/>
    <s v="16"/>
    <n v="4.38"/>
    <x v="70"/>
    <m/>
    <s v="_x000a_"/>
    <x v="2"/>
    <s v="DSC Tzero Pan/Lid Set (TZE)"/>
    <x v="4"/>
    <x v="12"/>
    <x v="1"/>
    <m/>
    <m/>
  </r>
  <r>
    <n v="3"/>
    <n v="2"/>
    <s v="16"/>
    <n v="4.5999999999999996"/>
    <x v="70"/>
    <m/>
    <s v="_x000a_"/>
    <x v="5"/>
    <s v="DSC Tzero Pan/Lid Set (TZE)"/>
    <x v="4"/>
    <x v="12"/>
    <x v="1"/>
    <m/>
    <m/>
  </r>
  <r>
    <n v="6"/>
    <n v="2"/>
    <s v="16"/>
    <n v="4.5999999999999996"/>
    <x v="70"/>
    <m/>
    <s v="_x000a_"/>
    <x v="4"/>
    <s v="DSC Tzero Pan/Lid Set (TZE)"/>
    <x v="4"/>
    <x v="12"/>
    <x v="1"/>
    <m/>
    <m/>
  </r>
  <r>
    <n v="1"/>
    <n v="1"/>
    <s v="1"/>
    <n v="5"/>
    <x v="71"/>
    <s v="Datacolor"/>
    <s v="Ahiba IR Pro"/>
    <x v="1"/>
    <s v="Dyeing Machine"/>
    <x v="1"/>
    <x v="4"/>
    <x v="1"/>
    <n v="1"/>
    <s v="Condition: Excellent"/>
  </r>
  <r>
    <n v="1"/>
    <n v="1"/>
    <s v="19"/>
    <n v="77"/>
    <x v="71"/>
    <m/>
    <s v="Ahiba IR Pro"/>
    <x v="1"/>
    <s v="Dyeing Machine"/>
    <x v="2"/>
    <x v="4"/>
    <x v="1"/>
    <m/>
    <m/>
  </r>
  <r>
    <n v="1"/>
    <n v="1"/>
    <s v="3"/>
    <n v="77"/>
    <x v="71"/>
    <m/>
    <s v="Ahiba IR Pro"/>
    <x v="1"/>
    <s v="Dyeing Machine"/>
    <x v="3"/>
    <x v="4"/>
    <x v="1"/>
    <m/>
    <m/>
  </r>
  <r>
    <n v="5"/>
    <n v="1"/>
    <s v="1"/>
    <n v="11"/>
    <x v="71"/>
    <m/>
    <s v="Ahiba IR Pro"/>
    <x v="2"/>
    <s v="Dyeing Machine"/>
    <x v="1"/>
    <x v="4"/>
    <x v="1"/>
    <m/>
    <m/>
  </r>
  <r>
    <n v="5"/>
    <n v="1"/>
    <s v="19"/>
    <n v="125"/>
    <x v="71"/>
    <m/>
    <s v="Ahiba IR Pro"/>
    <x v="2"/>
    <s v="Dyeing Machine"/>
    <x v="2"/>
    <x v="4"/>
    <x v="1"/>
    <m/>
    <m/>
  </r>
  <r>
    <n v="5"/>
    <n v="1"/>
    <s v="3"/>
    <n v="125"/>
    <x v="71"/>
    <m/>
    <s v="Ahiba IR Pro"/>
    <x v="2"/>
    <s v="Dyeing Machine"/>
    <x v="3"/>
    <x v="4"/>
    <x v="1"/>
    <m/>
    <m/>
  </r>
  <r>
    <n v="2"/>
    <n v="1"/>
    <s v="1"/>
    <n v="13"/>
    <x v="71"/>
    <m/>
    <s v="Ahiba IR Pro"/>
    <x v="3"/>
    <s v="Dyeing Machine"/>
    <x v="1"/>
    <x v="4"/>
    <x v="1"/>
    <m/>
    <m/>
  </r>
  <r>
    <n v="2"/>
    <n v="1"/>
    <s v="19"/>
    <n v="140"/>
    <x v="71"/>
    <m/>
    <s v="Ahiba IR Pro"/>
    <x v="3"/>
    <s v="Dyeing Machine"/>
    <x v="2"/>
    <x v="4"/>
    <x v="1"/>
    <m/>
    <m/>
  </r>
  <r>
    <n v="2"/>
    <n v="1"/>
    <s v="3"/>
    <n v="140"/>
    <x v="71"/>
    <m/>
    <s v="Ahiba IR Pro"/>
    <x v="3"/>
    <s v="Dyeing Machine"/>
    <x v="3"/>
    <x v="4"/>
    <x v="1"/>
    <m/>
    <m/>
  </r>
  <r>
    <n v="6"/>
    <n v="1"/>
    <s v="1"/>
    <n v="19"/>
    <x v="71"/>
    <m/>
    <s v="Ahiba IR Pro"/>
    <x v="4"/>
    <s v="Dyeing Machine"/>
    <x v="1"/>
    <x v="4"/>
    <x v="1"/>
    <m/>
    <m/>
  </r>
  <r>
    <n v="6"/>
    <n v="1"/>
    <s v="19"/>
    <n v="226"/>
    <x v="71"/>
    <m/>
    <s v="Ahiba IR Pro"/>
    <x v="4"/>
    <s v="Dyeing Machine"/>
    <x v="2"/>
    <x v="4"/>
    <x v="1"/>
    <m/>
    <m/>
  </r>
  <r>
    <n v="6"/>
    <n v="1"/>
    <s v="3"/>
    <n v="226"/>
    <x v="71"/>
    <m/>
    <s v="Ahiba IR Pro"/>
    <x v="4"/>
    <s v="Dyeing Machine"/>
    <x v="3"/>
    <x v="4"/>
    <x v="1"/>
    <m/>
    <m/>
  </r>
  <r>
    <n v="3"/>
    <n v="1"/>
    <s v="1"/>
    <n v="25"/>
    <x v="71"/>
    <m/>
    <s v="Ahiba IR Pro"/>
    <x v="5"/>
    <s v="Dyeing Machine"/>
    <x v="1"/>
    <x v="4"/>
    <x v="1"/>
    <m/>
    <m/>
  </r>
  <r>
    <n v="3"/>
    <n v="1"/>
    <s v="19"/>
    <n v="289"/>
    <x v="71"/>
    <m/>
    <s v="Ahiba IR Pro"/>
    <x v="5"/>
    <s v="Dyeing Machine"/>
    <x v="2"/>
    <x v="4"/>
    <x v="1"/>
    <m/>
    <m/>
  </r>
  <r>
    <n v="3"/>
    <n v="1"/>
    <s v="3"/>
    <n v="289"/>
    <x v="71"/>
    <m/>
    <s v="Ahiba IR Pro"/>
    <x v="5"/>
    <s v="Dyeing Machine"/>
    <x v="3"/>
    <x v="4"/>
    <x v="1"/>
    <m/>
    <m/>
  </r>
  <r>
    <n v="10"/>
    <n v="1"/>
    <s v="18"/>
    <n v="0"/>
    <x v="71"/>
    <m/>
    <s v="Ahiba IR Pro"/>
    <x v="6"/>
    <s v="Dyeing Machine"/>
    <x v="5"/>
    <x v="4"/>
    <x v="1"/>
    <m/>
    <m/>
  </r>
  <r>
    <n v="10"/>
    <n v="1"/>
    <s v="18"/>
    <n v="0"/>
    <x v="72"/>
    <s v="Horiba "/>
    <s v="SZ-100"/>
    <x v="6"/>
    <s v="Dynamic Light Scattering Instrument (DLS)"/>
    <x v="5"/>
    <x v="14"/>
    <x v="1"/>
    <n v="1"/>
    <s v="Condition: Good"/>
  </r>
  <r>
    <n v="10"/>
    <n v="1"/>
    <s v="29"/>
    <n v="0"/>
    <x v="72"/>
    <m/>
    <s v="SZ-100"/>
    <x v="6"/>
    <s v="Dynamic Light Scattering Instrument (DLS)"/>
    <x v="6"/>
    <x v="14"/>
    <x v="1"/>
    <m/>
    <m/>
  </r>
  <r>
    <n v="1"/>
    <n v="1"/>
    <s v="1"/>
    <n v="21"/>
    <x v="72"/>
    <m/>
    <s v="SZ-100"/>
    <x v="1"/>
    <s v="Dynamic Light Scattering Instrument (DLS)"/>
    <x v="1"/>
    <x v="14"/>
    <x v="1"/>
    <m/>
    <m/>
  </r>
  <r>
    <n v="1"/>
    <n v="1"/>
    <s v="19"/>
    <n v="98"/>
    <x v="72"/>
    <m/>
    <s v="SZ-100"/>
    <x v="1"/>
    <s v="Dynamic Light Scattering Instrument (DLS)"/>
    <x v="2"/>
    <x v="14"/>
    <x v="1"/>
    <m/>
    <m/>
  </r>
  <r>
    <n v="1"/>
    <n v="1"/>
    <s v="3"/>
    <n v="98"/>
    <x v="72"/>
    <m/>
    <s v="SZ-100"/>
    <x v="1"/>
    <s v="Dynamic Light Scattering Instrument (DLS)"/>
    <x v="3"/>
    <x v="14"/>
    <x v="1"/>
    <m/>
    <m/>
  </r>
  <r>
    <n v="5"/>
    <n v="1"/>
    <s v="1"/>
    <n v="40"/>
    <x v="72"/>
    <m/>
    <s v="SZ-100"/>
    <x v="2"/>
    <s v="Dynamic Light Scattering Instrument (DLS)"/>
    <x v="1"/>
    <x v="14"/>
    <x v="1"/>
    <m/>
    <m/>
  </r>
  <r>
    <n v="5"/>
    <n v="1"/>
    <s v="19"/>
    <n v="174"/>
    <x v="72"/>
    <m/>
    <s v="SZ-100"/>
    <x v="2"/>
    <s v="Dynamic Light Scattering Instrument (DLS)"/>
    <x v="2"/>
    <x v="14"/>
    <x v="1"/>
    <m/>
    <m/>
  </r>
  <r>
    <n v="5"/>
    <n v="1"/>
    <s v="3"/>
    <n v="174"/>
    <x v="72"/>
    <m/>
    <s v="SZ-100"/>
    <x v="2"/>
    <s v="Dynamic Light Scattering Instrument (DLS)"/>
    <x v="3"/>
    <x v="14"/>
    <x v="1"/>
    <m/>
    <m/>
  </r>
  <r>
    <n v="2"/>
    <n v="1"/>
    <s v="1"/>
    <n v="46"/>
    <x v="72"/>
    <m/>
    <s v="SZ-100"/>
    <x v="3"/>
    <s v="Dynamic Light Scattering Instrument (DLS)"/>
    <x v="1"/>
    <x v="14"/>
    <x v="1"/>
    <m/>
    <m/>
  </r>
  <r>
    <n v="2"/>
    <n v="1"/>
    <s v="19"/>
    <n v="202"/>
    <x v="72"/>
    <m/>
    <s v="SZ-100"/>
    <x v="3"/>
    <s v="Dynamic Light Scattering Instrument (DLS)"/>
    <x v="2"/>
    <x v="14"/>
    <x v="1"/>
    <m/>
    <m/>
  </r>
  <r>
    <n v="2"/>
    <n v="1"/>
    <s v="3"/>
    <n v="202"/>
    <x v="72"/>
    <m/>
    <s v="SZ-100"/>
    <x v="3"/>
    <s v="Dynamic Light Scattering Instrument (DLS)"/>
    <x v="3"/>
    <x v="14"/>
    <x v="1"/>
    <m/>
    <m/>
  </r>
  <r>
    <n v="6"/>
    <n v="1"/>
    <s v="1"/>
    <n v="75"/>
    <x v="72"/>
    <m/>
    <s v="SZ-100"/>
    <x v="4"/>
    <s v="Dynamic Light Scattering Instrument (DLS)"/>
    <x v="1"/>
    <x v="14"/>
    <x v="1"/>
    <m/>
    <m/>
  </r>
  <r>
    <n v="6"/>
    <n v="1"/>
    <s v="19"/>
    <n v="326"/>
    <x v="72"/>
    <m/>
    <s v="SZ-100"/>
    <x v="4"/>
    <s v="Dynamic Light Scattering Instrument (DLS)"/>
    <x v="2"/>
    <x v="14"/>
    <x v="1"/>
    <m/>
    <m/>
  </r>
  <r>
    <n v="6"/>
    <n v="1"/>
    <s v="3"/>
    <n v="326"/>
    <x v="72"/>
    <m/>
    <s v="SZ-100"/>
    <x v="4"/>
    <s v="Dynamic Light Scattering Instrument (DLS)"/>
    <x v="3"/>
    <x v="14"/>
    <x v="1"/>
    <m/>
    <m/>
  </r>
  <r>
    <n v="3"/>
    <n v="1"/>
    <s v="1"/>
    <n v="95"/>
    <x v="72"/>
    <m/>
    <s v="SZ-100"/>
    <x v="5"/>
    <s v="Dynamic Light Scattering Instrument (DLS)"/>
    <x v="1"/>
    <x v="14"/>
    <x v="1"/>
    <m/>
    <m/>
  </r>
  <r>
    <n v="3"/>
    <n v="1"/>
    <s v="19"/>
    <n v="416"/>
    <x v="72"/>
    <m/>
    <s v="SZ-100"/>
    <x v="5"/>
    <s v="Dynamic Light Scattering Instrument (DLS)"/>
    <x v="2"/>
    <x v="14"/>
    <x v="1"/>
    <m/>
    <m/>
  </r>
  <r>
    <n v="3"/>
    <n v="1"/>
    <s v="3"/>
    <n v="416"/>
    <x v="72"/>
    <m/>
    <s v="SZ-100"/>
    <x v="5"/>
    <s v="Dynamic Light Scattering Instrument (DLS)"/>
    <x v="3"/>
    <x v="14"/>
    <x v="1"/>
    <m/>
    <m/>
  </r>
  <r>
    <n v="10"/>
    <n v="1"/>
    <s v="18"/>
    <n v="0"/>
    <x v="73"/>
    <s v="TA Instruments"/>
    <s v="Q800"/>
    <x v="6"/>
    <s v="Dynamic Mechanical Analyzer (DMA )"/>
    <x v="5"/>
    <x v="12"/>
    <x v="1"/>
    <n v="1"/>
    <s v="Condition: Excellent"/>
  </r>
  <r>
    <n v="10"/>
    <n v="1"/>
    <s v="29"/>
    <n v="0"/>
    <x v="73"/>
    <m/>
    <s v="Q800"/>
    <x v="6"/>
    <s v="Dynamic Mechanical Analyzer (DMA )"/>
    <x v="6"/>
    <x v="12"/>
    <x v="1"/>
    <m/>
    <m/>
  </r>
  <r>
    <n v="4"/>
    <m/>
    <s v="15"/>
    <m/>
    <x v="73"/>
    <m/>
    <s v="Q800"/>
    <x v="7"/>
    <s v="Dynamic Mechanical Analyzer (DMA )"/>
    <x v="13"/>
    <x v="12"/>
    <x v="1"/>
    <m/>
    <m/>
  </r>
  <r>
    <n v="1"/>
    <n v="11"/>
    <s v="11"/>
    <n v="48"/>
    <x v="73"/>
    <m/>
    <s v="Q800"/>
    <x v="1"/>
    <s v="Dynamic Mechanical Analyzer (DMA )"/>
    <x v="11"/>
    <x v="12"/>
    <x v="1"/>
    <m/>
    <m/>
  </r>
  <r>
    <n v="1"/>
    <n v="12"/>
    <s v="30"/>
    <n v="99"/>
    <x v="73"/>
    <m/>
    <s v="Q800"/>
    <x v="1"/>
    <s v="Dynamic Mechanical Analyzer (DMA )"/>
    <x v="12"/>
    <x v="12"/>
    <x v="1"/>
    <m/>
    <m/>
  </r>
  <r>
    <n v="1"/>
    <n v="1"/>
    <s v="1"/>
    <n v="15"/>
    <x v="73"/>
    <m/>
    <s v="Q800"/>
    <x v="1"/>
    <s v="Dynamic Mechanical Analyzer (DMA )"/>
    <x v="1"/>
    <x v="12"/>
    <x v="1"/>
    <m/>
    <m/>
  </r>
  <r>
    <n v="1"/>
    <n v="1"/>
    <s v="19"/>
    <n v="77"/>
    <x v="73"/>
    <m/>
    <s v="Q800"/>
    <x v="1"/>
    <s v="Dynamic Mechanical Analyzer (DMA )"/>
    <x v="2"/>
    <x v="12"/>
    <x v="1"/>
    <m/>
    <m/>
  </r>
  <r>
    <n v="1"/>
    <n v="1"/>
    <s v="3"/>
    <n v="77"/>
    <x v="73"/>
    <m/>
    <s v="Q800"/>
    <x v="1"/>
    <s v="Dynamic Mechanical Analyzer (DMA )"/>
    <x v="3"/>
    <x v="12"/>
    <x v="1"/>
    <m/>
    <m/>
  </r>
  <r>
    <n v="5"/>
    <n v="1"/>
    <s v="1"/>
    <n v="23"/>
    <x v="73"/>
    <m/>
    <s v="Q800"/>
    <x v="2"/>
    <s v="Dynamic Mechanical Analyzer (DMA )"/>
    <x v="1"/>
    <x v="12"/>
    <x v="1"/>
    <m/>
    <m/>
  </r>
  <r>
    <n v="5"/>
    <n v="1"/>
    <s v="19"/>
    <n v="127"/>
    <x v="73"/>
    <m/>
    <s v="Q800"/>
    <x v="2"/>
    <s v="Dynamic Mechanical Analyzer (DMA )"/>
    <x v="2"/>
    <x v="12"/>
    <x v="1"/>
    <m/>
    <m/>
  </r>
  <r>
    <n v="5"/>
    <n v="1"/>
    <s v="3"/>
    <n v="127"/>
    <x v="73"/>
    <m/>
    <s v="Q800"/>
    <x v="2"/>
    <s v="Dynamic Mechanical Analyzer (DMA )"/>
    <x v="3"/>
    <x v="12"/>
    <x v="1"/>
    <m/>
    <m/>
  </r>
  <r>
    <n v="2"/>
    <n v="1"/>
    <s v="1"/>
    <n v="26"/>
    <x v="73"/>
    <m/>
    <s v="Q800"/>
    <x v="3"/>
    <s v="Dynamic Mechanical Analyzer (DMA )"/>
    <x v="1"/>
    <x v="12"/>
    <x v="1"/>
    <m/>
    <m/>
  </r>
  <r>
    <n v="2"/>
    <n v="1"/>
    <s v="19"/>
    <n v="147"/>
    <x v="73"/>
    <m/>
    <s v="Q800"/>
    <x v="3"/>
    <s v="Dynamic Mechanical Analyzer (DMA )"/>
    <x v="2"/>
    <x v="12"/>
    <x v="1"/>
    <m/>
    <m/>
  </r>
  <r>
    <n v="2"/>
    <n v="1"/>
    <s v="3"/>
    <n v="147"/>
    <x v="73"/>
    <m/>
    <s v="Q800"/>
    <x v="3"/>
    <s v="Dynamic Mechanical Analyzer (DMA )"/>
    <x v="3"/>
    <x v="12"/>
    <x v="1"/>
    <m/>
    <m/>
  </r>
  <r>
    <n v="6"/>
    <n v="1"/>
    <s v="1"/>
    <n v="43"/>
    <x v="73"/>
    <m/>
    <s v="Q800"/>
    <x v="4"/>
    <s v="Dynamic Mechanical Analyzer (DMA )"/>
    <x v="1"/>
    <x v="12"/>
    <x v="1"/>
    <m/>
    <m/>
  </r>
  <r>
    <n v="6"/>
    <n v="1"/>
    <s v="19"/>
    <n v="229"/>
    <x v="73"/>
    <m/>
    <s v="Q800"/>
    <x v="4"/>
    <s v="Dynamic Mechanical Analyzer (DMA )"/>
    <x v="2"/>
    <x v="12"/>
    <x v="1"/>
    <m/>
    <m/>
  </r>
  <r>
    <n v="6"/>
    <n v="1"/>
    <s v="3"/>
    <n v="229"/>
    <x v="73"/>
    <m/>
    <s v="Q800"/>
    <x v="4"/>
    <s v="Dynamic Mechanical Analyzer (DMA )"/>
    <x v="3"/>
    <x v="12"/>
    <x v="1"/>
    <m/>
    <m/>
  </r>
  <r>
    <n v="3"/>
    <n v="1"/>
    <s v="1"/>
    <n v="54"/>
    <x v="73"/>
    <m/>
    <s v="Q800"/>
    <x v="5"/>
    <s v="Dynamic Mechanical Analyzer (DMA )"/>
    <x v="1"/>
    <x v="12"/>
    <x v="1"/>
    <m/>
    <m/>
  </r>
  <r>
    <n v="3"/>
    <n v="1"/>
    <s v="19"/>
    <n v="293"/>
    <x v="73"/>
    <m/>
    <s v="Q800"/>
    <x v="5"/>
    <s v="Dynamic Mechanical Analyzer (DMA )"/>
    <x v="2"/>
    <x v="12"/>
    <x v="1"/>
    <m/>
    <m/>
  </r>
  <r>
    <n v="3"/>
    <n v="1"/>
    <s v="3"/>
    <n v="293"/>
    <x v="73"/>
    <m/>
    <s v="Q800"/>
    <x v="5"/>
    <s v="Dynamic Mechanical Analyzer (DMA )"/>
    <x v="3"/>
    <x v="12"/>
    <x v="1"/>
    <m/>
    <m/>
  </r>
  <r>
    <m/>
    <m/>
    <m/>
    <m/>
    <x v="73"/>
    <s v="Perkin Elmer"/>
    <s v="DMA8000"/>
    <x v="0"/>
    <m/>
    <x v="0"/>
    <x v="0"/>
    <x v="1"/>
    <n v="1"/>
    <m/>
  </r>
  <r>
    <n v="1"/>
    <n v="1"/>
    <s v="1"/>
    <n v="19"/>
    <x v="74"/>
    <s v="Instron"/>
    <s v="ElectroPuls E10000"/>
    <x v="1"/>
    <s v="Dynamic Universal Testing Machine (DYNAMICUTM)"/>
    <x v="1"/>
    <x v="15"/>
    <x v="2"/>
    <n v="0"/>
    <s v="Condition: Excellent"/>
  </r>
  <r>
    <n v="1"/>
    <n v="1"/>
    <s v="19"/>
    <n v="53"/>
    <x v="74"/>
    <m/>
    <s v="ElectroPuls E10000"/>
    <x v="1"/>
    <s v="Dynamic Universal Testing Machine (DYNAMICUTM)"/>
    <x v="2"/>
    <x v="15"/>
    <x v="2"/>
    <m/>
    <m/>
  </r>
  <r>
    <n v="1"/>
    <n v="1"/>
    <s v="3"/>
    <n v="53"/>
    <x v="74"/>
    <m/>
    <s v="ElectroPuls E10000"/>
    <x v="1"/>
    <s v="Dynamic Universal Testing Machine (DYNAMICUTM)"/>
    <x v="3"/>
    <x v="15"/>
    <x v="2"/>
    <m/>
    <m/>
  </r>
  <r>
    <n v="2"/>
    <n v="1"/>
    <s v="1"/>
    <n v="33"/>
    <x v="74"/>
    <m/>
    <s v="ElectroPuls E10000"/>
    <x v="3"/>
    <s v="Dynamic Universal Testing Machine (DYNAMICUTM)"/>
    <x v="1"/>
    <x v="15"/>
    <x v="2"/>
    <m/>
    <m/>
  </r>
  <r>
    <n v="2"/>
    <n v="1"/>
    <s v="19"/>
    <n v="92"/>
    <x v="74"/>
    <m/>
    <s v="ElectroPuls E10000"/>
    <x v="3"/>
    <s v="Dynamic Universal Testing Machine (DYNAMICUTM)"/>
    <x v="2"/>
    <x v="15"/>
    <x v="2"/>
    <m/>
    <m/>
  </r>
  <r>
    <n v="2"/>
    <n v="1"/>
    <s v="3"/>
    <n v="92"/>
    <x v="74"/>
    <m/>
    <s v="ElectroPuls E10000"/>
    <x v="3"/>
    <s v="Dynamic Universal Testing Machine (DYNAMICUTM)"/>
    <x v="3"/>
    <x v="15"/>
    <x v="2"/>
    <m/>
    <m/>
  </r>
  <r>
    <n v="3"/>
    <n v="1"/>
    <s v="1"/>
    <n v="82"/>
    <x v="74"/>
    <m/>
    <s v="ElectroPuls E10000"/>
    <x v="5"/>
    <s v="Dynamic Universal Testing Machine (DYNAMICUTM)"/>
    <x v="1"/>
    <x v="15"/>
    <x v="2"/>
    <m/>
    <m/>
  </r>
  <r>
    <n v="3"/>
    <n v="1"/>
    <s v="19"/>
    <n v="190"/>
    <x v="74"/>
    <m/>
    <s v="ElectroPuls E10000"/>
    <x v="5"/>
    <s v="Dynamic Universal Testing Machine (DYNAMICUTM)"/>
    <x v="2"/>
    <x v="15"/>
    <x v="2"/>
    <m/>
    <m/>
  </r>
  <r>
    <n v="3"/>
    <n v="1"/>
    <s v="3"/>
    <n v="190"/>
    <x v="74"/>
    <m/>
    <s v="ElectroPuls E10000"/>
    <x v="5"/>
    <s v="Dynamic Universal Testing Machine (DYNAMICUTM)"/>
    <x v="3"/>
    <x v="15"/>
    <x v="2"/>
    <m/>
    <m/>
  </r>
  <r>
    <n v="5"/>
    <n v="1"/>
    <s v="1"/>
    <n v="29"/>
    <x v="74"/>
    <m/>
    <s v="ElectroPuls E10000"/>
    <x v="2"/>
    <s v="Dynamic Universal Testing Machine (DYNAMICUTM)"/>
    <x v="1"/>
    <x v="15"/>
    <x v="2"/>
    <m/>
    <m/>
  </r>
  <r>
    <n v="5"/>
    <n v="1"/>
    <s v="19"/>
    <n v="80"/>
    <x v="74"/>
    <m/>
    <s v="ElectroPuls E10000"/>
    <x v="2"/>
    <s v="Dynamic Universal Testing Machine (DYNAMICUTM)"/>
    <x v="2"/>
    <x v="15"/>
    <x v="2"/>
    <m/>
    <m/>
  </r>
  <r>
    <n v="5"/>
    <n v="1"/>
    <s v="3"/>
    <n v="80"/>
    <x v="74"/>
    <m/>
    <s v="ElectroPuls E10000"/>
    <x v="2"/>
    <s v="Dynamic Universal Testing Machine (DYNAMICUTM)"/>
    <x v="3"/>
    <x v="15"/>
    <x v="2"/>
    <m/>
    <m/>
  </r>
  <r>
    <n v="6"/>
    <n v="1"/>
    <s v="1"/>
    <n v="47"/>
    <x v="74"/>
    <m/>
    <s v="ElectroPuls E10000"/>
    <x v="4"/>
    <s v="Dynamic Universal Testing Machine (DYNAMICUTM)"/>
    <x v="1"/>
    <x v="15"/>
    <x v="2"/>
    <m/>
    <m/>
  </r>
  <r>
    <n v="6"/>
    <n v="1"/>
    <s v="19"/>
    <n v="131"/>
    <x v="74"/>
    <m/>
    <s v="ElectroPuls E10000"/>
    <x v="4"/>
    <s v="Dynamic Universal Testing Machine (DYNAMICUTM)"/>
    <x v="2"/>
    <x v="15"/>
    <x v="2"/>
    <m/>
    <m/>
  </r>
  <r>
    <n v="6"/>
    <n v="1"/>
    <s v="3"/>
    <n v="131"/>
    <x v="74"/>
    <m/>
    <s v="ElectroPuls E10000"/>
    <x v="4"/>
    <s v="Dynamic Universal Testing Machine (DYNAMICUTM)"/>
    <x v="3"/>
    <x v="15"/>
    <x v="2"/>
    <m/>
    <m/>
  </r>
  <r>
    <n v="10"/>
    <n v="1"/>
    <s v="29"/>
    <n v="0"/>
    <x v="74"/>
    <m/>
    <s v="ElectroPuls E10000"/>
    <x v="6"/>
    <s v="Dynamic Universal Testing Machine (DYNAMICUTM)"/>
    <x v="6"/>
    <x v="15"/>
    <x v="2"/>
    <m/>
    <m/>
  </r>
  <r>
    <n v="10"/>
    <n v="1"/>
    <s v="18"/>
    <n v="0"/>
    <x v="74"/>
    <m/>
    <s v="ElectroPuls E10000"/>
    <x v="6"/>
    <s v="Dynamic Universal Testing Machine (DYNAMICUTM)"/>
    <x v="5"/>
    <x v="15"/>
    <x v="2"/>
    <m/>
    <m/>
  </r>
  <r>
    <n v="1"/>
    <n v="2"/>
    <s v="82"/>
    <n v="264"/>
    <x v="74"/>
    <m/>
    <s v="ElectroPuls E10000"/>
    <x v="1"/>
    <s v="Dynamic Universal Testing Machine (DYNAMICUTM)"/>
    <x v="14"/>
    <x v="15"/>
    <x v="2"/>
    <m/>
    <m/>
  </r>
  <r>
    <n v="10"/>
    <n v="1"/>
    <s v="18"/>
    <n v="0"/>
    <x v="75"/>
    <s v="CHA"/>
    <s v="ElectroPuls E10000"/>
    <x v="6"/>
    <s v="E-Beam Evaporator (E-Beam)"/>
    <x v="5"/>
    <x v="2"/>
    <x v="1"/>
    <n v="1"/>
    <s v="Condition: Excellent"/>
  </r>
  <r>
    <n v="10"/>
    <n v="1"/>
    <s v="29"/>
    <n v="0"/>
    <x v="75"/>
    <m/>
    <s v="ElectroPuls E10000"/>
    <x v="6"/>
    <s v="E-Beam Evaporator (E-Beam)"/>
    <x v="6"/>
    <x v="2"/>
    <x v="1"/>
    <m/>
    <m/>
  </r>
  <r>
    <n v="1"/>
    <n v="1"/>
    <s v="1"/>
    <n v="42"/>
    <x v="75"/>
    <m/>
    <s v="ElectroPuls E10000"/>
    <x v="1"/>
    <s v="E-Beam Evaporator (E-Beam)"/>
    <x v="1"/>
    <x v="2"/>
    <x v="1"/>
    <m/>
    <m/>
  </r>
  <r>
    <n v="1"/>
    <n v="1"/>
    <s v="19"/>
    <n v="153"/>
    <x v="75"/>
    <m/>
    <s v="ElectroPuls E10000"/>
    <x v="1"/>
    <s v="E-Beam Evaporator (E-Beam)"/>
    <x v="2"/>
    <x v="2"/>
    <x v="1"/>
    <m/>
    <m/>
  </r>
  <r>
    <n v="1"/>
    <n v="1"/>
    <s v="3"/>
    <n v="153"/>
    <x v="75"/>
    <m/>
    <s v="ElectroPuls E10000"/>
    <x v="1"/>
    <s v="E-Beam Evaporator (E-Beam)"/>
    <x v="3"/>
    <x v="2"/>
    <x v="1"/>
    <m/>
    <m/>
  </r>
  <r>
    <n v="5"/>
    <n v="1"/>
    <s v="1"/>
    <n v="67"/>
    <x v="75"/>
    <m/>
    <s v="ElectroPuls E10000"/>
    <x v="2"/>
    <s v="E-Beam Evaporator (E-Beam)"/>
    <x v="1"/>
    <x v="2"/>
    <x v="1"/>
    <m/>
    <m/>
  </r>
  <r>
    <n v="5"/>
    <n v="1"/>
    <s v="19"/>
    <n v="246"/>
    <x v="75"/>
    <m/>
    <s v="ElectroPuls E10000"/>
    <x v="2"/>
    <s v="E-Beam Evaporator (E-Beam)"/>
    <x v="2"/>
    <x v="2"/>
    <x v="1"/>
    <m/>
    <m/>
  </r>
  <r>
    <n v="5"/>
    <n v="1"/>
    <s v="3"/>
    <n v="246"/>
    <x v="75"/>
    <m/>
    <s v="ElectroPuls E10000"/>
    <x v="2"/>
    <s v="E-Beam Evaporator (E-Beam)"/>
    <x v="3"/>
    <x v="2"/>
    <x v="1"/>
    <m/>
    <m/>
  </r>
  <r>
    <n v="2"/>
    <n v="1"/>
    <s v="1"/>
    <n v="78"/>
    <x v="75"/>
    <m/>
    <s v="ElectroPuls E10000"/>
    <x v="3"/>
    <s v="E-Beam Evaporator (E-Beam)"/>
    <x v="1"/>
    <x v="2"/>
    <x v="1"/>
    <m/>
    <m/>
  </r>
  <r>
    <n v="2"/>
    <n v="1"/>
    <s v="19"/>
    <n v="285"/>
    <x v="75"/>
    <m/>
    <s v="ElectroPuls E10000"/>
    <x v="3"/>
    <s v="E-Beam Evaporator (E-Beam)"/>
    <x v="2"/>
    <x v="2"/>
    <x v="1"/>
    <m/>
    <m/>
  </r>
  <r>
    <n v="2"/>
    <n v="1"/>
    <s v="3"/>
    <n v="285"/>
    <x v="75"/>
    <m/>
    <s v="ElectroPuls E10000"/>
    <x v="3"/>
    <s v="E-Beam Evaporator (E-Beam)"/>
    <x v="3"/>
    <x v="2"/>
    <x v="1"/>
    <m/>
    <m/>
  </r>
  <r>
    <n v="6"/>
    <n v="1"/>
    <s v="1"/>
    <n v="126"/>
    <x v="75"/>
    <m/>
    <s v="ElectroPuls E10000"/>
    <x v="4"/>
    <s v="E-Beam Evaporator (E-Beam)"/>
    <x v="1"/>
    <x v="2"/>
    <x v="1"/>
    <m/>
    <m/>
  </r>
  <r>
    <n v="6"/>
    <n v="1"/>
    <s v="19"/>
    <n v="461"/>
    <x v="75"/>
    <m/>
    <s v="ElectroPuls E10000"/>
    <x v="4"/>
    <s v="E-Beam Evaporator (E-Beam)"/>
    <x v="2"/>
    <x v="2"/>
    <x v="1"/>
    <m/>
    <m/>
  </r>
  <r>
    <n v="6"/>
    <n v="1"/>
    <s v="3"/>
    <n v="461"/>
    <x v="75"/>
    <m/>
    <s v="ElectroPuls E10000"/>
    <x v="4"/>
    <s v="E-Beam Evaporator (E-Beam)"/>
    <x v="3"/>
    <x v="2"/>
    <x v="1"/>
    <m/>
    <m/>
  </r>
  <r>
    <n v="3"/>
    <n v="1"/>
    <s v="1"/>
    <n v="161"/>
    <x v="75"/>
    <m/>
    <s v="ElectroPuls E10000"/>
    <x v="5"/>
    <s v="E-Beam Evaporator (E-Beam)"/>
    <x v="1"/>
    <x v="2"/>
    <x v="1"/>
    <m/>
    <m/>
  </r>
  <r>
    <n v="3"/>
    <n v="1"/>
    <s v="19"/>
    <n v="589"/>
    <x v="75"/>
    <m/>
    <s v="ElectroPuls E10000"/>
    <x v="5"/>
    <s v="E-Beam Evaporator (E-Beam)"/>
    <x v="2"/>
    <x v="2"/>
    <x v="1"/>
    <m/>
    <m/>
  </r>
  <r>
    <n v="3"/>
    <n v="1"/>
    <s v="3"/>
    <n v="589"/>
    <x v="75"/>
    <m/>
    <s v="ElectroPuls E10000"/>
    <x v="5"/>
    <s v="E-Beam Evaporator (E-Beam)"/>
    <x v="3"/>
    <x v="2"/>
    <x v="1"/>
    <m/>
    <m/>
  </r>
  <r>
    <n v="10"/>
    <n v="1"/>
    <s v="18"/>
    <n v="0"/>
    <x v="76"/>
    <s v="Woolam"/>
    <s v="ElectroPuls E10000"/>
    <x v="6"/>
    <s v="Ellipsometer (ESM)"/>
    <x v="5"/>
    <x v="2"/>
    <x v="1"/>
    <n v="1"/>
    <s v="Condition: Excellent"/>
  </r>
  <r>
    <n v="10"/>
    <n v="1"/>
    <s v="29"/>
    <n v="0"/>
    <x v="76"/>
    <m/>
    <s v="ElectroPuls E10000"/>
    <x v="6"/>
    <s v="Ellipsometer (ESM)"/>
    <x v="6"/>
    <x v="2"/>
    <x v="1"/>
    <m/>
    <m/>
  </r>
  <r>
    <n v="1"/>
    <n v="1"/>
    <s v="1"/>
    <n v="0"/>
    <x v="76"/>
    <m/>
    <s v="ElectroPuls E10000"/>
    <x v="1"/>
    <s v="Ellipsometer (ESM)"/>
    <x v="1"/>
    <x v="2"/>
    <x v="1"/>
    <m/>
    <m/>
  </r>
  <r>
    <n v="1"/>
    <n v="1"/>
    <s v="19"/>
    <n v="116"/>
    <x v="76"/>
    <m/>
    <s v="ElectroPuls E10000"/>
    <x v="1"/>
    <s v="Ellipsometer (ESM)"/>
    <x v="2"/>
    <x v="2"/>
    <x v="1"/>
    <m/>
    <m/>
  </r>
  <r>
    <n v="1"/>
    <n v="1"/>
    <s v="3"/>
    <n v="116"/>
    <x v="76"/>
    <m/>
    <s v="ElectroPuls E10000"/>
    <x v="1"/>
    <s v="Ellipsometer (ESM)"/>
    <x v="3"/>
    <x v="2"/>
    <x v="1"/>
    <m/>
    <m/>
  </r>
  <r>
    <n v="5"/>
    <n v="1"/>
    <s v="1"/>
    <n v="0"/>
    <x v="76"/>
    <m/>
    <s v="ElectroPuls E10000"/>
    <x v="2"/>
    <s v="Ellipsometer (ESM)"/>
    <x v="1"/>
    <x v="2"/>
    <x v="1"/>
    <m/>
    <m/>
  </r>
  <r>
    <n v="5"/>
    <n v="1"/>
    <s v="19"/>
    <n v="188"/>
    <x v="76"/>
    <m/>
    <s v="ElectroPuls E10000"/>
    <x v="2"/>
    <s v="Ellipsometer (ESM)"/>
    <x v="2"/>
    <x v="2"/>
    <x v="1"/>
    <m/>
    <m/>
  </r>
  <r>
    <n v="5"/>
    <n v="1"/>
    <s v="3"/>
    <n v="188"/>
    <x v="76"/>
    <m/>
    <s v="ElectroPuls E10000"/>
    <x v="2"/>
    <s v="Ellipsometer (ESM)"/>
    <x v="3"/>
    <x v="2"/>
    <x v="1"/>
    <m/>
    <m/>
  </r>
  <r>
    <n v="2"/>
    <n v="1"/>
    <s v="1"/>
    <n v="0"/>
    <x v="76"/>
    <m/>
    <s v="ElectroPuls E10000"/>
    <x v="3"/>
    <s v="Ellipsometer (ESM)"/>
    <x v="1"/>
    <x v="2"/>
    <x v="1"/>
    <m/>
    <m/>
  </r>
  <r>
    <n v="2"/>
    <n v="1"/>
    <s v="19"/>
    <n v="218"/>
    <x v="76"/>
    <m/>
    <s v="ElectroPuls E10000"/>
    <x v="3"/>
    <s v="Ellipsometer (ESM)"/>
    <x v="2"/>
    <x v="2"/>
    <x v="1"/>
    <m/>
    <m/>
  </r>
  <r>
    <n v="2"/>
    <n v="1"/>
    <s v="3"/>
    <n v="218"/>
    <x v="76"/>
    <m/>
    <s v="ElectroPuls E10000"/>
    <x v="3"/>
    <s v="Ellipsometer (ESM)"/>
    <x v="3"/>
    <x v="2"/>
    <x v="1"/>
    <m/>
    <m/>
  </r>
  <r>
    <n v="6"/>
    <n v="1"/>
    <s v="1"/>
    <n v="0"/>
    <x v="76"/>
    <m/>
    <s v="ElectroPuls E10000"/>
    <x v="4"/>
    <s v="Ellipsometer (ESM)"/>
    <x v="1"/>
    <x v="2"/>
    <x v="1"/>
    <m/>
    <m/>
  </r>
  <r>
    <n v="6"/>
    <n v="1"/>
    <s v="19"/>
    <n v="353"/>
    <x v="76"/>
    <m/>
    <s v="ElectroPuls E10000"/>
    <x v="4"/>
    <s v="Ellipsometer (ESM)"/>
    <x v="2"/>
    <x v="2"/>
    <x v="1"/>
    <m/>
    <m/>
  </r>
  <r>
    <n v="6"/>
    <n v="1"/>
    <s v="3"/>
    <n v="353"/>
    <x v="76"/>
    <m/>
    <s v="ElectroPuls E10000"/>
    <x v="4"/>
    <s v="Ellipsometer (ESM)"/>
    <x v="3"/>
    <x v="2"/>
    <x v="1"/>
    <m/>
    <m/>
  </r>
  <r>
    <n v="3"/>
    <n v="1"/>
    <s v="1"/>
    <n v="0"/>
    <x v="76"/>
    <m/>
    <s v="ElectroPuls E10000"/>
    <x v="5"/>
    <s v="Ellipsometer (ESM)"/>
    <x v="1"/>
    <x v="2"/>
    <x v="1"/>
    <m/>
    <m/>
  </r>
  <r>
    <n v="3"/>
    <n v="1"/>
    <s v="19"/>
    <n v="451"/>
    <x v="76"/>
    <m/>
    <s v="ElectroPuls E10000"/>
    <x v="5"/>
    <s v="Ellipsometer (ESM)"/>
    <x v="2"/>
    <x v="2"/>
    <x v="1"/>
    <m/>
    <m/>
  </r>
  <r>
    <n v="3"/>
    <n v="1"/>
    <s v="3"/>
    <n v="451"/>
    <x v="76"/>
    <m/>
    <s v="ElectroPuls E10000"/>
    <x v="5"/>
    <s v="Ellipsometer (ESM)"/>
    <x v="3"/>
    <x v="2"/>
    <x v="1"/>
    <m/>
    <m/>
  </r>
  <r>
    <n v="1"/>
    <n v="3"/>
    <s v="19"/>
    <n v="47"/>
    <x v="77"/>
    <m/>
    <s v="ElectroPuls E10000"/>
    <x v="1"/>
    <s v="Enhanced Low Dose Rate Sensitivity (ELDRS)"/>
    <x v="2"/>
    <x v="13"/>
    <x v="1"/>
    <n v="1"/>
    <s v="Condition: Excellent"/>
  </r>
  <r>
    <n v="5"/>
    <n v="3"/>
    <s v="19"/>
    <n v="71"/>
    <x v="77"/>
    <m/>
    <s v="ElectroPuls E10000"/>
    <x v="2"/>
    <s v="Enhanced Low Dose Rate Sensitivity (ELDRS)"/>
    <x v="2"/>
    <x v="13"/>
    <x v="1"/>
    <m/>
    <m/>
  </r>
  <r>
    <n v="2"/>
    <n v="3"/>
    <s v="19"/>
    <n v="81"/>
    <x v="77"/>
    <m/>
    <s v="ElectroPuls E10000"/>
    <x v="3"/>
    <s v="Enhanced Low Dose Rate Sensitivity (ELDRS)"/>
    <x v="2"/>
    <x v="13"/>
    <x v="1"/>
    <m/>
    <m/>
  </r>
  <r>
    <n v="6"/>
    <n v="3"/>
    <s v="19"/>
    <n v="115"/>
    <x v="77"/>
    <m/>
    <s v="ElectroPuls E10000"/>
    <x v="4"/>
    <s v="Enhanced Low Dose Rate Sensitivity (ELDRS)"/>
    <x v="2"/>
    <x v="13"/>
    <x v="1"/>
    <m/>
    <m/>
  </r>
  <r>
    <n v="3"/>
    <n v="3"/>
    <s v="19"/>
    <n v="150"/>
    <x v="77"/>
    <m/>
    <s v="ElectroPuls E10000"/>
    <x v="5"/>
    <s v="Enhanced Low Dose Rate Sensitivity (ELDRS)"/>
    <x v="2"/>
    <x v="13"/>
    <x v="1"/>
    <m/>
    <m/>
  </r>
  <r>
    <m/>
    <m/>
    <m/>
    <m/>
    <x v="78"/>
    <s v="Thermotron"/>
    <s v="XSE-3000-7.5"/>
    <x v="0"/>
    <m/>
    <x v="0"/>
    <x v="0"/>
    <x v="1"/>
    <m/>
    <s v="Condition: Good"/>
  </r>
  <r>
    <m/>
    <m/>
    <m/>
    <m/>
    <x v="78"/>
    <s v="Thermotron"/>
    <s v="SM-16-1600"/>
    <x v="0"/>
    <m/>
    <x v="0"/>
    <x v="0"/>
    <x v="1"/>
    <m/>
    <s v="Condition: Good"/>
  </r>
  <r>
    <m/>
    <m/>
    <m/>
    <m/>
    <x v="78"/>
    <s v="Thermotron"/>
    <s v="SM-4S-1600"/>
    <x v="0"/>
    <m/>
    <x v="0"/>
    <x v="0"/>
    <x v="1"/>
    <m/>
    <s v="Condition: Good"/>
  </r>
  <r>
    <m/>
    <m/>
    <m/>
    <m/>
    <x v="78"/>
    <s v="ESPEC"/>
    <s v="SM-4S-1600"/>
    <x v="0"/>
    <m/>
    <x v="0"/>
    <x v="0"/>
    <x v="1"/>
    <n v="1"/>
    <s v="Condition: Good"/>
  </r>
  <r>
    <n v="1"/>
    <n v="1"/>
    <s v="1"/>
    <n v="4"/>
    <x v="79"/>
    <m/>
    <s v="SM-4S-1600"/>
    <x v="1"/>
    <s v="Equivital Heart Rate and Skin Temperature"/>
    <x v="1"/>
    <x v="1"/>
    <x v="1"/>
    <n v="1"/>
    <s v="Condition: Excellent"/>
  </r>
  <r>
    <n v="1"/>
    <n v="1"/>
    <s v="19"/>
    <n v="42"/>
    <x v="79"/>
    <m/>
    <s v="SM-4S-1600"/>
    <x v="1"/>
    <s v="Equivital Heart Rate and Skin Temperature"/>
    <x v="2"/>
    <x v="1"/>
    <x v="1"/>
    <m/>
    <m/>
  </r>
  <r>
    <n v="1"/>
    <n v="1"/>
    <s v="3"/>
    <n v="42"/>
    <x v="79"/>
    <m/>
    <s v="SM-4S-1600"/>
    <x v="1"/>
    <s v="Equivital Heart Rate and Skin Temperature"/>
    <x v="3"/>
    <x v="1"/>
    <x v="1"/>
    <m/>
    <m/>
  </r>
  <r>
    <n v="5"/>
    <n v="1"/>
    <s v="1"/>
    <n v="8"/>
    <x v="79"/>
    <m/>
    <s v="SM-4S-1600"/>
    <x v="2"/>
    <s v="Equivital Heart Rate and Skin Temperature"/>
    <x v="1"/>
    <x v="1"/>
    <x v="1"/>
    <m/>
    <m/>
  </r>
  <r>
    <n v="5"/>
    <n v="1"/>
    <s v="19"/>
    <n v="75"/>
    <x v="79"/>
    <m/>
    <s v="SM-4S-1600"/>
    <x v="2"/>
    <s v="Equivital Heart Rate and Skin Temperature"/>
    <x v="2"/>
    <x v="1"/>
    <x v="1"/>
    <m/>
    <m/>
  </r>
  <r>
    <n v="5"/>
    <n v="1"/>
    <s v="3"/>
    <n v="75"/>
    <x v="79"/>
    <m/>
    <s v="SM-4S-1600"/>
    <x v="2"/>
    <s v="Equivital Heart Rate and Skin Temperature"/>
    <x v="3"/>
    <x v="1"/>
    <x v="1"/>
    <m/>
    <m/>
  </r>
  <r>
    <n v="2"/>
    <n v="1"/>
    <s v="1"/>
    <n v="8"/>
    <x v="79"/>
    <m/>
    <s v="SM-4S-1600"/>
    <x v="3"/>
    <s v="Equivital Heart Rate and Skin Temperature"/>
    <x v="1"/>
    <x v="1"/>
    <x v="1"/>
    <m/>
    <m/>
  </r>
  <r>
    <n v="2"/>
    <n v="1"/>
    <s v="19"/>
    <n v="75"/>
    <x v="79"/>
    <m/>
    <s v="SM-4S-1600"/>
    <x v="3"/>
    <s v="Equivital Heart Rate and Skin Temperature"/>
    <x v="2"/>
    <x v="1"/>
    <x v="1"/>
    <m/>
    <m/>
  </r>
  <r>
    <n v="2"/>
    <n v="1"/>
    <s v="3"/>
    <n v="75"/>
    <x v="79"/>
    <m/>
    <s v="SM-4S-1600"/>
    <x v="3"/>
    <s v="Equivital Heart Rate and Skin Temperature"/>
    <x v="3"/>
    <x v="1"/>
    <x v="1"/>
    <m/>
    <m/>
  </r>
  <r>
    <n v="6"/>
    <n v="1"/>
    <s v="1"/>
    <n v="11"/>
    <x v="79"/>
    <m/>
    <s v="SM-4S-1600"/>
    <x v="4"/>
    <s v="Equivital Heart Rate and Skin Temperature"/>
    <x v="1"/>
    <x v="1"/>
    <x v="1"/>
    <m/>
    <m/>
  </r>
  <r>
    <n v="6"/>
    <n v="1"/>
    <s v="19"/>
    <n v="109"/>
    <x v="79"/>
    <m/>
    <s v="SM-4S-1600"/>
    <x v="4"/>
    <s v="Equivital Heart Rate and Skin Temperature"/>
    <x v="2"/>
    <x v="1"/>
    <x v="1"/>
    <m/>
    <m/>
  </r>
  <r>
    <n v="6"/>
    <n v="1"/>
    <s v="3"/>
    <n v="109"/>
    <x v="79"/>
    <m/>
    <s v="SM-4S-1600"/>
    <x v="4"/>
    <s v="Equivital Heart Rate and Skin Temperature"/>
    <x v="3"/>
    <x v="1"/>
    <x v="1"/>
    <m/>
    <m/>
  </r>
  <r>
    <n v="3"/>
    <n v="1"/>
    <s v="1"/>
    <n v="15"/>
    <x v="79"/>
    <m/>
    <s v="SM-4S-1600"/>
    <x v="5"/>
    <s v="Equivital Heart Rate and Skin Temperature"/>
    <x v="1"/>
    <x v="1"/>
    <x v="1"/>
    <m/>
    <m/>
  </r>
  <r>
    <n v="3"/>
    <n v="1"/>
    <s v="19"/>
    <n v="142"/>
    <x v="79"/>
    <m/>
    <s v="SM-4S-1600"/>
    <x v="5"/>
    <s v="Equivital Heart Rate and Skin Temperature"/>
    <x v="2"/>
    <x v="1"/>
    <x v="1"/>
    <m/>
    <m/>
  </r>
  <r>
    <n v="3"/>
    <n v="1"/>
    <s v="3"/>
    <n v="142"/>
    <x v="79"/>
    <m/>
    <s v="SM-4S-1600"/>
    <x v="5"/>
    <s v="Equivital Heart Rate and Skin Temperature"/>
    <x v="3"/>
    <x v="1"/>
    <x v="1"/>
    <m/>
    <m/>
  </r>
  <r>
    <n v="1"/>
    <n v="1"/>
    <s v="16"/>
    <n v="45"/>
    <x v="80"/>
    <m/>
    <s v="SM-4S-1600"/>
    <x v="1"/>
    <s v="Experion DNA Chip (EDNA)"/>
    <x v="4"/>
    <x v="7"/>
    <x v="2"/>
    <n v="0"/>
    <m/>
  </r>
  <r>
    <n v="5"/>
    <n v="1"/>
    <s v="16"/>
    <n v="69"/>
    <x v="80"/>
    <m/>
    <s v="SM-4S-1600"/>
    <x v="2"/>
    <s v="Experion DNA Chip (EDNA)"/>
    <x v="4"/>
    <x v="7"/>
    <x v="2"/>
    <m/>
    <m/>
  </r>
  <r>
    <n v="2"/>
    <n v="1"/>
    <s v="16"/>
    <n v="78"/>
    <x v="80"/>
    <m/>
    <s v="SM-4S-1600"/>
    <x v="3"/>
    <s v="Experion DNA Chip (EDNA)"/>
    <x v="4"/>
    <x v="7"/>
    <x v="2"/>
    <m/>
    <m/>
  </r>
  <r>
    <n v="6"/>
    <n v="1"/>
    <s v="16"/>
    <n v="78"/>
    <x v="80"/>
    <m/>
    <s v="SM-4S-1600"/>
    <x v="4"/>
    <s v="Experion DNA Chip (EDNA)"/>
    <x v="4"/>
    <x v="7"/>
    <x v="2"/>
    <m/>
    <m/>
  </r>
  <r>
    <n v="3"/>
    <n v="1"/>
    <s v="16"/>
    <n v="78"/>
    <x v="80"/>
    <m/>
    <s v="SM-4S-1600"/>
    <x v="5"/>
    <s v="Experion DNA Chip (EDNA)"/>
    <x v="4"/>
    <x v="7"/>
    <x v="2"/>
    <m/>
    <m/>
  </r>
  <r>
    <n v="1"/>
    <n v="1"/>
    <s v="16"/>
    <n v="32"/>
    <x v="81"/>
    <m/>
    <s v="SM-4S-1600"/>
    <x v="1"/>
    <s v="Experion RNA Chip (ERNA)"/>
    <x v="4"/>
    <x v="7"/>
    <x v="2"/>
    <n v="0"/>
    <m/>
  </r>
  <r>
    <n v="5"/>
    <n v="1"/>
    <s v="16"/>
    <n v="49"/>
    <x v="81"/>
    <m/>
    <s v="SM-4S-1600"/>
    <x v="2"/>
    <s v="Experion RNA Chip (ERNA)"/>
    <x v="4"/>
    <x v="7"/>
    <x v="2"/>
    <m/>
    <m/>
  </r>
  <r>
    <n v="2"/>
    <n v="1"/>
    <s v="16"/>
    <n v="78"/>
    <x v="81"/>
    <m/>
    <s v="SM-4S-1600"/>
    <x v="3"/>
    <s v="Experion RNA Chip (ERNA)"/>
    <x v="4"/>
    <x v="7"/>
    <x v="2"/>
    <m/>
    <m/>
  </r>
  <r>
    <n v="6"/>
    <n v="1"/>
    <s v="16"/>
    <n v="78"/>
    <x v="81"/>
    <m/>
    <s v="SM-4S-1600"/>
    <x v="4"/>
    <s v="Experion RNA Chip (ERNA)"/>
    <x v="4"/>
    <x v="7"/>
    <x v="2"/>
    <m/>
    <m/>
  </r>
  <r>
    <n v="3"/>
    <n v="1"/>
    <s v="16"/>
    <n v="78"/>
    <x v="81"/>
    <m/>
    <s v="SM-4S-1600"/>
    <x v="5"/>
    <s v="Experion RNA Chip (ERNA)"/>
    <x v="4"/>
    <x v="7"/>
    <x v="2"/>
    <m/>
    <m/>
  </r>
  <r>
    <n v="1"/>
    <n v="1"/>
    <s v="1"/>
    <n v="12"/>
    <x v="82"/>
    <s v="Gerber"/>
    <s v="DSC2600"/>
    <x v="1"/>
    <s v="Fabric Cutting Table"/>
    <x v="1"/>
    <x v="4"/>
    <x v="1"/>
    <n v="1"/>
    <s v="Condition: Excellent"/>
  </r>
  <r>
    <n v="1"/>
    <n v="1"/>
    <s v="19"/>
    <n v="84"/>
    <x v="82"/>
    <m/>
    <s v="DSC2600"/>
    <x v="1"/>
    <s v="Fabric Cutting Table"/>
    <x v="2"/>
    <x v="4"/>
    <x v="1"/>
    <m/>
    <m/>
  </r>
  <r>
    <n v="1"/>
    <n v="1"/>
    <s v="3"/>
    <n v="84"/>
    <x v="82"/>
    <m/>
    <s v="DSC2600"/>
    <x v="1"/>
    <s v="Fabric Cutting Table"/>
    <x v="3"/>
    <x v="4"/>
    <x v="1"/>
    <m/>
    <m/>
  </r>
  <r>
    <n v="5"/>
    <n v="1"/>
    <s v="1"/>
    <n v="25"/>
    <x v="82"/>
    <m/>
    <s v="DSC2600"/>
    <x v="2"/>
    <s v="Fabric Cutting Table"/>
    <x v="1"/>
    <x v="4"/>
    <x v="1"/>
    <m/>
    <m/>
  </r>
  <r>
    <n v="5"/>
    <n v="1"/>
    <s v="19"/>
    <n v="132"/>
    <x v="82"/>
    <m/>
    <s v="DSC2600"/>
    <x v="2"/>
    <s v="Fabric Cutting Table"/>
    <x v="2"/>
    <x v="4"/>
    <x v="1"/>
    <m/>
    <m/>
  </r>
  <r>
    <n v="5"/>
    <n v="1"/>
    <s v="3"/>
    <n v="132"/>
    <x v="82"/>
    <m/>
    <s v="DSC2600"/>
    <x v="2"/>
    <s v="Fabric Cutting Table"/>
    <x v="3"/>
    <x v="4"/>
    <x v="1"/>
    <m/>
    <m/>
  </r>
  <r>
    <n v="2"/>
    <n v="1"/>
    <s v="1"/>
    <n v="29"/>
    <x v="82"/>
    <m/>
    <s v="DSC2600"/>
    <x v="3"/>
    <s v="Fabric Cutting Table"/>
    <x v="1"/>
    <x v="4"/>
    <x v="1"/>
    <m/>
    <m/>
  </r>
  <r>
    <n v="2"/>
    <n v="1"/>
    <s v="19"/>
    <n v="153"/>
    <x v="82"/>
    <m/>
    <s v="DSC2600"/>
    <x v="3"/>
    <s v="Fabric Cutting Table"/>
    <x v="2"/>
    <x v="4"/>
    <x v="1"/>
    <m/>
    <m/>
  </r>
  <r>
    <n v="2"/>
    <n v="1"/>
    <s v="3"/>
    <n v="153"/>
    <x v="82"/>
    <m/>
    <s v="DSC2600"/>
    <x v="3"/>
    <s v="Fabric Cutting Table"/>
    <x v="3"/>
    <x v="4"/>
    <x v="1"/>
    <m/>
    <m/>
  </r>
  <r>
    <n v="6"/>
    <n v="1"/>
    <s v="1"/>
    <n v="42"/>
    <x v="82"/>
    <m/>
    <s v="DSC2600"/>
    <x v="4"/>
    <s v="Fabric Cutting Table"/>
    <x v="1"/>
    <x v="4"/>
    <x v="1"/>
    <m/>
    <m/>
  </r>
  <r>
    <n v="6"/>
    <n v="1"/>
    <s v="19"/>
    <n v="247"/>
    <x v="82"/>
    <m/>
    <s v="DSC2600"/>
    <x v="4"/>
    <s v="Fabric Cutting Table"/>
    <x v="2"/>
    <x v="4"/>
    <x v="1"/>
    <m/>
    <m/>
  </r>
  <r>
    <n v="6"/>
    <n v="1"/>
    <s v="3"/>
    <n v="247"/>
    <x v="82"/>
    <m/>
    <s v="DSC2600"/>
    <x v="4"/>
    <s v="Fabric Cutting Table"/>
    <x v="3"/>
    <x v="4"/>
    <x v="1"/>
    <m/>
    <m/>
  </r>
  <r>
    <n v="3"/>
    <n v="1"/>
    <s v="1"/>
    <n v="55"/>
    <x v="82"/>
    <m/>
    <s v="DSC2600"/>
    <x v="5"/>
    <s v="Fabric Cutting Table"/>
    <x v="1"/>
    <x v="4"/>
    <x v="1"/>
    <m/>
    <m/>
  </r>
  <r>
    <n v="3"/>
    <n v="1"/>
    <s v="19"/>
    <n v="315"/>
    <x v="82"/>
    <m/>
    <s v="DSC2600"/>
    <x v="5"/>
    <s v="Fabric Cutting Table"/>
    <x v="2"/>
    <x v="4"/>
    <x v="1"/>
    <m/>
    <m/>
  </r>
  <r>
    <n v="3"/>
    <n v="1"/>
    <s v="3"/>
    <n v="315"/>
    <x v="82"/>
    <m/>
    <s v="DSC2600"/>
    <x v="5"/>
    <s v="Fabric Cutting Table"/>
    <x v="3"/>
    <x v="4"/>
    <x v="1"/>
    <m/>
    <m/>
  </r>
  <r>
    <n v="10"/>
    <n v="1"/>
    <s v="18"/>
    <n v="0"/>
    <x v="82"/>
    <m/>
    <s v="DSC2600"/>
    <x v="6"/>
    <s v="Fabric Cutting Table"/>
    <x v="5"/>
    <x v="4"/>
    <x v="1"/>
    <m/>
    <m/>
  </r>
  <r>
    <n v="1"/>
    <n v="1"/>
    <s v="1"/>
    <n v="5"/>
    <x v="83"/>
    <s v="SDL Atlas"/>
    <s v="DSC2600"/>
    <x v="1"/>
    <s v="Fabric Stiffness Tester, M003B (Fabric)"/>
    <x v="1"/>
    <x v="4"/>
    <x v="1"/>
    <n v="1"/>
    <s v="Condition: Excellent"/>
  </r>
  <r>
    <n v="1"/>
    <n v="1"/>
    <s v="19"/>
    <n v="77"/>
    <x v="83"/>
    <m/>
    <s v="DSC2600"/>
    <x v="1"/>
    <s v="Fabric Stiffness Tester, M003B (Fabric)"/>
    <x v="2"/>
    <x v="4"/>
    <x v="1"/>
    <m/>
    <m/>
  </r>
  <r>
    <n v="1"/>
    <n v="1"/>
    <s v="3"/>
    <n v="77"/>
    <x v="83"/>
    <m/>
    <s v="DSC2600"/>
    <x v="1"/>
    <s v="Fabric Stiffness Tester, M003B (Fabric)"/>
    <x v="3"/>
    <x v="4"/>
    <x v="1"/>
    <m/>
    <m/>
  </r>
  <r>
    <n v="5"/>
    <n v="1"/>
    <s v="1"/>
    <n v="11"/>
    <x v="83"/>
    <m/>
    <s v="DSC2600"/>
    <x v="2"/>
    <s v="Fabric Stiffness Tester, M003B (Fabric)"/>
    <x v="1"/>
    <x v="4"/>
    <x v="1"/>
    <m/>
    <m/>
  </r>
  <r>
    <n v="5"/>
    <n v="1"/>
    <s v="19"/>
    <n v="125"/>
    <x v="83"/>
    <m/>
    <s v="DSC2600"/>
    <x v="2"/>
    <s v="Fabric Stiffness Tester, M003B (Fabric)"/>
    <x v="2"/>
    <x v="4"/>
    <x v="1"/>
    <m/>
    <m/>
  </r>
  <r>
    <n v="5"/>
    <n v="1"/>
    <s v="3"/>
    <n v="125"/>
    <x v="83"/>
    <m/>
    <s v="DSC2600"/>
    <x v="2"/>
    <s v="Fabric Stiffness Tester, M003B (Fabric)"/>
    <x v="3"/>
    <x v="4"/>
    <x v="1"/>
    <m/>
    <m/>
  </r>
  <r>
    <n v="2"/>
    <n v="1"/>
    <s v="1"/>
    <n v="13"/>
    <x v="83"/>
    <m/>
    <s v="DSC2600"/>
    <x v="3"/>
    <s v="Fabric Stiffness Tester, M003B (Fabric)"/>
    <x v="1"/>
    <x v="4"/>
    <x v="1"/>
    <m/>
    <m/>
  </r>
  <r>
    <n v="2"/>
    <n v="1"/>
    <s v="19"/>
    <n v="140"/>
    <x v="83"/>
    <m/>
    <s v="DSC2600"/>
    <x v="3"/>
    <s v="Fabric Stiffness Tester, M003B (Fabric)"/>
    <x v="2"/>
    <x v="4"/>
    <x v="1"/>
    <m/>
    <m/>
  </r>
  <r>
    <n v="2"/>
    <n v="1"/>
    <s v="3"/>
    <n v="140"/>
    <x v="83"/>
    <m/>
    <s v="DSC2600"/>
    <x v="3"/>
    <s v="Fabric Stiffness Tester, M003B (Fabric)"/>
    <x v="3"/>
    <x v="4"/>
    <x v="1"/>
    <m/>
    <m/>
  </r>
  <r>
    <n v="6"/>
    <n v="1"/>
    <s v="1"/>
    <n v="19"/>
    <x v="83"/>
    <m/>
    <s v="DSC2600"/>
    <x v="4"/>
    <s v="Fabric Stiffness Tester, M003B (Fabric)"/>
    <x v="1"/>
    <x v="4"/>
    <x v="1"/>
    <m/>
    <m/>
  </r>
  <r>
    <n v="6"/>
    <n v="1"/>
    <s v="19"/>
    <n v="226"/>
    <x v="83"/>
    <m/>
    <s v="DSC2600"/>
    <x v="4"/>
    <s v="Fabric Stiffness Tester, M003B (Fabric)"/>
    <x v="2"/>
    <x v="4"/>
    <x v="1"/>
    <m/>
    <m/>
  </r>
  <r>
    <n v="6"/>
    <n v="1"/>
    <s v="3"/>
    <n v="226"/>
    <x v="83"/>
    <m/>
    <s v="DSC2600"/>
    <x v="4"/>
    <s v="Fabric Stiffness Tester, M003B (Fabric)"/>
    <x v="3"/>
    <x v="4"/>
    <x v="1"/>
    <m/>
    <m/>
  </r>
  <r>
    <n v="3"/>
    <n v="1"/>
    <s v="1"/>
    <n v="25"/>
    <x v="83"/>
    <m/>
    <s v="DSC2600"/>
    <x v="5"/>
    <s v="Fabric Stiffness Tester, M003B (Fabric)"/>
    <x v="1"/>
    <x v="4"/>
    <x v="1"/>
    <m/>
    <m/>
  </r>
  <r>
    <n v="3"/>
    <n v="1"/>
    <s v="19"/>
    <n v="289"/>
    <x v="83"/>
    <m/>
    <s v="DSC2600"/>
    <x v="5"/>
    <s v="Fabric Stiffness Tester, M003B (Fabric)"/>
    <x v="2"/>
    <x v="4"/>
    <x v="1"/>
    <m/>
    <m/>
  </r>
  <r>
    <n v="3"/>
    <n v="1"/>
    <s v="3"/>
    <n v="289"/>
    <x v="83"/>
    <m/>
    <s v="DSC2600"/>
    <x v="5"/>
    <s v="Fabric Stiffness Tester, M003B (Fabric)"/>
    <x v="3"/>
    <x v="4"/>
    <x v="1"/>
    <m/>
    <m/>
  </r>
  <r>
    <n v="10"/>
    <n v="1"/>
    <s v="18"/>
    <n v="0"/>
    <x v="83"/>
    <m/>
    <s v="DSC2600"/>
    <x v="6"/>
    <s v="Fabric Stiffness Tester, M003B (Fabric)"/>
    <x v="5"/>
    <x v="4"/>
    <x v="1"/>
    <m/>
    <m/>
  </r>
  <r>
    <n v="1"/>
    <n v="1"/>
    <s v="16"/>
    <n v="73"/>
    <x v="84"/>
    <m/>
    <s v="DSC2600"/>
    <x v="1"/>
    <s v="FDC Technical Assistance"/>
    <x v="4"/>
    <x v="4"/>
    <x v="1"/>
    <n v="1"/>
    <s v="Condition: Excellent"/>
  </r>
  <r>
    <n v="5"/>
    <n v="1"/>
    <s v="16"/>
    <n v="114"/>
    <x v="84"/>
    <m/>
    <s v="DSC2600"/>
    <x v="2"/>
    <s v="FDC Technical Assistance"/>
    <x v="4"/>
    <x v="4"/>
    <x v="1"/>
    <m/>
    <m/>
  </r>
  <r>
    <n v="2"/>
    <n v="1"/>
    <s v="16"/>
    <n v="132"/>
    <x v="84"/>
    <m/>
    <s v="DSC2600"/>
    <x v="3"/>
    <s v="FDC Technical Assistance"/>
    <x v="4"/>
    <x v="4"/>
    <x v="1"/>
    <m/>
    <m/>
  </r>
  <r>
    <n v="6"/>
    <n v="1"/>
    <s v="16"/>
    <n v="213"/>
    <x v="84"/>
    <m/>
    <s v="DSC2600"/>
    <x v="4"/>
    <s v="FDC Technical Assistance"/>
    <x v="4"/>
    <x v="4"/>
    <x v="1"/>
    <m/>
    <m/>
  </r>
  <r>
    <n v="3"/>
    <n v="1"/>
    <s v="16"/>
    <n v="272"/>
    <x v="84"/>
    <m/>
    <s v="DSC2600"/>
    <x v="5"/>
    <s v="FDC Technical Assistance"/>
    <x v="4"/>
    <x v="4"/>
    <x v="1"/>
    <m/>
    <m/>
  </r>
  <r>
    <n v="1"/>
    <n v="1"/>
    <s v="1"/>
    <n v="22"/>
    <x v="85"/>
    <s v="Xplore"/>
    <s v="DSC2600"/>
    <x v="1"/>
    <s v="Fiber Conditioning Unit (Fiber Cond.)"/>
    <x v="1"/>
    <x v="4"/>
    <x v="1"/>
    <n v="1"/>
    <s v="Condition: Excellent"/>
  </r>
  <r>
    <n v="1"/>
    <n v="1"/>
    <s v="19"/>
    <n v="95"/>
    <x v="85"/>
    <m/>
    <s v="DSC2600"/>
    <x v="1"/>
    <s v="Fiber Conditioning Unit (Fiber Cond.)"/>
    <x v="2"/>
    <x v="4"/>
    <x v="1"/>
    <m/>
    <m/>
  </r>
  <r>
    <n v="1"/>
    <n v="1"/>
    <s v="3"/>
    <n v="95"/>
    <x v="85"/>
    <m/>
    <s v="DSC2600"/>
    <x v="1"/>
    <s v="Fiber Conditioning Unit (Fiber Cond.)"/>
    <x v="3"/>
    <x v="4"/>
    <x v="1"/>
    <m/>
    <m/>
  </r>
  <r>
    <n v="5"/>
    <n v="1"/>
    <s v="1"/>
    <n v="43"/>
    <x v="85"/>
    <m/>
    <s v="DSC2600"/>
    <x v="2"/>
    <s v="Fiber Conditioning Unit (Fiber Cond.)"/>
    <x v="1"/>
    <x v="4"/>
    <x v="1"/>
    <m/>
    <m/>
  </r>
  <r>
    <n v="5"/>
    <n v="1"/>
    <s v="19"/>
    <n v="148"/>
    <x v="85"/>
    <m/>
    <s v="DSC2600"/>
    <x v="2"/>
    <s v="Fiber Conditioning Unit (Fiber Cond.)"/>
    <x v="2"/>
    <x v="4"/>
    <x v="1"/>
    <m/>
    <m/>
  </r>
  <r>
    <n v="5"/>
    <n v="1"/>
    <s v="3"/>
    <n v="148"/>
    <x v="85"/>
    <m/>
    <s v="DSC2600"/>
    <x v="2"/>
    <s v="Fiber Conditioning Unit (Fiber Cond.)"/>
    <x v="3"/>
    <x v="4"/>
    <x v="1"/>
    <m/>
    <m/>
  </r>
  <r>
    <n v="2"/>
    <n v="1"/>
    <s v="1"/>
    <n v="50"/>
    <x v="85"/>
    <m/>
    <s v="DSC2600"/>
    <x v="3"/>
    <s v="Fiber Conditioning Unit (Fiber Cond.)"/>
    <x v="1"/>
    <x v="4"/>
    <x v="1"/>
    <m/>
    <m/>
  </r>
  <r>
    <n v="2"/>
    <n v="1"/>
    <s v="19"/>
    <n v="172"/>
    <x v="85"/>
    <m/>
    <s v="DSC2600"/>
    <x v="3"/>
    <s v="Fiber Conditioning Unit (Fiber Cond.)"/>
    <x v="2"/>
    <x v="4"/>
    <x v="1"/>
    <m/>
    <m/>
  </r>
  <r>
    <n v="2"/>
    <n v="1"/>
    <s v="3"/>
    <n v="172"/>
    <x v="85"/>
    <m/>
    <s v="DSC2600"/>
    <x v="3"/>
    <s v="Fiber Conditioning Unit (Fiber Cond.)"/>
    <x v="3"/>
    <x v="4"/>
    <x v="1"/>
    <m/>
    <m/>
  </r>
  <r>
    <n v="6"/>
    <n v="1"/>
    <s v="1"/>
    <n v="82"/>
    <x v="85"/>
    <m/>
    <s v="DSC2600"/>
    <x v="4"/>
    <s v="Fiber Conditioning Unit (Fiber Cond.)"/>
    <x v="1"/>
    <x v="4"/>
    <x v="1"/>
    <m/>
    <m/>
  </r>
  <r>
    <n v="6"/>
    <n v="1"/>
    <s v="19"/>
    <n v="278"/>
    <x v="85"/>
    <m/>
    <s v="DSC2600"/>
    <x v="4"/>
    <s v="Fiber Conditioning Unit (Fiber Cond.)"/>
    <x v="2"/>
    <x v="4"/>
    <x v="1"/>
    <m/>
    <m/>
  </r>
  <r>
    <n v="6"/>
    <n v="1"/>
    <s v="3"/>
    <n v="278"/>
    <x v="85"/>
    <m/>
    <s v="DSC2600"/>
    <x v="4"/>
    <s v="Fiber Conditioning Unit (Fiber Cond.)"/>
    <x v="3"/>
    <x v="4"/>
    <x v="1"/>
    <m/>
    <m/>
  </r>
  <r>
    <n v="3"/>
    <n v="1"/>
    <s v="1"/>
    <n v="104"/>
    <x v="85"/>
    <m/>
    <s v="DSC2600"/>
    <x v="5"/>
    <s v="Fiber Conditioning Unit (Fiber Cond.)"/>
    <x v="1"/>
    <x v="4"/>
    <x v="1"/>
    <m/>
    <m/>
  </r>
  <r>
    <n v="3"/>
    <n v="1"/>
    <s v="19"/>
    <n v="356"/>
    <x v="85"/>
    <m/>
    <s v="DSC2600"/>
    <x v="5"/>
    <s v="Fiber Conditioning Unit (Fiber Cond.)"/>
    <x v="2"/>
    <x v="4"/>
    <x v="1"/>
    <m/>
    <m/>
  </r>
  <r>
    <n v="3"/>
    <n v="1"/>
    <s v="3"/>
    <n v="356"/>
    <x v="85"/>
    <m/>
    <s v="DSC2600"/>
    <x v="5"/>
    <s v="Fiber Conditioning Unit (Fiber Cond.)"/>
    <x v="3"/>
    <x v="4"/>
    <x v="1"/>
    <m/>
    <m/>
  </r>
  <r>
    <n v="10"/>
    <n v="1"/>
    <s v="18"/>
    <n v="0"/>
    <x v="85"/>
    <m/>
    <s v="DSC2600"/>
    <x v="6"/>
    <s v="Fiber Conditioning Unit (Fiber Cond.)"/>
    <x v="5"/>
    <x v="4"/>
    <x v="1"/>
    <m/>
    <m/>
  </r>
  <r>
    <n v="1"/>
    <n v="1"/>
    <s v="1"/>
    <n v="12"/>
    <x v="86"/>
    <s v="Xplore"/>
    <s v="DSC2600"/>
    <x v="1"/>
    <s v="Fiber Spin Line (Fiber)"/>
    <x v="1"/>
    <x v="4"/>
    <x v="1"/>
    <n v="1"/>
    <s v="Condition: Excellent"/>
  </r>
  <r>
    <n v="1"/>
    <n v="1"/>
    <s v="19"/>
    <n v="48"/>
    <x v="86"/>
    <m/>
    <s v="DSC2600"/>
    <x v="1"/>
    <s v="Fiber Spin Line (Fiber)"/>
    <x v="2"/>
    <x v="4"/>
    <x v="1"/>
    <m/>
    <m/>
  </r>
  <r>
    <n v="1"/>
    <n v="1"/>
    <s v="3"/>
    <n v="48"/>
    <x v="86"/>
    <m/>
    <s v="DSC2600"/>
    <x v="1"/>
    <s v="Fiber Spin Line (Fiber)"/>
    <x v="3"/>
    <x v="4"/>
    <x v="1"/>
    <m/>
    <m/>
  </r>
  <r>
    <n v="5"/>
    <n v="1"/>
    <s v="1"/>
    <n v="25"/>
    <x v="86"/>
    <m/>
    <s v="DSC2600"/>
    <x v="2"/>
    <s v="Fiber Spin Line (Fiber)"/>
    <x v="1"/>
    <x v="4"/>
    <x v="1"/>
    <m/>
    <m/>
  </r>
  <r>
    <n v="5"/>
    <n v="1"/>
    <s v="19"/>
    <n v="74"/>
    <x v="86"/>
    <m/>
    <s v="DSC2600"/>
    <x v="2"/>
    <s v="Fiber Spin Line (Fiber)"/>
    <x v="2"/>
    <x v="4"/>
    <x v="1"/>
    <m/>
    <m/>
  </r>
  <r>
    <n v="5"/>
    <n v="1"/>
    <s v="3"/>
    <n v="74"/>
    <x v="86"/>
    <m/>
    <s v="DSC2600"/>
    <x v="2"/>
    <s v="Fiber Spin Line (Fiber)"/>
    <x v="3"/>
    <x v="4"/>
    <x v="1"/>
    <m/>
    <m/>
  </r>
  <r>
    <n v="2"/>
    <n v="1"/>
    <s v="1"/>
    <n v="29"/>
    <x v="86"/>
    <m/>
    <s v="DSC2600"/>
    <x v="3"/>
    <s v="Fiber Spin Line (Fiber)"/>
    <x v="1"/>
    <x v="4"/>
    <x v="1"/>
    <m/>
    <m/>
  </r>
  <r>
    <n v="2"/>
    <n v="1"/>
    <s v="19"/>
    <n v="86"/>
    <x v="86"/>
    <m/>
    <s v="DSC2600"/>
    <x v="3"/>
    <s v="Fiber Spin Line (Fiber)"/>
    <x v="2"/>
    <x v="4"/>
    <x v="1"/>
    <m/>
    <m/>
  </r>
  <r>
    <n v="2"/>
    <n v="1"/>
    <s v="3"/>
    <n v="86"/>
    <x v="86"/>
    <m/>
    <s v="DSC2600"/>
    <x v="3"/>
    <s v="Fiber Spin Line (Fiber)"/>
    <x v="3"/>
    <x v="4"/>
    <x v="1"/>
    <m/>
    <m/>
  </r>
  <r>
    <n v="6"/>
    <n v="1"/>
    <s v="1"/>
    <n v="42"/>
    <x v="86"/>
    <m/>
    <s v="DSC2600"/>
    <x v="4"/>
    <s v="Fiber Spin Line (Fiber)"/>
    <x v="1"/>
    <x v="4"/>
    <x v="1"/>
    <m/>
    <m/>
  </r>
  <r>
    <n v="6"/>
    <n v="1"/>
    <s v="19"/>
    <n v="139"/>
    <x v="86"/>
    <m/>
    <s v="DSC2600"/>
    <x v="4"/>
    <s v="Fiber Spin Line (Fiber)"/>
    <x v="2"/>
    <x v="4"/>
    <x v="1"/>
    <m/>
    <m/>
  </r>
  <r>
    <n v="6"/>
    <n v="1"/>
    <s v="3"/>
    <n v="139"/>
    <x v="86"/>
    <m/>
    <s v="DSC2600"/>
    <x v="4"/>
    <s v="Fiber Spin Line (Fiber)"/>
    <x v="3"/>
    <x v="4"/>
    <x v="1"/>
    <m/>
    <m/>
  </r>
  <r>
    <n v="3"/>
    <n v="1"/>
    <s v="1"/>
    <n v="55"/>
    <x v="86"/>
    <m/>
    <s v="DSC2600"/>
    <x v="5"/>
    <s v="Fiber Spin Line (Fiber)"/>
    <x v="1"/>
    <x v="4"/>
    <x v="1"/>
    <m/>
    <m/>
  </r>
  <r>
    <n v="3"/>
    <n v="1"/>
    <s v="19"/>
    <n v="178"/>
    <x v="86"/>
    <m/>
    <s v="DSC2600"/>
    <x v="5"/>
    <s v="Fiber Spin Line (Fiber)"/>
    <x v="2"/>
    <x v="4"/>
    <x v="1"/>
    <m/>
    <m/>
  </r>
  <r>
    <n v="3"/>
    <n v="1"/>
    <s v="3"/>
    <n v="178"/>
    <x v="86"/>
    <m/>
    <s v="DSC2600"/>
    <x v="5"/>
    <s v="Fiber Spin Line (Fiber)"/>
    <x v="3"/>
    <x v="4"/>
    <x v="1"/>
    <m/>
    <m/>
  </r>
  <r>
    <n v="10"/>
    <n v="1"/>
    <s v="18"/>
    <n v="0"/>
    <x v="86"/>
    <m/>
    <s v="DSC2600"/>
    <x v="6"/>
    <s v="Fiber Spin Line (Fiber)"/>
    <x v="5"/>
    <x v="4"/>
    <x v="1"/>
    <m/>
    <m/>
  </r>
  <r>
    <n v="10"/>
    <n v="1"/>
    <s v="18"/>
    <n v="0"/>
    <x v="87"/>
    <s v="JEOL"/>
    <s v="JSM 7401F Unit 2"/>
    <x v="6"/>
    <s v="Field-emission Scanning Electron Microscope (FE-SEM)"/>
    <x v="5"/>
    <x v="3"/>
    <x v="2"/>
    <n v="0"/>
    <s v="Condition: N/A"/>
  </r>
  <r>
    <n v="10"/>
    <n v="1"/>
    <s v="29"/>
    <n v="0"/>
    <x v="87"/>
    <m/>
    <s v="JSM 7401F Unit 2"/>
    <x v="6"/>
    <s v="Field-emission Scanning Electron Microscope (FE-SEM)"/>
    <x v="6"/>
    <x v="3"/>
    <x v="2"/>
    <m/>
    <m/>
  </r>
  <r>
    <n v="1"/>
    <n v="1"/>
    <s v="1"/>
    <n v="26"/>
    <x v="87"/>
    <m/>
    <s v="JSM 7401F Unit 2"/>
    <x v="1"/>
    <s v="Field-emission Scanning Electron Microscope (FE-SEM)"/>
    <x v="1"/>
    <x v="3"/>
    <x v="2"/>
    <m/>
    <m/>
  </r>
  <r>
    <n v="1"/>
    <n v="1"/>
    <s v="3"/>
    <n v="104"/>
    <x v="87"/>
    <m/>
    <s v="JSM 7401F Unit 2"/>
    <x v="1"/>
    <s v="Field-emission Scanning Electron Microscope (FE-SEM)"/>
    <x v="3"/>
    <x v="3"/>
    <x v="2"/>
    <m/>
    <m/>
  </r>
  <r>
    <n v="1"/>
    <n v="1"/>
    <s v="19"/>
    <n v="104"/>
    <x v="87"/>
    <m/>
    <s v="JSM 7401F Unit 2"/>
    <x v="1"/>
    <s v="Field-emission Scanning Electron Microscope (FE-SEM)"/>
    <x v="2"/>
    <x v="3"/>
    <x v="2"/>
    <m/>
    <m/>
  </r>
  <r>
    <n v="5"/>
    <n v="1"/>
    <s v="1"/>
    <n v="41"/>
    <x v="87"/>
    <m/>
    <s v="JSM 7401F Unit 2"/>
    <x v="2"/>
    <s v="Field-emission Scanning Electron Microscope (FE-SEM)"/>
    <x v="1"/>
    <x v="3"/>
    <x v="2"/>
    <m/>
    <m/>
  </r>
  <r>
    <n v="5"/>
    <n v="1"/>
    <s v="3"/>
    <n v="163"/>
    <x v="87"/>
    <m/>
    <s v="JSM 7401F Unit 2"/>
    <x v="2"/>
    <s v="Field-emission Scanning Electron Microscope (FE-SEM)"/>
    <x v="3"/>
    <x v="3"/>
    <x v="2"/>
    <m/>
    <m/>
  </r>
  <r>
    <n v="5"/>
    <n v="1"/>
    <s v="19"/>
    <n v="163"/>
    <x v="87"/>
    <m/>
    <s v="JSM 7401F Unit 2"/>
    <x v="2"/>
    <s v="Field-emission Scanning Electron Microscope (FE-SEM)"/>
    <x v="2"/>
    <x v="3"/>
    <x v="2"/>
    <m/>
    <m/>
  </r>
  <r>
    <n v="2"/>
    <n v="1"/>
    <s v="1"/>
    <n v="48"/>
    <x v="87"/>
    <m/>
    <s v="JSM 7401F Unit 2"/>
    <x v="3"/>
    <s v="Field-emission Scanning Electron Microscope (FE-SEM)"/>
    <x v="1"/>
    <x v="3"/>
    <x v="2"/>
    <m/>
    <m/>
  </r>
  <r>
    <n v="2"/>
    <n v="1"/>
    <s v="3"/>
    <n v="189"/>
    <x v="87"/>
    <m/>
    <s v="JSM 7401F Unit 2"/>
    <x v="3"/>
    <s v="Field-emission Scanning Electron Microscope (FE-SEM)"/>
    <x v="3"/>
    <x v="3"/>
    <x v="2"/>
    <m/>
    <m/>
  </r>
  <r>
    <n v="2"/>
    <n v="1"/>
    <s v="19"/>
    <n v="189"/>
    <x v="87"/>
    <m/>
    <s v="JSM 7401F Unit 2"/>
    <x v="3"/>
    <s v="Field-emission Scanning Electron Microscope (FE-SEM)"/>
    <x v="2"/>
    <x v="3"/>
    <x v="2"/>
    <m/>
    <m/>
  </r>
  <r>
    <n v="6"/>
    <n v="1"/>
    <s v="1"/>
    <n v="83"/>
    <x v="87"/>
    <m/>
    <s v="JSM 7401F Unit 2"/>
    <x v="4"/>
    <s v="Field-emission Scanning Electron Microscope (FE-SEM)"/>
    <x v="1"/>
    <x v="3"/>
    <x v="2"/>
    <m/>
    <m/>
  </r>
  <r>
    <n v="6"/>
    <n v="1"/>
    <s v="3"/>
    <n v="274"/>
    <x v="87"/>
    <m/>
    <s v="JSM 7401F Unit 2"/>
    <x v="4"/>
    <s v="Field-emission Scanning Electron Microscope (FE-SEM)"/>
    <x v="3"/>
    <x v="3"/>
    <x v="2"/>
    <m/>
    <m/>
  </r>
  <r>
    <n v="6"/>
    <n v="1"/>
    <s v="19"/>
    <n v="318"/>
    <x v="87"/>
    <m/>
    <s v="JSM 7401F Unit 2"/>
    <x v="4"/>
    <s v="Field-emission Scanning Electron Microscope (FE-SEM)"/>
    <x v="2"/>
    <x v="3"/>
    <x v="2"/>
    <m/>
    <m/>
  </r>
  <r>
    <n v="3"/>
    <n v="1"/>
    <s v="1"/>
    <n v="106"/>
    <x v="87"/>
    <m/>
    <s v="JSM 7401F Unit 2"/>
    <x v="5"/>
    <s v="Field-emission Scanning Electron Microscope (FE-SEM)"/>
    <x v="1"/>
    <x v="3"/>
    <x v="2"/>
    <m/>
    <m/>
  </r>
  <r>
    <n v="3"/>
    <n v="1"/>
    <s v="3"/>
    <n v="406"/>
    <x v="87"/>
    <m/>
    <s v="JSM 7401F Unit 2"/>
    <x v="5"/>
    <s v="Field-emission Scanning Electron Microscope (FE-SEM)"/>
    <x v="3"/>
    <x v="3"/>
    <x v="2"/>
    <m/>
    <m/>
  </r>
  <r>
    <n v="3"/>
    <n v="1"/>
    <s v="19"/>
    <n v="406"/>
    <x v="87"/>
    <m/>
    <s v="JSM 7401F Unit 2"/>
    <x v="5"/>
    <s v="Field-emission Scanning Electron Microscope (FE-SEM)"/>
    <x v="2"/>
    <x v="3"/>
    <x v="2"/>
    <m/>
    <m/>
  </r>
  <r>
    <n v="10"/>
    <n v="1"/>
    <s v="18"/>
    <n v="0"/>
    <x v="88"/>
    <s v="JEOL"/>
    <s v="JSM 7401F Unit 2"/>
    <x v="6"/>
    <s v="Field-emission Scanning Electron Microscope (FE-SEM)"/>
    <x v="5"/>
    <x v="3"/>
    <x v="1"/>
    <n v="1"/>
    <s v="Condition: Good"/>
  </r>
  <r>
    <n v="10"/>
    <n v="1"/>
    <s v="29"/>
    <n v="0"/>
    <x v="88"/>
    <m/>
    <s v="JSM 7401F Unit 2"/>
    <x v="6"/>
    <s v="Field-emission Scanning Electron Microscope (FE-SEM)"/>
    <x v="6"/>
    <x v="3"/>
    <x v="1"/>
    <m/>
    <m/>
  </r>
  <r>
    <n v="1"/>
    <n v="1"/>
    <s v="1"/>
    <n v="31"/>
    <x v="88"/>
    <m/>
    <s v="JSM 7401F Unit 2"/>
    <x v="1"/>
    <s v="Field-emission Scanning Electron Microscope (FE-SEM)"/>
    <x v="1"/>
    <x v="3"/>
    <x v="1"/>
    <m/>
    <m/>
  </r>
  <r>
    <n v="1"/>
    <n v="1"/>
    <s v="19"/>
    <n v="121"/>
    <x v="88"/>
    <m/>
    <s v="JSM 7401F Unit 2"/>
    <x v="1"/>
    <s v="Field-emission Scanning Electron Microscope (FE-SEM)"/>
    <x v="2"/>
    <x v="3"/>
    <x v="1"/>
    <m/>
    <m/>
  </r>
  <r>
    <n v="1"/>
    <n v="1"/>
    <s v="3"/>
    <n v="121"/>
    <x v="88"/>
    <m/>
    <s v="JSM 7401F Unit 2"/>
    <x v="1"/>
    <s v="Field-emission Scanning Electron Microscope (FE-SEM)"/>
    <x v="3"/>
    <x v="3"/>
    <x v="1"/>
    <m/>
    <m/>
  </r>
  <r>
    <n v="5"/>
    <n v="1"/>
    <s v="1"/>
    <n v="49"/>
    <x v="88"/>
    <m/>
    <s v="JSM 7401F Unit 2"/>
    <x v="2"/>
    <s v="Field-emission Scanning Electron Microscope (FE-SEM)"/>
    <x v="1"/>
    <x v="3"/>
    <x v="1"/>
    <m/>
    <m/>
  </r>
  <r>
    <n v="5"/>
    <n v="1"/>
    <s v="19"/>
    <n v="195"/>
    <x v="88"/>
    <m/>
    <s v="JSM 7401F Unit 2"/>
    <x v="2"/>
    <s v="Field-emission Scanning Electron Microscope (FE-SEM)"/>
    <x v="2"/>
    <x v="3"/>
    <x v="1"/>
    <m/>
    <m/>
  </r>
  <r>
    <n v="5"/>
    <n v="1"/>
    <s v="3"/>
    <n v="195"/>
    <x v="88"/>
    <m/>
    <s v="JSM 7401F Unit 2"/>
    <x v="2"/>
    <s v="Field-emission Scanning Electron Microscope (FE-SEM)"/>
    <x v="3"/>
    <x v="3"/>
    <x v="1"/>
    <m/>
    <m/>
  </r>
  <r>
    <n v="2"/>
    <n v="1"/>
    <s v="1"/>
    <n v="57"/>
    <x v="88"/>
    <m/>
    <s v="JSM 7401F Unit 2"/>
    <x v="3"/>
    <s v="Field-emission Scanning Electron Microscope (FE-SEM)"/>
    <x v="1"/>
    <x v="3"/>
    <x v="1"/>
    <m/>
    <m/>
  </r>
  <r>
    <n v="2"/>
    <n v="1"/>
    <s v="19"/>
    <n v="226"/>
    <x v="88"/>
    <m/>
    <s v="JSM 7401F Unit 2"/>
    <x v="3"/>
    <s v="Field-emission Scanning Electron Microscope (FE-SEM)"/>
    <x v="2"/>
    <x v="3"/>
    <x v="1"/>
    <m/>
    <m/>
  </r>
  <r>
    <n v="2"/>
    <n v="1"/>
    <s v="3"/>
    <n v="226"/>
    <x v="88"/>
    <m/>
    <s v="JSM 7401F Unit 2"/>
    <x v="3"/>
    <s v="Field-emission Scanning Electron Microscope (FE-SEM)"/>
    <x v="3"/>
    <x v="3"/>
    <x v="1"/>
    <m/>
    <m/>
  </r>
  <r>
    <n v="6"/>
    <n v="1"/>
    <s v="1"/>
    <n v="92"/>
    <x v="88"/>
    <m/>
    <s v="JSM 7401F Unit 2"/>
    <x v="4"/>
    <s v="Field-emission Scanning Electron Microscope (FE-SEM)"/>
    <x v="1"/>
    <x v="3"/>
    <x v="1"/>
    <m/>
    <m/>
  </r>
  <r>
    <n v="6"/>
    <n v="1"/>
    <s v="19"/>
    <n v="366"/>
    <x v="88"/>
    <m/>
    <s v="JSM 7401F Unit 2"/>
    <x v="4"/>
    <s v="Field-emission Scanning Electron Microscope (FE-SEM)"/>
    <x v="2"/>
    <x v="3"/>
    <x v="1"/>
    <m/>
    <m/>
  </r>
  <r>
    <n v="6"/>
    <n v="1"/>
    <s v="3"/>
    <n v="366"/>
    <x v="88"/>
    <m/>
    <s v="JSM 7401F Unit 2"/>
    <x v="4"/>
    <s v="Field-emission Scanning Electron Microscope (FE-SEM)"/>
    <x v="3"/>
    <x v="3"/>
    <x v="1"/>
    <m/>
    <m/>
  </r>
  <r>
    <n v="3"/>
    <n v="1"/>
    <s v="1"/>
    <n v="117"/>
    <x v="88"/>
    <m/>
    <s v="JSM 7401F Unit 2"/>
    <x v="5"/>
    <s v="Field-emission Scanning Electron Microscope (FE-SEM)"/>
    <x v="1"/>
    <x v="3"/>
    <x v="1"/>
    <m/>
    <m/>
  </r>
  <r>
    <n v="3"/>
    <n v="1"/>
    <s v="19"/>
    <n v="467"/>
    <x v="88"/>
    <m/>
    <s v="JSM 7401F Unit 2"/>
    <x v="5"/>
    <s v="Field-emission Scanning Electron Microscope (FE-SEM)"/>
    <x v="2"/>
    <x v="3"/>
    <x v="1"/>
    <m/>
    <m/>
  </r>
  <r>
    <n v="3"/>
    <n v="1"/>
    <s v="3"/>
    <n v="467"/>
    <x v="88"/>
    <m/>
    <s v="JSM 7401F Unit 2"/>
    <x v="5"/>
    <s v="Field-emission Scanning Electron Microscope (FE-SEM)"/>
    <x v="3"/>
    <x v="3"/>
    <x v="1"/>
    <m/>
    <m/>
  </r>
  <r>
    <n v="10"/>
    <n v="1"/>
    <s v="18"/>
    <n v="0"/>
    <x v="89"/>
    <s v="JEOL"/>
    <s v="JSM 7401F Unit 1"/>
    <x v="6"/>
    <s v="Field-emission Scanning Electron Microscope (FE-SEM)"/>
    <x v="5"/>
    <x v="3"/>
    <x v="1"/>
    <n v="1"/>
    <s v="Condition: Fair"/>
  </r>
  <r>
    <n v="10"/>
    <n v="1"/>
    <s v="29"/>
    <n v="0"/>
    <x v="89"/>
    <m/>
    <s v="JSM 7401F Unit 1"/>
    <x v="6"/>
    <s v="Field-emission Scanning Electron Microscope (FE-SEM)"/>
    <x v="6"/>
    <x v="3"/>
    <x v="1"/>
    <m/>
    <m/>
  </r>
  <r>
    <n v="1"/>
    <n v="1"/>
    <s v="1"/>
    <n v="31"/>
    <x v="89"/>
    <m/>
    <s v="JSM 7401F Unit 1"/>
    <x v="1"/>
    <s v="Field-emission Scanning Electron Microscope (FE-SEM)"/>
    <x v="1"/>
    <x v="3"/>
    <x v="1"/>
    <m/>
    <m/>
  </r>
  <r>
    <n v="1"/>
    <n v="1"/>
    <s v="19"/>
    <n v="121"/>
    <x v="89"/>
    <m/>
    <s v="JSM 7401F Unit 1"/>
    <x v="1"/>
    <s v="Field-emission Scanning Electron Microscope (FE-SEM)"/>
    <x v="2"/>
    <x v="3"/>
    <x v="1"/>
    <m/>
    <m/>
  </r>
  <r>
    <n v="1"/>
    <n v="1"/>
    <s v="3"/>
    <n v="121"/>
    <x v="89"/>
    <m/>
    <s v="JSM 7401F Unit 1"/>
    <x v="1"/>
    <s v="Field-emission Scanning Electron Microscope (FE-SEM)"/>
    <x v="3"/>
    <x v="3"/>
    <x v="1"/>
    <m/>
    <m/>
  </r>
  <r>
    <n v="5"/>
    <n v="1"/>
    <s v="1"/>
    <n v="49"/>
    <x v="89"/>
    <m/>
    <s v="JSM 7401F Unit 1"/>
    <x v="2"/>
    <s v="Field-emission Scanning Electron Microscope (FE-SEM)"/>
    <x v="1"/>
    <x v="3"/>
    <x v="1"/>
    <m/>
    <m/>
  </r>
  <r>
    <n v="5"/>
    <n v="1"/>
    <s v="19"/>
    <n v="195"/>
    <x v="89"/>
    <m/>
    <s v="JSM 7401F Unit 1"/>
    <x v="2"/>
    <s v="Field-emission Scanning Electron Microscope (FE-SEM)"/>
    <x v="2"/>
    <x v="3"/>
    <x v="1"/>
    <m/>
    <m/>
  </r>
  <r>
    <n v="5"/>
    <n v="1"/>
    <s v="3"/>
    <n v="195"/>
    <x v="89"/>
    <m/>
    <s v="JSM 7401F Unit 1"/>
    <x v="2"/>
    <s v="Field-emission Scanning Electron Microscope (FE-SEM)"/>
    <x v="3"/>
    <x v="3"/>
    <x v="1"/>
    <m/>
    <m/>
  </r>
  <r>
    <n v="2"/>
    <n v="1"/>
    <s v="1"/>
    <n v="57"/>
    <x v="89"/>
    <m/>
    <s v="JSM 7401F Unit 1"/>
    <x v="3"/>
    <s v="Field-emission Scanning Electron Microscope (FE-SEM)"/>
    <x v="1"/>
    <x v="3"/>
    <x v="1"/>
    <m/>
    <m/>
  </r>
  <r>
    <n v="2"/>
    <n v="1"/>
    <s v="19"/>
    <n v="226"/>
    <x v="89"/>
    <m/>
    <s v="JSM 7401F Unit 1"/>
    <x v="3"/>
    <s v="Field-emission Scanning Electron Microscope (FE-SEM)"/>
    <x v="2"/>
    <x v="3"/>
    <x v="1"/>
    <m/>
    <m/>
  </r>
  <r>
    <n v="2"/>
    <n v="1"/>
    <s v="3"/>
    <n v="226"/>
    <x v="89"/>
    <m/>
    <s v="JSM 7401F Unit 1"/>
    <x v="3"/>
    <s v="Field-emission Scanning Electron Microscope (FE-SEM)"/>
    <x v="3"/>
    <x v="3"/>
    <x v="1"/>
    <m/>
    <m/>
  </r>
  <r>
    <n v="6"/>
    <n v="1"/>
    <s v="1"/>
    <n v="92"/>
    <x v="89"/>
    <m/>
    <s v="JSM 7401F Unit 1"/>
    <x v="4"/>
    <s v="Field-emission Scanning Electron Microscope (FE-SEM)"/>
    <x v="1"/>
    <x v="3"/>
    <x v="1"/>
    <m/>
    <m/>
  </r>
  <r>
    <n v="6"/>
    <n v="1"/>
    <s v="19"/>
    <n v="366"/>
    <x v="89"/>
    <m/>
    <s v="JSM 7401F Unit 1"/>
    <x v="4"/>
    <s v="Field-emission Scanning Electron Microscope (FE-SEM)"/>
    <x v="2"/>
    <x v="3"/>
    <x v="1"/>
    <m/>
    <m/>
  </r>
  <r>
    <n v="6"/>
    <n v="1"/>
    <s v="3"/>
    <n v="366"/>
    <x v="89"/>
    <m/>
    <s v="JSM 7401F Unit 1"/>
    <x v="4"/>
    <s v="Field-emission Scanning Electron Microscope (FE-SEM)"/>
    <x v="3"/>
    <x v="3"/>
    <x v="1"/>
    <m/>
    <m/>
  </r>
  <r>
    <n v="3"/>
    <n v="1"/>
    <s v="1"/>
    <n v="117"/>
    <x v="89"/>
    <m/>
    <s v="JSM 7401F Unit 1"/>
    <x v="5"/>
    <s v="Field-emission Scanning Electron Microscope (FE-SEM)"/>
    <x v="1"/>
    <x v="3"/>
    <x v="1"/>
    <m/>
    <m/>
  </r>
  <r>
    <n v="3"/>
    <n v="1"/>
    <s v="19"/>
    <n v="467"/>
    <x v="89"/>
    <m/>
    <s v="JSM 7401F Unit 1"/>
    <x v="5"/>
    <s v="Field-emission Scanning Electron Microscope (FE-SEM)"/>
    <x v="2"/>
    <x v="3"/>
    <x v="1"/>
    <m/>
    <m/>
  </r>
  <r>
    <n v="3"/>
    <n v="1"/>
    <s v="3"/>
    <n v="467"/>
    <x v="89"/>
    <m/>
    <s v="JSM 7401F Unit 1"/>
    <x v="5"/>
    <s v="Field-emission Scanning Electron Microscope (FE-SEM)"/>
    <x v="3"/>
    <x v="3"/>
    <x v="1"/>
    <m/>
    <m/>
  </r>
  <r>
    <n v="10"/>
    <n v="1"/>
    <s v="18"/>
    <n v="0"/>
    <x v="90"/>
    <s v="Toho"/>
    <s v="Flexus"/>
    <x v="6"/>
    <s v="Film Stress Measurement System (FSM)"/>
    <x v="5"/>
    <x v="2"/>
    <x v="1"/>
    <n v="1"/>
    <s v="Condition: Excellent"/>
  </r>
  <r>
    <n v="10"/>
    <n v="1"/>
    <s v="29"/>
    <n v="0"/>
    <x v="90"/>
    <m/>
    <s v="Flexus"/>
    <x v="6"/>
    <s v="Film Stress Measurement System (FSM)"/>
    <x v="6"/>
    <x v="2"/>
    <x v="1"/>
    <m/>
    <m/>
  </r>
  <r>
    <n v="1"/>
    <n v="1"/>
    <s v="1"/>
    <n v="5"/>
    <x v="90"/>
    <m/>
    <s v="Flexus"/>
    <x v="1"/>
    <s v="Film Stress Measurement System (FSM)"/>
    <x v="1"/>
    <x v="2"/>
    <x v="1"/>
    <m/>
    <m/>
  </r>
  <r>
    <n v="1"/>
    <n v="1"/>
    <s v="19"/>
    <n v="116"/>
    <x v="90"/>
    <m/>
    <s v="Flexus"/>
    <x v="1"/>
    <s v="Film Stress Measurement System (FSM)"/>
    <x v="2"/>
    <x v="2"/>
    <x v="1"/>
    <m/>
    <m/>
  </r>
  <r>
    <n v="1"/>
    <n v="1"/>
    <s v="3"/>
    <n v="116"/>
    <x v="90"/>
    <m/>
    <s v="Flexus"/>
    <x v="1"/>
    <s v="Film Stress Measurement System (FSM)"/>
    <x v="3"/>
    <x v="2"/>
    <x v="1"/>
    <m/>
    <m/>
  </r>
  <r>
    <n v="5"/>
    <n v="1"/>
    <s v="1"/>
    <n v="10"/>
    <x v="90"/>
    <m/>
    <s v="Flexus"/>
    <x v="2"/>
    <s v="Film Stress Measurement System (FSM)"/>
    <x v="1"/>
    <x v="2"/>
    <x v="1"/>
    <m/>
    <m/>
  </r>
  <r>
    <n v="5"/>
    <n v="1"/>
    <s v="19"/>
    <n v="188"/>
    <x v="90"/>
    <m/>
    <s v="Flexus"/>
    <x v="2"/>
    <s v="Film Stress Measurement System (FSM)"/>
    <x v="2"/>
    <x v="2"/>
    <x v="1"/>
    <m/>
    <m/>
  </r>
  <r>
    <n v="5"/>
    <n v="1"/>
    <s v="3"/>
    <n v="188"/>
    <x v="90"/>
    <m/>
    <s v="Flexus"/>
    <x v="2"/>
    <s v="Film Stress Measurement System (FSM)"/>
    <x v="3"/>
    <x v="2"/>
    <x v="1"/>
    <m/>
    <m/>
  </r>
  <r>
    <n v="2"/>
    <n v="1"/>
    <s v="1"/>
    <n v="11"/>
    <x v="90"/>
    <m/>
    <s v="Flexus"/>
    <x v="3"/>
    <s v="Film Stress Measurement System (FSM)"/>
    <x v="1"/>
    <x v="2"/>
    <x v="1"/>
    <m/>
    <m/>
  </r>
  <r>
    <n v="2"/>
    <n v="1"/>
    <s v="19"/>
    <n v="218"/>
    <x v="90"/>
    <m/>
    <s v="Flexus"/>
    <x v="3"/>
    <s v="Film Stress Measurement System (FSM)"/>
    <x v="2"/>
    <x v="2"/>
    <x v="1"/>
    <m/>
    <m/>
  </r>
  <r>
    <n v="2"/>
    <n v="1"/>
    <s v="3"/>
    <n v="218"/>
    <x v="90"/>
    <m/>
    <s v="Flexus"/>
    <x v="3"/>
    <s v="Film Stress Measurement System (FSM)"/>
    <x v="3"/>
    <x v="2"/>
    <x v="1"/>
    <m/>
    <m/>
  </r>
  <r>
    <n v="6"/>
    <n v="1"/>
    <s v="1"/>
    <n v="18"/>
    <x v="90"/>
    <m/>
    <s v="Flexus"/>
    <x v="4"/>
    <s v="Film Stress Measurement System (FSM)"/>
    <x v="1"/>
    <x v="2"/>
    <x v="1"/>
    <m/>
    <m/>
  </r>
  <r>
    <n v="6"/>
    <n v="1"/>
    <s v="19"/>
    <n v="353"/>
    <x v="90"/>
    <m/>
    <s v="Flexus"/>
    <x v="4"/>
    <s v="Film Stress Measurement System (FSM)"/>
    <x v="2"/>
    <x v="2"/>
    <x v="1"/>
    <m/>
    <m/>
  </r>
  <r>
    <n v="6"/>
    <n v="1"/>
    <s v="3"/>
    <n v="353"/>
    <x v="90"/>
    <m/>
    <s v="Flexus"/>
    <x v="4"/>
    <s v="Film Stress Measurement System (FSM)"/>
    <x v="3"/>
    <x v="2"/>
    <x v="1"/>
    <m/>
    <m/>
  </r>
  <r>
    <n v="3"/>
    <n v="1"/>
    <s v="1"/>
    <n v="23"/>
    <x v="90"/>
    <m/>
    <s v="Flexus"/>
    <x v="5"/>
    <s v="Film Stress Measurement System (FSM)"/>
    <x v="1"/>
    <x v="2"/>
    <x v="1"/>
    <m/>
    <m/>
  </r>
  <r>
    <n v="3"/>
    <n v="1"/>
    <s v="19"/>
    <n v="451"/>
    <x v="90"/>
    <m/>
    <s v="Flexus"/>
    <x v="5"/>
    <s v="Film Stress Measurement System (FSM)"/>
    <x v="2"/>
    <x v="2"/>
    <x v="1"/>
    <m/>
    <m/>
  </r>
  <r>
    <n v="3"/>
    <n v="1"/>
    <s v="3"/>
    <n v="451"/>
    <x v="90"/>
    <m/>
    <s v="Flexus"/>
    <x v="5"/>
    <s v="Film Stress Measurement System (FSM)"/>
    <x v="3"/>
    <x v="2"/>
    <x v="1"/>
    <m/>
    <m/>
  </r>
  <r>
    <n v="1"/>
    <n v="1"/>
    <s v="1"/>
    <n v="5"/>
    <x v="91"/>
    <s v="MTI Corporation"/>
    <s v="MSK-AFA-II-VC-FH_x000a_"/>
    <x v="1"/>
    <s v="Film/Blade Coater"/>
    <x v="1"/>
    <x v="4"/>
    <x v="1"/>
    <n v="1"/>
    <s v="Condition: Excellent"/>
  </r>
  <r>
    <n v="1"/>
    <n v="1"/>
    <s v="19"/>
    <n v="77"/>
    <x v="91"/>
    <m/>
    <s v="MSK-AFA-II-VC-FH_x000a_"/>
    <x v="1"/>
    <s v="Film/Blade Coater"/>
    <x v="2"/>
    <x v="4"/>
    <x v="1"/>
    <m/>
    <m/>
  </r>
  <r>
    <n v="1"/>
    <n v="1"/>
    <s v="3"/>
    <n v="77"/>
    <x v="91"/>
    <m/>
    <s v="MSK-AFA-II-VC-FH_x000a_"/>
    <x v="1"/>
    <s v="Film/Blade Coater"/>
    <x v="3"/>
    <x v="4"/>
    <x v="1"/>
    <m/>
    <m/>
  </r>
  <r>
    <n v="5"/>
    <n v="1"/>
    <s v="1"/>
    <n v="11"/>
    <x v="91"/>
    <m/>
    <s v="MSK-AFA-II-VC-FH_x000a_"/>
    <x v="2"/>
    <s v="Film/Blade Coater"/>
    <x v="1"/>
    <x v="4"/>
    <x v="1"/>
    <m/>
    <m/>
  </r>
  <r>
    <n v="5"/>
    <n v="1"/>
    <s v="19"/>
    <n v="125"/>
    <x v="91"/>
    <m/>
    <s v="MSK-AFA-II-VC-FH_x000a_"/>
    <x v="2"/>
    <s v="Film/Blade Coater"/>
    <x v="2"/>
    <x v="4"/>
    <x v="1"/>
    <m/>
    <m/>
  </r>
  <r>
    <n v="5"/>
    <n v="1"/>
    <s v="3"/>
    <n v="125"/>
    <x v="91"/>
    <m/>
    <s v="MSK-AFA-II-VC-FH_x000a_"/>
    <x v="2"/>
    <s v="Film/Blade Coater"/>
    <x v="3"/>
    <x v="4"/>
    <x v="1"/>
    <m/>
    <m/>
  </r>
  <r>
    <n v="2"/>
    <n v="1"/>
    <s v="1"/>
    <n v="13"/>
    <x v="91"/>
    <m/>
    <s v="MSK-AFA-II-VC-FH_x000a_"/>
    <x v="3"/>
    <s v="Film/Blade Coater"/>
    <x v="1"/>
    <x v="4"/>
    <x v="1"/>
    <m/>
    <m/>
  </r>
  <r>
    <n v="2"/>
    <n v="1"/>
    <s v="19"/>
    <n v="140"/>
    <x v="91"/>
    <m/>
    <s v="MSK-AFA-II-VC-FH_x000a_"/>
    <x v="3"/>
    <s v="Film/Blade Coater"/>
    <x v="2"/>
    <x v="4"/>
    <x v="1"/>
    <m/>
    <m/>
  </r>
  <r>
    <n v="2"/>
    <n v="1"/>
    <s v="3"/>
    <n v="140"/>
    <x v="91"/>
    <m/>
    <s v="MSK-AFA-II-VC-FH_x000a_"/>
    <x v="3"/>
    <s v="Film/Blade Coater"/>
    <x v="3"/>
    <x v="4"/>
    <x v="1"/>
    <m/>
    <m/>
  </r>
  <r>
    <n v="6"/>
    <n v="1"/>
    <s v="1"/>
    <n v="19"/>
    <x v="91"/>
    <m/>
    <s v="MSK-AFA-II-VC-FH_x000a_"/>
    <x v="4"/>
    <s v="Film/Blade Coater"/>
    <x v="1"/>
    <x v="4"/>
    <x v="1"/>
    <m/>
    <m/>
  </r>
  <r>
    <n v="6"/>
    <n v="1"/>
    <s v="19"/>
    <n v="226"/>
    <x v="91"/>
    <m/>
    <s v="MSK-AFA-II-VC-FH_x000a_"/>
    <x v="4"/>
    <s v="Film/Blade Coater"/>
    <x v="2"/>
    <x v="4"/>
    <x v="1"/>
    <m/>
    <m/>
  </r>
  <r>
    <n v="6"/>
    <n v="1"/>
    <s v="3"/>
    <n v="226"/>
    <x v="91"/>
    <m/>
    <s v="MSK-AFA-II-VC-FH_x000a_"/>
    <x v="4"/>
    <s v="Film/Blade Coater"/>
    <x v="3"/>
    <x v="4"/>
    <x v="1"/>
    <m/>
    <m/>
  </r>
  <r>
    <n v="3"/>
    <n v="1"/>
    <s v="1"/>
    <n v="25"/>
    <x v="91"/>
    <m/>
    <s v="MSK-AFA-II-VC-FH_x000a_"/>
    <x v="5"/>
    <s v="Film/Blade Coater"/>
    <x v="1"/>
    <x v="4"/>
    <x v="1"/>
    <m/>
    <m/>
  </r>
  <r>
    <n v="3"/>
    <n v="1"/>
    <s v="19"/>
    <n v="289"/>
    <x v="91"/>
    <m/>
    <s v="MSK-AFA-II-VC-FH_x000a_"/>
    <x v="5"/>
    <s v="Film/Blade Coater"/>
    <x v="2"/>
    <x v="4"/>
    <x v="1"/>
    <m/>
    <m/>
  </r>
  <r>
    <n v="3"/>
    <n v="1"/>
    <s v="3"/>
    <n v="289"/>
    <x v="91"/>
    <m/>
    <s v="MSK-AFA-II-VC-FH_x000a_"/>
    <x v="5"/>
    <s v="Film/Blade Coater"/>
    <x v="3"/>
    <x v="4"/>
    <x v="1"/>
    <m/>
    <m/>
  </r>
  <r>
    <n v="10"/>
    <n v="1"/>
    <s v="18"/>
    <n v="0"/>
    <x v="91"/>
    <m/>
    <s v="MSK-AFA-II-VC-FH_x000a_"/>
    <x v="6"/>
    <s v="Film/Blade Coater"/>
    <x v="5"/>
    <x v="4"/>
    <x v="1"/>
    <m/>
    <m/>
  </r>
  <r>
    <n v="10"/>
    <n v="1"/>
    <s v="18"/>
    <n v="0"/>
    <x v="92"/>
    <m/>
    <s v="MSK-AFA-II-VC-FH_x000a_"/>
    <x v="6"/>
    <s v="Filmetric (Fil)"/>
    <x v="5"/>
    <x v="2"/>
    <x v="1"/>
    <n v="1"/>
    <s v="Condition: Excellent"/>
  </r>
  <r>
    <n v="10"/>
    <n v="1"/>
    <s v="29"/>
    <n v="0"/>
    <x v="92"/>
    <m/>
    <s v="MSK-AFA-II-VC-FH_x000a_"/>
    <x v="6"/>
    <s v="Filmetric (Fil)"/>
    <x v="6"/>
    <x v="2"/>
    <x v="1"/>
    <m/>
    <m/>
  </r>
  <r>
    <n v="1"/>
    <n v="1"/>
    <s v="1"/>
    <n v="0"/>
    <x v="92"/>
    <m/>
    <s v="MSK-AFA-II-VC-FH_x000a_"/>
    <x v="1"/>
    <s v="Filmetric (Fil)"/>
    <x v="1"/>
    <x v="2"/>
    <x v="1"/>
    <m/>
    <m/>
  </r>
  <r>
    <n v="1"/>
    <n v="1"/>
    <s v="19"/>
    <n v="116"/>
    <x v="92"/>
    <m/>
    <s v="MSK-AFA-II-VC-FH_x000a_"/>
    <x v="1"/>
    <s v="Filmetric (Fil)"/>
    <x v="2"/>
    <x v="2"/>
    <x v="1"/>
    <m/>
    <m/>
  </r>
  <r>
    <n v="1"/>
    <n v="1"/>
    <s v="3"/>
    <n v="116"/>
    <x v="92"/>
    <m/>
    <s v="MSK-AFA-II-VC-FH_x000a_"/>
    <x v="1"/>
    <s v="Filmetric (Fil)"/>
    <x v="3"/>
    <x v="2"/>
    <x v="1"/>
    <m/>
    <m/>
  </r>
  <r>
    <n v="5"/>
    <n v="1"/>
    <s v="1"/>
    <n v="0"/>
    <x v="92"/>
    <m/>
    <s v="MSK-AFA-II-VC-FH_x000a_"/>
    <x v="2"/>
    <s v="Filmetric (Fil)"/>
    <x v="1"/>
    <x v="2"/>
    <x v="1"/>
    <m/>
    <m/>
  </r>
  <r>
    <n v="5"/>
    <n v="1"/>
    <s v="19"/>
    <n v="188"/>
    <x v="92"/>
    <m/>
    <s v="MSK-AFA-II-VC-FH_x000a_"/>
    <x v="2"/>
    <s v="Filmetric (Fil)"/>
    <x v="2"/>
    <x v="2"/>
    <x v="1"/>
    <m/>
    <m/>
  </r>
  <r>
    <n v="5"/>
    <n v="1"/>
    <s v="3"/>
    <n v="188"/>
    <x v="92"/>
    <m/>
    <s v="MSK-AFA-II-VC-FH_x000a_"/>
    <x v="2"/>
    <s v="Filmetric (Fil)"/>
    <x v="3"/>
    <x v="2"/>
    <x v="1"/>
    <m/>
    <m/>
  </r>
  <r>
    <n v="2"/>
    <n v="1"/>
    <s v="1"/>
    <n v="0"/>
    <x v="92"/>
    <m/>
    <s v="MSK-AFA-II-VC-FH_x000a_"/>
    <x v="3"/>
    <s v="Filmetric (Fil)"/>
    <x v="1"/>
    <x v="2"/>
    <x v="1"/>
    <m/>
    <m/>
  </r>
  <r>
    <n v="2"/>
    <n v="1"/>
    <s v="19"/>
    <n v="218"/>
    <x v="92"/>
    <m/>
    <s v="MSK-AFA-II-VC-FH_x000a_"/>
    <x v="3"/>
    <s v="Filmetric (Fil)"/>
    <x v="2"/>
    <x v="2"/>
    <x v="1"/>
    <m/>
    <m/>
  </r>
  <r>
    <n v="2"/>
    <n v="1"/>
    <s v="3"/>
    <n v="218"/>
    <x v="92"/>
    <m/>
    <s v="MSK-AFA-II-VC-FH_x000a_"/>
    <x v="3"/>
    <s v="Filmetric (Fil)"/>
    <x v="3"/>
    <x v="2"/>
    <x v="1"/>
    <m/>
    <m/>
  </r>
  <r>
    <n v="6"/>
    <n v="1"/>
    <s v="1"/>
    <n v="0"/>
    <x v="92"/>
    <m/>
    <s v="MSK-AFA-II-VC-FH_x000a_"/>
    <x v="4"/>
    <s v="Filmetric (Fil)"/>
    <x v="1"/>
    <x v="2"/>
    <x v="1"/>
    <m/>
    <m/>
  </r>
  <r>
    <n v="6"/>
    <n v="1"/>
    <s v="19"/>
    <n v="353"/>
    <x v="92"/>
    <m/>
    <s v="MSK-AFA-II-VC-FH_x000a_"/>
    <x v="4"/>
    <s v="Filmetric (Fil)"/>
    <x v="2"/>
    <x v="2"/>
    <x v="1"/>
    <m/>
    <m/>
  </r>
  <r>
    <n v="6"/>
    <n v="1"/>
    <s v="3"/>
    <n v="353"/>
    <x v="92"/>
    <m/>
    <s v="MSK-AFA-II-VC-FH_x000a_"/>
    <x v="4"/>
    <s v="Filmetric (Fil)"/>
    <x v="3"/>
    <x v="2"/>
    <x v="1"/>
    <m/>
    <m/>
  </r>
  <r>
    <n v="3"/>
    <n v="1"/>
    <s v="1"/>
    <n v="0"/>
    <x v="92"/>
    <m/>
    <s v="MSK-AFA-II-VC-FH_x000a_"/>
    <x v="5"/>
    <s v="Filmetric (Fil)"/>
    <x v="1"/>
    <x v="2"/>
    <x v="1"/>
    <m/>
    <m/>
  </r>
  <r>
    <n v="3"/>
    <n v="1"/>
    <s v="19"/>
    <n v="451"/>
    <x v="92"/>
    <m/>
    <s v="MSK-AFA-II-VC-FH_x000a_"/>
    <x v="5"/>
    <s v="Filmetric (Fil)"/>
    <x v="2"/>
    <x v="2"/>
    <x v="1"/>
    <m/>
    <m/>
  </r>
  <r>
    <n v="3"/>
    <n v="1"/>
    <s v="3"/>
    <n v="451"/>
    <x v="92"/>
    <m/>
    <s v="MSK-AFA-II-VC-FH_x000a_"/>
    <x v="5"/>
    <s v="Filmetric (Fil)"/>
    <x v="3"/>
    <x v="2"/>
    <x v="1"/>
    <m/>
    <m/>
  </r>
  <r>
    <n v="1"/>
    <n v="10"/>
    <s v="19"/>
    <n v="500"/>
    <x v="93"/>
    <m/>
    <s v="MSK-AFA-II-VC-FH_x000a_"/>
    <x v="1"/>
    <s v="Flex Testing"/>
    <x v="2"/>
    <x v="16"/>
    <x v="2"/>
    <n v="0"/>
    <m/>
  </r>
  <r>
    <n v="1"/>
    <n v="3"/>
    <s v="19"/>
    <n v="1000"/>
    <x v="93"/>
    <m/>
    <s v="MSK-AFA-II-VC-FH_x000a_"/>
    <x v="1"/>
    <s v="Flex Testing"/>
    <x v="2"/>
    <x v="16"/>
    <x v="2"/>
    <n v="0"/>
    <m/>
  </r>
  <r>
    <n v="5"/>
    <n v="3"/>
    <s v="19"/>
    <n v="1500"/>
    <x v="93"/>
    <m/>
    <s v="MSK-AFA-II-VC-FH_x000a_"/>
    <x v="2"/>
    <s v="Flex Testing"/>
    <x v="2"/>
    <x v="16"/>
    <x v="2"/>
    <n v="0"/>
    <m/>
  </r>
  <r>
    <n v="5"/>
    <n v="10"/>
    <s v="19"/>
    <n v="750"/>
    <x v="93"/>
    <m/>
    <s v="MSK-AFA-II-VC-FH_x000a_"/>
    <x v="2"/>
    <s v="Flex Testing"/>
    <x v="2"/>
    <x v="16"/>
    <x v="2"/>
    <n v="0"/>
    <m/>
  </r>
  <r>
    <n v="2"/>
    <n v="10"/>
    <s v="19"/>
    <n v="750"/>
    <x v="93"/>
    <m/>
    <s v="MSK-AFA-II-VC-FH_x000a_"/>
    <x v="3"/>
    <s v="Flex Testing"/>
    <x v="2"/>
    <x v="16"/>
    <x v="2"/>
    <n v="0"/>
    <m/>
  </r>
  <r>
    <n v="2"/>
    <n v="3"/>
    <s v="19"/>
    <n v="1500"/>
    <x v="93"/>
    <m/>
    <s v="MSK-AFA-II-VC-FH_x000a_"/>
    <x v="3"/>
    <s v="Flex Testing"/>
    <x v="2"/>
    <x v="16"/>
    <x v="2"/>
    <n v="0"/>
    <m/>
  </r>
  <r>
    <n v="6"/>
    <n v="3"/>
    <s v="19"/>
    <n v="1500"/>
    <x v="93"/>
    <m/>
    <s v="MSK-AFA-II-VC-FH_x000a_"/>
    <x v="4"/>
    <s v="Flex Testing"/>
    <x v="2"/>
    <x v="16"/>
    <x v="2"/>
    <n v="0"/>
    <m/>
  </r>
  <r>
    <n v="6"/>
    <n v="10"/>
    <s v="19"/>
    <n v="750"/>
    <x v="93"/>
    <m/>
    <s v="MSK-AFA-II-VC-FH_x000a_"/>
    <x v="4"/>
    <s v="Flex Testing"/>
    <x v="2"/>
    <x v="16"/>
    <x v="2"/>
    <n v="0"/>
    <m/>
  </r>
  <r>
    <n v="3"/>
    <n v="10"/>
    <s v="19"/>
    <n v="750"/>
    <x v="93"/>
    <m/>
    <s v="MSK-AFA-II-VC-FH_x000a_"/>
    <x v="5"/>
    <s v="Flex Testing"/>
    <x v="2"/>
    <x v="16"/>
    <x v="2"/>
    <n v="0"/>
    <m/>
  </r>
  <r>
    <n v="3"/>
    <n v="3"/>
    <s v="19"/>
    <n v="1500"/>
    <x v="93"/>
    <m/>
    <s v="MSK-AFA-II-VC-FH_x000a_"/>
    <x v="5"/>
    <s v="Flex Testing"/>
    <x v="2"/>
    <x v="16"/>
    <x v="2"/>
    <n v="0"/>
    <m/>
  </r>
  <r>
    <n v="1"/>
    <n v="1"/>
    <s v="1"/>
    <n v="24"/>
    <x v="94"/>
    <s v="EMDMillipore"/>
    <s v="MSK-AFA-II-VC-FH_x000a_"/>
    <x v="1"/>
    <s v="Flow Cytometer (FlowCy)"/>
    <x v="1"/>
    <x v="7"/>
    <x v="2"/>
    <n v="0"/>
    <m/>
  </r>
  <r>
    <n v="1"/>
    <n v="1"/>
    <s v="3"/>
    <n v="89"/>
    <x v="94"/>
    <m/>
    <s v="MSK-AFA-II-VC-FH_x000a_"/>
    <x v="1"/>
    <s v="Flow Cytometer (FlowCy)"/>
    <x v="3"/>
    <x v="7"/>
    <x v="2"/>
    <m/>
    <m/>
  </r>
  <r>
    <n v="1"/>
    <n v="1"/>
    <s v="19"/>
    <n v="89"/>
    <x v="94"/>
    <m/>
    <s v="MSK-AFA-II-VC-FH_x000a_"/>
    <x v="1"/>
    <s v="Flow Cytometer (FlowCy)"/>
    <x v="2"/>
    <x v="7"/>
    <x v="2"/>
    <m/>
    <m/>
  </r>
  <r>
    <n v="5"/>
    <n v="1"/>
    <s v="1"/>
    <n v="37"/>
    <x v="94"/>
    <m/>
    <s v="MSK-AFA-II-VC-FH_x000a_"/>
    <x v="2"/>
    <s v="Flow Cytometer (FlowCy)"/>
    <x v="1"/>
    <x v="7"/>
    <x v="2"/>
    <m/>
    <m/>
  </r>
  <r>
    <n v="5"/>
    <n v="1"/>
    <s v="19"/>
    <n v="139"/>
    <x v="94"/>
    <m/>
    <s v="MSK-AFA-II-VC-FH_x000a_"/>
    <x v="2"/>
    <s v="Flow Cytometer (FlowCy)"/>
    <x v="2"/>
    <x v="7"/>
    <x v="2"/>
    <m/>
    <m/>
  </r>
  <r>
    <n v="5"/>
    <n v="1"/>
    <s v="3"/>
    <n v="139"/>
    <x v="94"/>
    <m/>
    <s v="MSK-AFA-II-VC-FH_x000a_"/>
    <x v="2"/>
    <s v="Flow Cytometer (FlowCy)"/>
    <x v="3"/>
    <x v="7"/>
    <x v="2"/>
    <m/>
    <m/>
  </r>
  <r>
    <n v="2"/>
    <n v="1"/>
    <s v="1"/>
    <n v="43"/>
    <x v="94"/>
    <m/>
    <s v="MSK-AFA-II-VC-FH_x000a_"/>
    <x v="3"/>
    <s v="Flow Cytometer (FlowCy)"/>
    <x v="1"/>
    <x v="7"/>
    <x v="2"/>
    <m/>
    <m/>
  </r>
  <r>
    <n v="2"/>
    <n v="1"/>
    <s v="19"/>
    <n v="161"/>
    <x v="94"/>
    <m/>
    <s v="MSK-AFA-II-VC-FH_x000a_"/>
    <x v="3"/>
    <s v="Flow Cytometer (FlowCy)"/>
    <x v="2"/>
    <x v="7"/>
    <x v="2"/>
    <m/>
    <m/>
  </r>
  <r>
    <n v="2"/>
    <n v="1"/>
    <s v="3"/>
    <n v="161"/>
    <x v="94"/>
    <m/>
    <s v="MSK-AFA-II-VC-FH_x000a_"/>
    <x v="3"/>
    <s v="Flow Cytometer (FlowCy)"/>
    <x v="3"/>
    <x v="7"/>
    <x v="2"/>
    <m/>
    <m/>
  </r>
  <r>
    <n v="6"/>
    <n v="1"/>
    <s v="1"/>
    <n v="63"/>
    <x v="94"/>
    <m/>
    <s v="MSK-AFA-II-VC-FH_x000a_"/>
    <x v="4"/>
    <s v="Flow Cytometer (FlowCy)"/>
    <x v="1"/>
    <x v="7"/>
    <x v="2"/>
    <m/>
    <m/>
  </r>
  <r>
    <n v="6"/>
    <n v="1"/>
    <s v="19"/>
    <n v="234"/>
    <x v="94"/>
    <m/>
    <s v="MSK-AFA-II-VC-FH_x000a_"/>
    <x v="4"/>
    <s v="Flow Cytometer (FlowCy)"/>
    <x v="2"/>
    <x v="7"/>
    <x v="2"/>
    <m/>
    <m/>
  </r>
  <r>
    <n v="6"/>
    <n v="1"/>
    <s v="3"/>
    <n v="234"/>
    <x v="94"/>
    <m/>
    <s v="MSK-AFA-II-VC-FH_x000a_"/>
    <x v="4"/>
    <s v="Flow Cytometer (FlowCy)"/>
    <x v="3"/>
    <x v="7"/>
    <x v="2"/>
    <m/>
    <m/>
  </r>
  <r>
    <n v="3"/>
    <n v="1"/>
    <s v="1"/>
    <n v="82"/>
    <x v="94"/>
    <m/>
    <s v="MSK-AFA-II-VC-FH_x000a_"/>
    <x v="5"/>
    <s v="Flow Cytometer (FlowCy)"/>
    <x v="1"/>
    <x v="7"/>
    <x v="2"/>
    <m/>
    <m/>
  </r>
  <r>
    <n v="3"/>
    <n v="1"/>
    <s v="19"/>
    <n v="306"/>
    <x v="94"/>
    <m/>
    <s v="MSK-AFA-II-VC-FH_x000a_"/>
    <x v="5"/>
    <s v="Flow Cytometer (FlowCy)"/>
    <x v="2"/>
    <x v="7"/>
    <x v="2"/>
    <m/>
    <m/>
  </r>
  <r>
    <n v="3"/>
    <n v="1"/>
    <s v="3"/>
    <n v="306"/>
    <x v="94"/>
    <m/>
    <s v="MSK-AFA-II-VC-FH_x000a_"/>
    <x v="5"/>
    <s v="Flow Cytometer (FlowCy)"/>
    <x v="3"/>
    <x v="7"/>
    <x v="2"/>
    <m/>
    <m/>
  </r>
  <r>
    <n v="10"/>
    <m/>
    <s v="18"/>
    <n v="0"/>
    <x v="94"/>
    <m/>
    <s v="MSK-AFA-II-VC-FH_x000a_"/>
    <x v="6"/>
    <s v="Flow Cytometer (FlowCy)"/>
    <x v="5"/>
    <x v="7"/>
    <x v="2"/>
    <m/>
    <m/>
  </r>
  <r>
    <n v="10"/>
    <m/>
    <s v="29"/>
    <n v="0"/>
    <x v="94"/>
    <m/>
    <s v="MSK-AFA-II-VC-FH_x000a_"/>
    <x v="6"/>
    <s v="Flow Cytometer (FlowCy)"/>
    <x v="6"/>
    <x v="7"/>
    <x v="2"/>
    <m/>
    <m/>
  </r>
  <r>
    <n v="1"/>
    <n v="1"/>
    <s v="1"/>
    <n v="32"/>
    <x v="94"/>
    <s v="EMDMillipore"/>
    <s v="MSK-AFA-II-VC-FH_x000a_"/>
    <x v="1"/>
    <s v="Flow Cytometer (FlowCy)"/>
    <x v="1"/>
    <x v="11"/>
    <x v="1"/>
    <n v="1"/>
    <s v="Condition: Excellent"/>
  </r>
  <r>
    <n v="1"/>
    <n v="1"/>
    <s v="19"/>
    <n v="130"/>
    <x v="94"/>
    <m/>
    <s v="MSK-AFA-II-VC-FH_x000a_"/>
    <x v="1"/>
    <s v="Flow Cytometer (FlowCy)"/>
    <x v="2"/>
    <x v="11"/>
    <x v="1"/>
    <m/>
    <m/>
  </r>
  <r>
    <n v="1"/>
    <n v="1"/>
    <s v="3"/>
    <n v="130"/>
    <x v="94"/>
    <m/>
    <s v="MSK-AFA-II-VC-FH_x000a_"/>
    <x v="1"/>
    <s v="Flow Cytometer (FlowCy)"/>
    <x v="3"/>
    <x v="11"/>
    <x v="1"/>
    <m/>
    <m/>
  </r>
  <r>
    <n v="5"/>
    <n v="1"/>
    <s v="1"/>
    <n v="50"/>
    <x v="94"/>
    <m/>
    <s v="MSK-AFA-II-VC-FH_x000a_"/>
    <x v="2"/>
    <s v="Flow Cytometer (FlowCy)"/>
    <x v="1"/>
    <x v="11"/>
    <x v="1"/>
    <m/>
    <m/>
  </r>
  <r>
    <n v="5"/>
    <n v="1"/>
    <s v="19"/>
    <n v="206"/>
    <x v="94"/>
    <m/>
    <s v="MSK-AFA-II-VC-FH_x000a_"/>
    <x v="2"/>
    <s v="Flow Cytometer (FlowCy)"/>
    <x v="2"/>
    <x v="11"/>
    <x v="1"/>
    <m/>
    <m/>
  </r>
  <r>
    <n v="5"/>
    <n v="1"/>
    <s v="3"/>
    <n v="206"/>
    <x v="94"/>
    <m/>
    <s v="MSK-AFA-II-VC-FH_x000a_"/>
    <x v="2"/>
    <s v="Flow Cytometer (FlowCy)"/>
    <x v="3"/>
    <x v="11"/>
    <x v="1"/>
    <m/>
    <m/>
  </r>
  <r>
    <n v="2"/>
    <n v="1"/>
    <s v="1"/>
    <n v="58"/>
    <x v="94"/>
    <m/>
    <s v="MSK-AFA-II-VC-FH_x000a_"/>
    <x v="3"/>
    <s v="Flow Cytometer (FlowCy)"/>
    <x v="1"/>
    <x v="11"/>
    <x v="1"/>
    <m/>
    <m/>
  </r>
  <r>
    <n v="2"/>
    <n v="1"/>
    <s v="19"/>
    <n v="239"/>
    <x v="94"/>
    <m/>
    <s v="MSK-AFA-II-VC-FH_x000a_"/>
    <x v="3"/>
    <s v="Flow Cytometer (FlowCy)"/>
    <x v="2"/>
    <x v="11"/>
    <x v="1"/>
    <m/>
    <m/>
  </r>
  <r>
    <n v="2"/>
    <n v="1"/>
    <s v="3"/>
    <n v="239"/>
    <x v="94"/>
    <m/>
    <s v="MSK-AFA-II-VC-FH_x000a_"/>
    <x v="3"/>
    <s v="Flow Cytometer (FlowCy)"/>
    <x v="3"/>
    <x v="11"/>
    <x v="1"/>
    <m/>
    <m/>
  </r>
  <r>
    <n v="6"/>
    <n v="1"/>
    <s v="1"/>
    <n v="93"/>
    <x v="94"/>
    <m/>
    <s v="MSK-AFA-II-VC-FH_x000a_"/>
    <x v="4"/>
    <s v="Flow Cytometer (FlowCy)"/>
    <x v="1"/>
    <x v="11"/>
    <x v="1"/>
    <m/>
    <m/>
  </r>
  <r>
    <n v="6"/>
    <n v="1"/>
    <s v="19"/>
    <n v="386"/>
    <x v="94"/>
    <m/>
    <s v="MSK-AFA-II-VC-FH_x000a_"/>
    <x v="4"/>
    <s v="Flow Cytometer (FlowCy)"/>
    <x v="2"/>
    <x v="11"/>
    <x v="1"/>
    <m/>
    <m/>
  </r>
  <r>
    <n v="6"/>
    <n v="1"/>
    <s v="3"/>
    <n v="386"/>
    <x v="94"/>
    <m/>
    <s v="MSK-AFA-II-VC-FH_x000a_"/>
    <x v="4"/>
    <s v="Flow Cytometer (FlowCy)"/>
    <x v="3"/>
    <x v="11"/>
    <x v="1"/>
    <m/>
    <m/>
  </r>
  <r>
    <n v="3"/>
    <n v="1"/>
    <s v="1"/>
    <n v="119"/>
    <x v="94"/>
    <m/>
    <s v="MSK-AFA-II-VC-FH_x000a_"/>
    <x v="5"/>
    <s v="Flow Cytometer (FlowCy)"/>
    <x v="1"/>
    <x v="11"/>
    <x v="1"/>
    <m/>
    <m/>
  </r>
  <r>
    <n v="3"/>
    <n v="1"/>
    <s v="19"/>
    <n v="493"/>
    <x v="94"/>
    <m/>
    <s v="MSK-AFA-II-VC-FH_x000a_"/>
    <x v="5"/>
    <s v="Flow Cytometer (FlowCy)"/>
    <x v="2"/>
    <x v="11"/>
    <x v="1"/>
    <m/>
    <m/>
  </r>
  <r>
    <n v="3"/>
    <n v="1"/>
    <s v="3"/>
    <n v="493"/>
    <x v="94"/>
    <m/>
    <s v="MSK-AFA-II-VC-FH_x000a_"/>
    <x v="5"/>
    <s v="Flow Cytometer (FlowCy)"/>
    <x v="3"/>
    <x v="11"/>
    <x v="1"/>
    <m/>
    <m/>
  </r>
  <r>
    <n v="10"/>
    <n v="1"/>
    <s v="18"/>
    <n v="0"/>
    <x v="94"/>
    <m/>
    <s v="MSK-AFA-II-VC-FH_x000a_"/>
    <x v="6"/>
    <s v="Flow Cytometer (FlowCy)"/>
    <x v="5"/>
    <x v="11"/>
    <x v="1"/>
    <m/>
    <m/>
  </r>
  <r>
    <n v="10"/>
    <n v="1"/>
    <s v="29"/>
    <n v="0"/>
    <x v="94"/>
    <m/>
    <s v="MSK-AFA-II-VC-FH_x000a_"/>
    <x v="6"/>
    <s v="Flow Cytometer (FlowCy)"/>
    <x v="6"/>
    <x v="11"/>
    <x v="1"/>
    <m/>
    <m/>
  </r>
  <r>
    <n v="10"/>
    <n v="1"/>
    <s v="18"/>
    <n v="0"/>
    <x v="95"/>
    <s v="Olympus"/>
    <s v="LSCM FV300"/>
    <x v="6"/>
    <s v="Fluorescence Microscope (FM)"/>
    <x v="5"/>
    <x v="11"/>
    <x v="1"/>
    <n v="1"/>
    <s v="Condition: Needs Repair"/>
  </r>
  <r>
    <n v="10"/>
    <n v="1"/>
    <s v="29"/>
    <n v="0"/>
    <x v="95"/>
    <m/>
    <s v="LSCM FV300"/>
    <x v="6"/>
    <s v="Fluorescence Microscope (FM)"/>
    <x v="6"/>
    <x v="11"/>
    <x v="1"/>
    <m/>
    <m/>
  </r>
  <r>
    <n v="1"/>
    <n v="1"/>
    <s v="1"/>
    <n v="27"/>
    <x v="95"/>
    <m/>
    <s v="LSCM FV300"/>
    <x v="1"/>
    <s v="Fluorescence Microscope (FM)"/>
    <x v="1"/>
    <x v="11"/>
    <x v="1"/>
    <m/>
    <m/>
  </r>
  <r>
    <n v="1"/>
    <n v="1"/>
    <s v="19"/>
    <n v="125"/>
    <x v="95"/>
    <m/>
    <s v="LSCM FV300"/>
    <x v="1"/>
    <s v="Fluorescence Microscope (FM)"/>
    <x v="2"/>
    <x v="11"/>
    <x v="1"/>
    <m/>
    <m/>
  </r>
  <r>
    <n v="1"/>
    <n v="1"/>
    <s v="3"/>
    <n v="125"/>
    <x v="95"/>
    <m/>
    <s v="LSCM FV300"/>
    <x v="1"/>
    <s v="Fluorescence Microscope (FM)"/>
    <x v="3"/>
    <x v="11"/>
    <x v="1"/>
    <m/>
    <m/>
  </r>
  <r>
    <n v="5"/>
    <n v="1"/>
    <s v="1"/>
    <n v="42"/>
    <x v="95"/>
    <m/>
    <s v="LSCM FV300"/>
    <x v="2"/>
    <s v="Fluorescence Microscope (FM)"/>
    <x v="1"/>
    <x v="11"/>
    <x v="1"/>
    <m/>
    <m/>
  </r>
  <r>
    <n v="5"/>
    <n v="1"/>
    <s v="19"/>
    <n v="198"/>
    <x v="95"/>
    <m/>
    <s v="LSCM FV300"/>
    <x v="2"/>
    <s v="Fluorescence Microscope (FM)"/>
    <x v="2"/>
    <x v="11"/>
    <x v="1"/>
    <m/>
    <m/>
  </r>
  <r>
    <n v="5"/>
    <n v="1"/>
    <s v="3"/>
    <n v="198"/>
    <x v="95"/>
    <m/>
    <s v="LSCM FV300"/>
    <x v="2"/>
    <s v="Fluorescence Microscope (FM)"/>
    <x v="3"/>
    <x v="11"/>
    <x v="1"/>
    <m/>
    <m/>
  </r>
  <r>
    <n v="2"/>
    <n v="1"/>
    <s v="1"/>
    <n v="49"/>
    <x v="95"/>
    <m/>
    <s v="LSCM FV300"/>
    <x v="3"/>
    <s v="Fluorescence Microscope (FM)"/>
    <x v="1"/>
    <x v="11"/>
    <x v="1"/>
    <m/>
    <m/>
  </r>
  <r>
    <n v="2"/>
    <n v="1"/>
    <s v="19"/>
    <n v="230"/>
    <x v="95"/>
    <m/>
    <s v="LSCM FV300"/>
    <x v="3"/>
    <s v="Fluorescence Microscope (FM)"/>
    <x v="2"/>
    <x v="11"/>
    <x v="1"/>
    <m/>
    <m/>
  </r>
  <r>
    <n v="2"/>
    <n v="1"/>
    <s v="3"/>
    <n v="230"/>
    <x v="95"/>
    <m/>
    <s v="LSCM FV300"/>
    <x v="3"/>
    <s v="Fluorescence Microscope (FM)"/>
    <x v="3"/>
    <x v="11"/>
    <x v="1"/>
    <m/>
    <m/>
  </r>
  <r>
    <n v="6"/>
    <n v="1"/>
    <s v="1"/>
    <n v="79"/>
    <x v="95"/>
    <m/>
    <s v="LSCM FV300"/>
    <x v="4"/>
    <s v="Fluorescence Microscope (FM)"/>
    <x v="1"/>
    <x v="11"/>
    <x v="1"/>
    <m/>
    <m/>
  </r>
  <r>
    <n v="6"/>
    <n v="1"/>
    <s v="19"/>
    <n v="371"/>
    <x v="95"/>
    <m/>
    <s v="LSCM FV300"/>
    <x v="4"/>
    <s v="Fluorescence Microscope (FM)"/>
    <x v="2"/>
    <x v="11"/>
    <x v="1"/>
    <m/>
    <m/>
  </r>
  <r>
    <n v="6"/>
    <n v="1"/>
    <s v="3"/>
    <n v="371"/>
    <x v="95"/>
    <m/>
    <s v="LSCM FV300"/>
    <x v="4"/>
    <s v="Fluorescence Microscope (FM)"/>
    <x v="3"/>
    <x v="11"/>
    <x v="1"/>
    <m/>
    <m/>
  </r>
  <r>
    <n v="3"/>
    <n v="1"/>
    <s v="1"/>
    <n v="100"/>
    <x v="95"/>
    <m/>
    <s v="LSCM FV300"/>
    <x v="5"/>
    <s v="Fluorescence Microscope (FM)"/>
    <x v="1"/>
    <x v="11"/>
    <x v="1"/>
    <m/>
    <m/>
  </r>
  <r>
    <n v="3"/>
    <n v="1"/>
    <s v="19"/>
    <n v="474"/>
    <x v="95"/>
    <m/>
    <s v="LSCM FV300"/>
    <x v="5"/>
    <s v="Fluorescence Microscope (FM)"/>
    <x v="2"/>
    <x v="11"/>
    <x v="1"/>
    <m/>
    <m/>
  </r>
  <r>
    <n v="3"/>
    <n v="1"/>
    <s v="3"/>
    <n v="474"/>
    <x v="95"/>
    <m/>
    <s v="LSCM FV300"/>
    <x v="5"/>
    <s v="Fluorescence Microscope (FM)"/>
    <x v="3"/>
    <x v="11"/>
    <x v="1"/>
    <m/>
    <m/>
  </r>
  <r>
    <n v="1"/>
    <n v="1"/>
    <s v="1"/>
    <n v="12"/>
    <x v="96"/>
    <s v="Hitachi"/>
    <s v="F-2500"/>
    <x v="1"/>
    <s v="Fluorescence Spectrophotometer"/>
    <x v="1"/>
    <x v="14"/>
    <x v="1"/>
    <n v="1"/>
    <s v="Condition: Good"/>
  </r>
  <r>
    <n v="1"/>
    <n v="1"/>
    <s v="19"/>
    <n v="90"/>
    <x v="96"/>
    <m/>
    <s v="F-2500"/>
    <x v="1"/>
    <s v="Fluorescence Spectrophotometer"/>
    <x v="2"/>
    <x v="14"/>
    <x v="1"/>
    <m/>
    <m/>
  </r>
  <r>
    <n v="1"/>
    <n v="1"/>
    <s v="3"/>
    <n v="90"/>
    <x v="96"/>
    <m/>
    <s v="F-2500"/>
    <x v="1"/>
    <s v="Fluorescence Spectrophotometer"/>
    <x v="3"/>
    <x v="14"/>
    <x v="1"/>
    <m/>
    <m/>
  </r>
  <r>
    <n v="5"/>
    <n v="1"/>
    <s v="1"/>
    <n v="19"/>
    <x v="96"/>
    <m/>
    <s v="F-2500"/>
    <x v="2"/>
    <s v="Fluorescence Spectrophotometer"/>
    <x v="1"/>
    <x v="14"/>
    <x v="1"/>
    <m/>
    <m/>
  </r>
  <r>
    <n v="5"/>
    <n v="1"/>
    <s v="19"/>
    <n v="140"/>
    <x v="96"/>
    <m/>
    <s v="F-2500"/>
    <x v="2"/>
    <s v="Fluorescence Spectrophotometer"/>
    <x v="2"/>
    <x v="14"/>
    <x v="1"/>
    <m/>
    <m/>
  </r>
  <r>
    <n v="5"/>
    <n v="1"/>
    <s v="3"/>
    <n v="140"/>
    <x v="96"/>
    <m/>
    <s v="F-2500"/>
    <x v="2"/>
    <s v="Fluorescence Spectrophotometer"/>
    <x v="3"/>
    <x v="14"/>
    <x v="1"/>
    <m/>
    <m/>
  </r>
  <r>
    <n v="2"/>
    <n v="1"/>
    <s v="1"/>
    <n v="22"/>
    <x v="96"/>
    <m/>
    <s v="F-2500"/>
    <x v="3"/>
    <s v="Fluorescence Spectrophotometer"/>
    <x v="1"/>
    <x v="14"/>
    <x v="1"/>
    <m/>
    <m/>
  </r>
  <r>
    <n v="2"/>
    <n v="1"/>
    <s v="19"/>
    <n v="163"/>
    <x v="96"/>
    <m/>
    <s v="F-2500"/>
    <x v="3"/>
    <s v="Fluorescence Spectrophotometer"/>
    <x v="2"/>
    <x v="14"/>
    <x v="1"/>
    <m/>
    <m/>
  </r>
  <r>
    <n v="2"/>
    <n v="1"/>
    <s v="3"/>
    <n v="163"/>
    <x v="96"/>
    <m/>
    <s v="F-2500"/>
    <x v="3"/>
    <s v="Fluorescence Spectrophotometer"/>
    <x v="3"/>
    <x v="14"/>
    <x v="1"/>
    <m/>
    <m/>
  </r>
  <r>
    <n v="6"/>
    <n v="1"/>
    <s v="1"/>
    <n v="35"/>
    <x v="96"/>
    <m/>
    <s v="F-2500"/>
    <x v="4"/>
    <s v="Fluorescence Spectrophotometer"/>
    <x v="1"/>
    <x v="14"/>
    <x v="1"/>
    <m/>
    <m/>
  </r>
  <r>
    <n v="6"/>
    <n v="1"/>
    <s v="19"/>
    <n v="263"/>
    <x v="96"/>
    <m/>
    <s v="F-2500"/>
    <x v="4"/>
    <s v="Fluorescence Spectrophotometer"/>
    <x v="2"/>
    <x v="14"/>
    <x v="1"/>
    <m/>
    <m/>
  </r>
  <r>
    <n v="6"/>
    <n v="1"/>
    <s v="3"/>
    <n v="263"/>
    <x v="96"/>
    <m/>
    <s v="F-2500"/>
    <x v="4"/>
    <s v="Fluorescence Spectrophotometer"/>
    <x v="3"/>
    <x v="14"/>
    <x v="1"/>
    <m/>
    <m/>
  </r>
  <r>
    <n v="3"/>
    <n v="1"/>
    <s v="1"/>
    <n v="45"/>
    <x v="96"/>
    <m/>
    <s v="F-2500"/>
    <x v="5"/>
    <s v="Fluorescence Spectrophotometer"/>
    <x v="1"/>
    <x v="14"/>
    <x v="1"/>
    <m/>
    <m/>
  </r>
  <r>
    <n v="3"/>
    <n v="1"/>
    <s v="19"/>
    <n v="336"/>
    <x v="96"/>
    <m/>
    <s v="F-2500"/>
    <x v="5"/>
    <s v="Fluorescence Spectrophotometer"/>
    <x v="2"/>
    <x v="14"/>
    <x v="1"/>
    <m/>
    <m/>
  </r>
  <r>
    <n v="3"/>
    <n v="1"/>
    <s v="3"/>
    <n v="336"/>
    <x v="96"/>
    <m/>
    <s v="F-2500"/>
    <x v="5"/>
    <s v="Fluorescence Spectrophotometer"/>
    <x v="3"/>
    <x v="14"/>
    <x v="1"/>
    <m/>
    <m/>
  </r>
  <r>
    <n v="10"/>
    <n v="1"/>
    <s v="18"/>
    <n v="0"/>
    <x v="96"/>
    <m/>
    <s v="F-2500"/>
    <x v="6"/>
    <s v="Fluorescence Spectrophotometer"/>
    <x v="5"/>
    <x v="14"/>
    <x v="1"/>
    <m/>
    <m/>
  </r>
  <r>
    <n v="10"/>
    <n v="1"/>
    <s v="29"/>
    <n v="0"/>
    <x v="96"/>
    <m/>
    <s v="F-2500"/>
    <x v="6"/>
    <s v="Fluorescence Spectrophotometer"/>
    <x v="6"/>
    <x v="14"/>
    <x v="1"/>
    <m/>
    <m/>
  </r>
  <r>
    <n v="1"/>
    <n v="1"/>
    <s v="1"/>
    <n v="16"/>
    <x v="97"/>
    <s v="Thermo Fisher Scientific"/>
    <s v="Qubit 3.0"/>
    <x v="1"/>
    <s v="Fluorometer (Qubit) (FLQ)"/>
    <x v="1"/>
    <x v="7"/>
    <x v="2"/>
    <n v="0"/>
    <s v="Condition: Excellent"/>
  </r>
  <r>
    <n v="1"/>
    <n v="1"/>
    <s v="19"/>
    <n v="81"/>
    <x v="97"/>
    <m/>
    <s v="Qubit 3.0"/>
    <x v="1"/>
    <s v="Fluorometer (Qubit) (FLQ)"/>
    <x v="2"/>
    <x v="7"/>
    <x v="2"/>
    <m/>
    <m/>
  </r>
  <r>
    <n v="1"/>
    <n v="1"/>
    <s v="3"/>
    <n v="81"/>
    <x v="97"/>
    <m/>
    <s v="Qubit 3.0"/>
    <x v="1"/>
    <s v="Fluorometer (Qubit) (FLQ)"/>
    <x v="3"/>
    <x v="7"/>
    <x v="2"/>
    <m/>
    <m/>
  </r>
  <r>
    <n v="5"/>
    <n v="1"/>
    <s v="1"/>
    <n v="26"/>
    <x v="97"/>
    <m/>
    <s v="Qubit 3.0"/>
    <x v="2"/>
    <s v="Fluorometer (Qubit) (FLQ)"/>
    <x v="1"/>
    <x v="7"/>
    <x v="2"/>
    <m/>
    <m/>
  </r>
  <r>
    <n v="5"/>
    <n v="1"/>
    <s v="19"/>
    <n v="127"/>
    <x v="97"/>
    <m/>
    <s v="Qubit 3.0"/>
    <x v="2"/>
    <s v="Fluorometer (Qubit) (FLQ)"/>
    <x v="2"/>
    <x v="7"/>
    <x v="2"/>
    <m/>
    <m/>
  </r>
  <r>
    <n v="5"/>
    <n v="1"/>
    <s v="3"/>
    <n v="127"/>
    <x v="97"/>
    <m/>
    <s v="Qubit 3.0"/>
    <x v="2"/>
    <s v="Fluorometer (Qubit) (FLQ)"/>
    <x v="3"/>
    <x v="7"/>
    <x v="2"/>
    <m/>
    <m/>
  </r>
  <r>
    <n v="2"/>
    <n v="1"/>
    <s v="1"/>
    <n v="30"/>
    <x v="97"/>
    <m/>
    <s v="Qubit 3.0"/>
    <x v="3"/>
    <s v="Fluorometer (Qubit) (FLQ)"/>
    <x v="1"/>
    <x v="7"/>
    <x v="2"/>
    <m/>
    <m/>
  </r>
  <r>
    <n v="2"/>
    <n v="1"/>
    <s v="19"/>
    <n v="148"/>
    <x v="97"/>
    <m/>
    <s v="Qubit 3.0"/>
    <x v="3"/>
    <s v="Fluorometer (Qubit) (FLQ)"/>
    <x v="2"/>
    <x v="7"/>
    <x v="2"/>
    <m/>
    <m/>
  </r>
  <r>
    <n v="2"/>
    <n v="1"/>
    <s v="3"/>
    <n v="148"/>
    <x v="97"/>
    <m/>
    <s v="Qubit 3.0"/>
    <x v="3"/>
    <s v="Fluorometer (Qubit) (FLQ)"/>
    <x v="3"/>
    <x v="7"/>
    <x v="2"/>
    <m/>
    <m/>
  </r>
  <r>
    <n v="6"/>
    <n v="1"/>
    <s v="1"/>
    <n v="43"/>
    <x v="97"/>
    <m/>
    <s v="Qubit 3.0"/>
    <x v="4"/>
    <s v="Fluorometer (Qubit) (FLQ)"/>
    <x v="1"/>
    <x v="7"/>
    <x v="2"/>
    <m/>
    <m/>
  </r>
  <r>
    <n v="6"/>
    <n v="1"/>
    <s v="19"/>
    <n v="214"/>
    <x v="97"/>
    <m/>
    <s v="Qubit 3.0"/>
    <x v="4"/>
    <s v="Fluorometer (Qubit) (FLQ)"/>
    <x v="2"/>
    <x v="7"/>
    <x v="2"/>
    <m/>
    <m/>
  </r>
  <r>
    <n v="6"/>
    <n v="1"/>
    <s v="3"/>
    <n v="214"/>
    <x v="97"/>
    <m/>
    <s v="Qubit 3.0"/>
    <x v="4"/>
    <s v="Fluorometer (Qubit) (FLQ)"/>
    <x v="3"/>
    <x v="7"/>
    <x v="2"/>
    <m/>
    <m/>
  </r>
  <r>
    <n v="3"/>
    <n v="1"/>
    <s v="1"/>
    <n v="56"/>
    <x v="97"/>
    <m/>
    <s v="Qubit 3.0"/>
    <x v="5"/>
    <s v="Fluorometer (Qubit) (FLQ)"/>
    <x v="1"/>
    <x v="7"/>
    <x v="2"/>
    <m/>
    <m/>
  </r>
  <r>
    <n v="3"/>
    <n v="1"/>
    <s v="19"/>
    <n v="281"/>
    <x v="97"/>
    <m/>
    <s v="Qubit 3.0"/>
    <x v="5"/>
    <s v="Fluorometer (Qubit) (FLQ)"/>
    <x v="2"/>
    <x v="7"/>
    <x v="2"/>
    <m/>
    <m/>
  </r>
  <r>
    <n v="3"/>
    <n v="1"/>
    <s v="3"/>
    <n v="281"/>
    <x v="97"/>
    <m/>
    <s v="Qubit 3.0"/>
    <x v="5"/>
    <s v="Fluorometer (Qubit) (FLQ)"/>
    <x v="3"/>
    <x v="7"/>
    <x v="2"/>
    <m/>
    <m/>
  </r>
  <r>
    <n v="10"/>
    <n v="1"/>
    <s v="29"/>
    <n v="0"/>
    <x v="97"/>
    <m/>
    <s v="Qubit 3.0"/>
    <x v="6"/>
    <s v="Fluorometer (Qubit) (FLQ)"/>
    <x v="6"/>
    <x v="7"/>
    <x v="2"/>
    <m/>
    <m/>
  </r>
  <r>
    <n v="10"/>
    <n v="1"/>
    <s v="18"/>
    <n v="0"/>
    <x v="97"/>
    <m/>
    <s v="Qubit 3.0"/>
    <x v="6"/>
    <s v="Fluorometer (Qubit) (FLQ)"/>
    <x v="5"/>
    <x v="7"/>
    <x v="2"/>
    <m/>
    <m/>
  </r>
  <r>
    <n v="1"/>
    <n v="1"/>
    <s v="1"/>
    <n v="38"/>
    <x v="97"/>
    <s v="Thermo Fisher Scientific"/>
    <s v="Qubit 3.0"/>
    <x v="1"/>
    <s v="Fluorometer (Qubit) (FLQ)"/>
    <x v="1"/>
    <x v="8"/>
    <x v="1"/>
    <n v="1"/>
    <s v="Condition: Excellent"/>
  </r>
  <r>
    <n v="1"/>
    <n v="1"/>
    <s v="19"/>
    <n v="112"/>
    <x v="97"/>
    <m/>
    <s v="Qubit 3.0"/>
    <x v="1"/>
    <s v="Fluorometer (Qubit) (FLQ)"/>
    <x v="2"/>
    <x v="8"/>
    <x v="1"/>
    <m/>
    <m/>
  </r>
  <r>
    <n v="1"/>
    <n v="1"/>
    <s v="3"/>
    <n v="112"/>
    <x v="97"/>
    <m/>
    <s v="Qubit 3.0"/>
    <x v="1"/>
    <s v="Fluorometer (Qubit) (FLQ)"/>
    <x v="3"/>
    <x v="8"/>
    <x v="1"/>
    <m/>
    <m/>
  </r>
  <r>
    <n v="5"/>
    <n v="1"/>
    <s v="1"/>
    <n v="59"/>
    <x v="97"/>
    <m/>
    <s v="Qubit 3.0"/>
    <x v="2"/>
    <s v="Fluorometer (Qubit) (FLQ)"/>
    <x v="1"/>
    <x v="8"/>
    <x v="1"/>
    <m/>
    <m/>
  </r>
  <r>
    <n v="5"/>
    <n v="1"/>
    <s v="19"/>
    <n v="176"/>
    <x v="97"/>
    <m/>
    <s v="Qubit 3.0"/>
    <x v="2"/>
    <s v="Fluorometer (Qubit) (FLQ)"/>
    <x v="2"/>
    <x v="8"/>
    <x v="1"/>
    <m/>
    <m/>
  </r>
  <r>
    <n v="5"/>
    <n v="1"/>
    <s v="3"/>
    <n v="176"/>
    <x v="97"/>
    <m/>
    <s v="Qubit 3.0"/>
    <x v="2"/>
    <s v="Fluorometer (Qubit) (FLQ)"/>
    <x v="3"/>
    <x v="8"/>
    <x v="1"/>
    <m/>
    <m/>
  </r>
  <r>
    <n v="2"/>
    <n v="1"/>
    <s v="1"/>
    <n v="68"/>
    <x v="97"/>
    <m/>
    <s v="Qubit 3.0"/>
    <x v="3"/>
    <s v="Fluorometer (Qubit) (FLQ)"/>
    <x v="1"/>
    <x v="8"/>
    <x v="1"/>
    <m/>
    <m/>
  </r>
  <r>
    <n v="2"/>
    <n v="1"/>
    <s v="19"/>
    <n v="204"/>
    <x v="97"/>
    <m/>
    <s v="Qubit 3.0"/>
    <x v="3"/>
    <s v="Fluorometer (Qubit) (FLQ)"/>
    <x v="2"/>
    <x v="8"/>
    <x v="1"/>
    <m/>
    <m/>
  </r>
  <r>
    <n v="2"/>
    <n v="1"/>
    <s v="3"/>
    <n v="204"/>
    <x v="97"/>
    <m/>
    <s v="Qubit 3.0"/>
    <x v="3"/>
    <s v="Fluorometer (Qubit) (FLQ)"/>
    <x v="3"/>
    <x v="8"/>
    <x v="1"/>
    <m/>
    <m/>
  </r>
  <r>
    <n v="6"/>
    <n v="1"/>
    <s v="1"/>
    <n v="110"/>
    <x v="97"/>
    <m/>
    <s v="Qubit 3.0"/>
    <x v="4"/>
    <s v="Fluorometer (Qubit) (FLQ)"/>
    <x v="1"/>
    <x v="8"/>
    <x v="1"/>
    <m/>
    <m/>
  </r>
  <r>
    <n v="6"/>
    <n v="1"/>
    <s v="19"/>
    <n v="329"/>
    <x v="97"/>
    <m/>
    <s v="Qubit 3.0"/>
    <x v="4"/>
    <s v="Fluorometer (Qubit) (FLQ)"/>
    <x v="2"/>
    <x v="8"/>
    <x v="1"/>
    <m/>
    <m/>
  </r>
  <r>
    <n v="6"/>
    <n v="1"/>
    <s v="3"/>
    <n v="329"/>
    <x v="97"/>
    <m/>
    <s v="Qubit 3.0"/>
    <x v="4"/>
    <s v="Fluorometer (Qubit) (FLQ)"/>
    <x v="3"/>
    <x v="8"/>
    <x v="1"/>
    <m/>
    <m/>
  </r>
  <r>
    <n v="3"/>
    <n v="1"/>
    <s v="1"/>
    <n v="129"/>
    <x v="97"/>
    <m/>
    <s v="Qubit 3.0"/>
    <x v="5"/>
    <s v="Fluorometer (Qubit) (FLQ)"/>
    <x v="1"/>
    <x v="8"/>
    <x v="1"/>
    <m/>
    <m/>
  </r>
  <r>
    <n v="3"/>
    <n v="1"/>
    <s v="19"/>
    <n v="409"/>
    <x v="97"/>
    <m/>
    <s v="Qubit 3.0"/>
    <x v="5"/>
    <s v="Fluorometer (Qubit) (FLQ)"/>
    <x v="2"/>
    <x v="8"/>
    <x v="1"/>
    <m/>
    <m/>
  </r>
  <r>
    <n v="3"/>
    <n v="1"/>
    <s v="3"/>
    <n v="409"/>
    <x v="97"/>
    <m/>
    <s v="Qubit 3.0"/>
    <x v="5"/>
    <s v="Fluorometer (Qubit) (FLQ)"/>
    <x v="3"/>
    <x v="8"/>
    <x v="1"/>
    <m/>
    <m/>
  </r>
  <r>
    <n v="10"/>
    <n v="1"/>
    <s v="18"/>
    <n v="0"/>
    <x v="97"/>
    <m/>
    <s v="Qubit 3.0"/>
    <x v="6"/>
    <s v="Fluorometer (Qubit) (FLQ)"/>
    <x v="5"/>
    <x v="8"/>
    <x v="1"/>
    <m/>
    <m/>
  </r>
  <r>
    <n v="10"/>
    <n v="1"/>
    <s v="29"/>
    <n v="0"/>
    <x v="97"/>
    <m/>
    <s v="Qubit 3.0"/>
    <x v="6"/>
    <s v="Fluorometer (Qubit) (FLQ)"/>
    <x v="6"/>
    <x v="8"/>
    <x v="1"/>
    <m/>
    <m/>
  </r>
  <r>
    <n v="10"/>
    <n v="1"/>
    <s v="18"/>
    <n v="0"/>
    <x v="98"/>
    <s v="Zeiss"/>
    <s v="Auriga 40 FIB-SEM"/>
    <x v="6"/>
    <s v="Focused Ion Beam-Scanning Electron Microscope (FIB-SEM)"/>
    <x v="5"/>
    <x v="3"/>
    <x v="1"/>
    <n v="1"/>
    <s v="Condition: Good"/>
  </r>
  <r>
    <n v="10"/>
    <n v="1"/>
    <s v="29"/>
    <n v="0"/>
    <x v="98"/>
    <m/>
    <s v="Auriga 40 FIB-SEM"/>
    <x v="6"/>
    <s v="Focused Ion Beam-Scanning Electron Microscope (FIB-SEM)"/>
    <x v="6"/>
    <x v="3"/>
    <x v="1"/>
    <m/>
    <m/>
  </r>
  <r>
    <n v="1"/>
    <n v="1"/>
    <s v="1"/>
    <n v="31"/>
    <x v="98"/>
    <m/>
    <s v="Auriga 40 FIB-SEM"/>
    <x v="1"/>
    <s v="Focused Ion Beam-Scanning Electron Microscope (FIB-SEM)"/>
    <x v="1"/>
    <x v="3"/>
    <x v="1"/>
    <m/>
    <m/>
  </r>
  <r>
    <n v="1"/>
    <n v="1"/>
    <s v="19"/>
    <n v="121"/>
    <x v="98"/>
    <m/>
    <s v="Auriga 40 FIB-SEM"/>
    <x v="1"/>
    <s v="Focused Ion Beam-Scanning Electron Microscope (FIB-SEM)"/>
    <x v="2"/>
    <x v="3"/>
    <x v="1"/>
    <m/>
    <m/>
  </r>
  <r>
    <n v="1"/>
    <n v="1"/>
    <s v="3"/>
    <n v="121"/>
    <x v="98"/>
    <m/>
    <s v="Auriga 40 FIB-SEM"/>
    <x v="1"/>
    <s v="Focused Ion Beam-Scanning Electron Microscope (FIB-SEM)"/>
    <x v="3"/>
    <x v="3"/>
    <x v="1"/>
    <m/>
    <m/>
  </r>
  <r>
    <n v="5"/>
    <n v="1"/>
    <s v="1"/>
    <n v="49"/>
    <x v="98"/>
    <m/>
    <s v="Auriga 40 FIB-SEM"/>
    <x v="2"/>
    <s v="Focused Ion Beam-Scanning Electron Microscope (FIB-SEM)"/>
    <x v="1"/>
    <x v="3"/>
    <x v="1"/>
    <m/>
    <m/>
  </r>
  <r>
    <n v="5"/>
    <n v="1"/>
    <s v="19"/>
    <n v="195"/>
    <x v="98"/>
    <m/>
    <s v="Auriga 40 FIB-SEM"/>
    <x v="2"/>
    <s v="Focused Ion Beam-Scanning Electron Microscope (FIB-SEM)"/>
    <x v="2"/>
    <x v="3"/>
    <x v="1"/>
    <m/>
    <m/>
  </r>
  <r>
    <n v="5"/>
    <n v="1"/>
    <s v="3"/>
    <n v="195"/>
    <x v="98"/>
    <m/>
    <s v="Auriga 40 FIB-SEM"/>
    <x v="2"/>
    <s v="Focused Ion Beam-Scanning Electron Microscope (FIB-SEM)"/>
    <x v="3"/>
    <x v="3"/>
    <x v="1"/>
    <m/>
    <m/>
  </r>
  <r>
    <n v="2"/>
    <n v="1"/>
    <s v="1"/>
    <n v="57"/>
    <x v="98"/>
    <m/>
    <s v="Auriga 40 FIB-SEM"/>
    <x v="3"/>
    <s v="Focused Ion Beam-Scanning Electron Microscope (FIB-SEM)"/>
    <x v="1"/>
    <x v="3"/>
    <x v="1"/>
    <m/>
    <m/>
  </r>
  <r>
    <n v="2"/>
    <n v="1"/>
    <s v="19"/>
    <n v="226"/>
    <x v="98"/>
    <m/>
    <s v="Auriga 40 FIB-SEM"/>
    <x v="3"/>
    <s v="Focused Ion Beam-Scanning Electron Microscope (FIB-SEM)"/>
    <x v="2"/>
    <x v="3"/>
    <x v="1"/>
    <m/>
    <m/>
  </r>
  <r>
    <n v="2"/>
    <n v="1"/>
    <s v="3"/>
    <n v="226"/>
    <x v="98"/>
    <m/>
    <s v="Auriga 40 FIB-SEM"/>
    <x v="3"/>
    <s v="Focused Ion Beam-Scanning Electron Microscope (FIB-SEM)"/>
    <x v="3"/>
    <x v="3"/>
    <x v="1"/>
    <m/>
    <m/>
  </r>
  <r>
    <n v="6"/>
    <n v="1"/>
    <s v="1"/>
    <n v="92"/>
    <x v="98"/>
    <m/>
    <s v="Auriga 40 FIB-SEM"/>
    <x v="4"/>
    <s v="Focused Ion Beam-Scanning Electron Microscope (FIB-SEM)"/>
    <x v="1"/>
    <x v="3"/>
    <x v="1"/>
    <m/>
    <m/>
  </r>
  <r>
    <n v="6"/>
    <n v="1"/>
    <s v="19"/>
    <n v="366"/>
    <x v="98"/>
    <m/>
    <s v="Auriga 40 FIB-SEM"/>
    <x v="4"/>
    <s v="Focused Ion Beam-Scanning Electron Microscope (FIB-SEM)"/>
    <x v="2"/>
    <x v="3"/>
    <x v="1"/>
    <m/>
    <m/>
  </r>
  <r>
    <n v="3"/>
    <n v="1"/>
    <s v="1"/>
    <n v="117"/>
    <x v="98"/>
    <m/>
    <s v="Auriga 40 FIB-SEM"/>
    <x v="5"/>
    <s v="Focused Ion Beam-Scanning Electron Microscope (FIB-SEM)"/>
    <x v="1"/>
    <x v="3"/>
    <x v="1"/>
    <m/>
    <m/>
  </r>
  <r>
    <n v="3"/>
    <n v="1"/>
    <s v="19"/>
    <n v="467"/>
    <x v="98"/>
    <m/>
    <s v="Auriga 40 FIB-SEM"/>
    <x v="5"/>
    <s v="Focused Ion Beam-Scanning Electron Microscope (FIB-SEM)"/>
    <x v="2"/>
    <x v="3"/>
    <x v="1"/>
    <m/>
    <m/>
  </r>
  <r>
    <n v="3"/>
    <n v="1"/>
    <s v="3"/>
    <n v="467"/>
    <x v="98"/>
    <m/>
    <s v="Auriga 40 FIB-SEM"/>
    <x v="5"/>
    <s v="Focused Ion Beam-Scanning Electron Microscope (FIB-SEM)"/>
    <x v="3"/>
    <x v="3"/>
    <x v="1"/>
    <m/>
    <m/>
  </r>
  <r>
    <n v="6"/>
    <n v="1"/>
    <s v="3"/>
    <n v="366"/>
    <x v="98"/>
    <m/>
    <s v="Auriga 40 FIB-SEM"/>
    <x v="4"/>
    <s v="Focused Ion Beam-Scanning Electron Microscope (FIB-SEM)"/>
    <x v="3"/>
    <x v="3"/>
    <x v="1"/>
    <m/>
    <m/>
  </r>
  <r>
    <m/>
    <m/>
    <m/>
    <m/>
    <x v="99"/>
    <m/>
    <s v="Auriga 40 FIB-SEM"/>
    <x v="0"/>
    <m/>
    <x v="0"/>
    <x v="0"/>
    <x v="1"/>
    <n v="1"/>
    <s v="Condition: Good"/>
  </r>
  <r>
    <n v="1"/>
    <n v="1"/>
    <s v="1"/>
    <n v="33"/>
    <x v="100"/>
    <s v="Thermo Fisher Scientific"/>
    <s v="Nicolet iS50"/>
    <x v="1"/>
    <s v="Fourier-Transform Infrared Spectrometer (FT-IR)"/>
    <x v="1"/>
    <x v="14"/>
    <x v="1"/>
    <n v="1"/>
    <s v="Condition: Excellent"/>
  </r>
  <r>
    <n v="1"/>
    <n v="1"/>
    <s v="19"/>
    <n v="111"/>
    <x v="100"/>
    <m/>
    <s v="Nicolet iS50"/>
    <x v="1"/>
    <s v="Fourier-Transform Infrared Spectrometer (FT-IR)"/>
    <x v="2"/>
    <x v="14"/>
    <x v="1"/>
    <m/>
    <m/>
  </r>
  <r>
    <n v="1"/>
    <n v="1"/>
    <s v="3"/>
    <n v="111"/>
    <x v="100"/>
    <m/>
    <s v="Nicolet iS50"/>
    <x v="1"/>
    <s v="Fourier-Transform Infrared Spectrometer (FT-IR)"/>
    <x v="3"/>
    <x v="14"/>
    <x v="1"/>
    <m/>
    <m/>
  </r>
  <r>
    <n v="5"/>
    <n v="1"/>
    <s v="1"/>
    <n v="53"/>
    <x v="100"/>
    <m/>
    <s v="Nicolet iS50"/>
    <x v="2"/>
    <s v="Fourier-Transform Infrared Spectrometer (FT-IR)"/>
    <x v="1"/>
    <x v="14"/>
    <x v="1"/>
    <m/>
    <m/>
  </r>
  <r>
    <n v="5"/>
    <n v="1"/>
    <s v="19"/>
    <n v="174"/>
    <x v="100"/>
    <m/>
    <s v="Nicolet iS50"/>
    <x v="2"/>
    <s v="Fourier-Transform Infrared Spectrometer (FT-IR)"/>
    <x v="2"/>
    <x v="14"/>
    <x v="1"/>
    <m/>
    <m/>
  </r>
  <r>
    <n v="5"/>
    <n v="1"/>
    <s v="3"/>
    <n v="174"/>
    <x v="100"/>
    <m/>
    <s v="Nicolet iS50"/>
    <x v="2"/>
    <s v="Fourier-Transform Infrared Spectrometer (FT-IR)"/>
    <x v="3"/>
    <x v="14"/>
    <x v="1"/>
    <m/>
    <m/>
  </r>
  <r>
    <n v="2"/>
    <n v="1"/>
    <s v="1"/>
    <n v="61"/>
    <x v="100"/>
    <m/>
    <s v="Nicolet iS50"/>
    <x v="3"/>
    <s v="Fourier-Transform Infrared Spectrometer (FT-IR)"/>
    <x v="1"/>
    <x v="14"/>
    <x v="1"/>
    <m/>
    <m/>
  </r>
  <r>
    <n v="2"/>
    <n v="1"/>
    <s v="19"/>
    <n v="201"/>
    <x v="100"/>
    <m/>
    <s v="Nicolet iS50"/>
    <x v="3"/>
    <s v="Fourier-Transform Infrared Spectrometer (FT-IR)"/>
    <x v="2"/>
    <x v="14"/>
    <x v="1"/>
    <m/>
    <m/>
  </r>
  <r>
    <n v="2"/>
    <n v="1"/>
    <s v="3"/>
    <n v="201"/>
    <x v="100"/>
    <m/>
    <s v="Nicolet iS50"/>
    <x v="3"/>
    <s v="Fourier-Transform Infrared Spectrometer (FT-IR)"/>
    <x v="3"/>
    <x v="14"/>
    <x v="1"/>
    <m/>
    <m/>
  </r>
  <r>
    <n v="6"/>
    <n v="1"/>
    <s v="1"/>
    <n v="99"/>
    <x v="100"/>
    <m/>
    <s v="Nicolet iS50"/>
    <x v="4"/>
    <s v="Fourier-Transform Infrared Spectrometer (FT-IR)"/>
    <x v="1"/>
    <x v="14"/>
    <x v="1"/>
    <m/>
    <m/>
  </r>
  <r>
    <n v="6"/>
    <n v="1"/>
    <s v="19"/>
    <n v="325"/>
    <x v="100"/>
    <m/>
    <s v="Nicolet iS50"/>
    <x v="4"/>
    <s v="Fourier-Transform Infrared Spectrometer (FT-IR)"/>
    <x v="2"/>
    <x v="14"/>
    <x v="1"/>
    <m/>
    <m/>
  </r>
  <r>
    <n v="6"/>
    <n v="1"/>
    <s v="3"/>
    <n v="325"/>
    <x v="100"/>
    <m/>
    <s v="Nicolet iS50"/>
    <x v="4"/>
    <s v="Fourier-Transform Infrared Spectrometer (FT-IR)"/>
    <x v="3"/>
    <x v="14"/>
    <x v="1"/>
    <m/>
    <m/>
  </r>
  <r>
    <n v="3"/>
    <n v="1"/>
    <s v="1"/>
    <n v="126"/>
    <x v="100"/>
    <m/>
    <s v="Nicolet iS50"/>
    <x v="5"/>
    <s v="Fourier-Transform Infrared Spectrometer (FT-IR)"/>
    <x v="1"/>
    <x v="14"/>
    <x v="1"/>
    <m/>
    <m/>
  </r>
  <r>
    <n v="3"/>
    <n v="1"/>
    <s v="19"/>
    <n v="416"/>
    <x v="100"/>
    <m/>
    <s v="Nicolet iS50"/>
    <x v="5"/>
    <s v="Fourier-Transform Infrared Spectrometer (FT-IR)"/>
    <x v="2"/>
    <x v="14"/>
    <x v="1"/>
    <m/>
    <m/>
  </r>
  <r>
    <n v="3"/>
    <n v="1"/>
    <s v="3"/>
    <n v="416"/>
    <x v="100"/>
    <m/>
    <s v="Nicolet iS50"/>
    <x v="5"/>
    <s v="Fourier-Transform Infrared Spectrometer (FT-IR)"/>
    <x v="3"/>
    <x v="14"/>
    <x v="1"/>
    <m/>
    <m/>
  </r>
  <r>
    <n v="10"/>
    <n v="1"/>
    <s v="18"/>
    <n v="0"/>
    <x v="100"/>
    <m/>
    <s v="Nicolet iS50"/>
    <x v="6"/>
    <s v="Fourier-Transform Infrared Spectrometer (FT-IR)"/>
    <x v="5"/>
    <x v="14"/>
    <x v="1"/>
    <m/>
    <m/>
  </r>
  <r>
    <n v="10"/>
    <n v="1"/>
    <s v="29"/>
    <n v="0"/>
    <x v="100"/>
    <m/>
    <s v="Nicolet iS50"/>
    <x v="6"/>
    <s v="Fourier-Transform Infrared Spectrometer (FT-IR)"/>
    <x v="6"/>
    <x v="14"/>
    <x v="1"/>
    <m/>
    <m/>
  </r>
  <r>
    <n v="1"/>
    <n v="1"/>
    <s v="1"/>
    <n v="5"/>
    <x v="101"/>
    <s v="Gesswein"/>
    <s v="913"/>
    <x v="1"/>
    <s v="Furnace"/>
    <x v="1"/>
    <x v="4"/>
    <x v="1"/>
    <n v="1"/>
    <s v="Condition: Excellent"/>
  </r>
  <r>
    <n v="1"/>
    <n v="1"/>
    <s v="19"/>
    <n v="77"/>
    <x v="101"/>
    <m/>
    <s v="913"/>
    <x v="1"/>
    <s v="Furnace"/>
    <x v="2"/>
    <x v="4"/>
    <x v="1"/>
    <m/>
    <m/>
  </r>
  <r>
    <n v="1"/>
    <n v="1"/>
    <s v="3"/>
    <n v="77"/>
    <x v="101"/>
    <m/>
    <s v="913"/>
    <x v="1"/>
    <s v="Furnace"/>
    <x v="3"/>
    <x v="4"/>
    <x v="1"/>
    <m/>
    <m/>
  </r>
  <r>
    <n v="5"/>
    <n v="1"/>
    <s v="1"/>
    <n v="11"/>
    <x v="101"/>
    <m/>
    <s v="913"/>
    <x v="2"/>
    <s v="Furnace"/>
    <x v="1"/>
    <x v="4"/>
    <x v="1"/>
    <m/>
    <m/>
  </r>
  <r>
    <n v="5"/>
    <n v="1"/>
    <s v="19"/>
    <n v="125"/>
    <x v="101"/>
    <m/>
    <s v="913"/>
    <x v="2"/>
    <s v="Furnace"/>
    <x v="2"/>
    <x v="4"/>
    <x v="1"/>
    <m/>
    <m/>
  </r>
  <r>
    <n v="5"/>
    <n v="1"/>
    <s v="3"/>
    <n v="125"/>
    <x v="101"/>
    <m/>
    <s v="913"/>
    <x v="2"/>
    <s v="Furnace"/>
    <x v="3"/>
    <x v="4"/>
    <x v="1"/>
    <m/>
    <m/>
  </r>
  <r>
    <n v="2"/>
    <n v="1"/>
    <s v="1"/>
    <n v="13"/>
    <x v="101"/>
    <m/>
    <s v="913"/>
    <x v="3"/>
    <s v="Furnace"/>
    <x v="1"/>
    <x v="4"/>
    <x v="1"/>
    <m/>
    <m/>
  </r>
  <r>
    <n v="2"/>
    <n v="1"/>
    <s v="19"/>
    <n v="140"/>
    <x v="101"/>
    <m/>
    <s v="913"/>
    <x v="3"/>
    <s v="Furnace"/>
    <x v="2"/>
    <x v="4"/>
    <x v="1"/>
    <m/>
    <m/>
  </r>
  <r>
    <n v="2"/>
    <n v="1"/>
    <s v="3"/>
    <n v="140"/>
    <x v="101"/>
    <m/>
    <s v="913"/>
    <x v="3"/>
    <s v="Furnace"/>
    <x v="3"/>
    <x v="4"/>
    <x v="1"/>
    <m/>
    <m/>
  </r>
  <r>
    <n v="6"/>
    <n v="1"/>
    <s v="1"/>
    <n v="19"/>
    <x v="101"/>
    <m/>
    <s v="913"/>
    <x v="4"/>
    <s v="Furnace"/>
    <x v="1"/>
    <x v="4"/>
    <x v="1"/>
    <m/>
    <m/>
  </r>
  <r>
    <n v="6"/>
    <n v="1"/>
    <s v="19"/>
    <n v="226"/>
    <x v="101"/>
    <m/>
    <s v="913"/>
    <x v="4"/>
    <s v="Furnace"/>
    <x v="2"/>
    <x v="4"/>
    <x v="1"/>
    <m/>
    <m/>
  </r>
  <r>
    <n v="6"/>
    <n v="1"/>
    <s v="3"/>
    <n v="226"/>
    <x v="101"/>
    <m/>
    <s v="913"/>
    <x v="4"/>
    <s v="Furnace"/>
    <x v="3"/>
    <x v="4"/>
    <x v="1"/>
    <m/>
    <m/>
  </r>
  <r>
    <n v="3"/>
    <n v="1"/>
    <s v="1"/>
    <n v="25"/>
    <x v="101"/>
    <m/>
    <s v="913"/>
    <x v="5"/>
    <s v="Furnace"/>
    <x v="1"/>
    <x v="4"/>
    <x v="1"/>
    <m/>
    <m/>
  </r>
  <r>
    <n v="3"/>
    <n v="1"/>
    <s v="19"/>
    <n v="289"/>
    <x v="101"/>
    <m/>
    <s v="913"/>
    <x v="5"/>
    <s v="Furnace"/>
    <x v="2"/>
    <x v="4"/>
    <x v="1"/>
    <m/>
    <m/>
  </r>
  <r>
    <n v="3"/>
    <n v="1"/>
    <s v="3"/>
    <n v="289"/>
    <x v="101"/>
    <m/>
    <s v="913"/>
    <x v="5"/>
    <s v="Furnace"/>
    <x v="3"/>
    <x v="4"/>
    <x v="1"/>
    <m/>
    <m/>
  </r>
  <r>
    <n v="10"/>
    <n v="1"/>
    <s v="18"/>
    <n v="0"/>
    <x v="101"/>
    <m/>
    <s v="913"/>
    <x v="6"/>
    <s v="Furnace"/>
    <x v="5"/>
    <x v="4"/>
    <x v="1"/>
    <m/>
    <m/>
  </r>
  <r>
    <n v="1"/>
    <n v="3"/>
    <s v="19"/>
    <n v="1030"/>
    <x v="102"/>
    <m/>
    <s v="TID-HDR"/>
    <x v="1"/>
    <s v="Gamma Facility (Gam)"/>
    <x v="2"/>
    <x v="13"/>
    <x v="1"/>
    <n v="1"/>
    <s v="Condition: Excellent"/>
  </r>
  <r>
    <n v="5"/>
    <n v="3"/>
    <s v="19"/>
    <n v="1620"/>
    <x v="102"/>
    <m/>
    <s v="TID-HDR"/>
    <x v="2"/>
    <s v="Gamma Facility (Gam)"/>
    <x v="2"/>
    <x v="13"/>
    <x v="1"/>
    <m/>
    <m/>
  </r>
  <r>
    <n v="2"/>
    <n v="3"/>
    <s v="19"/>
    <n v="1880"/>
    <x v="102"/>
    <m/>
    <s v="TID-HDR"/>
    <x v="3"/>
    <s v="Gamma Facility (Gam)"/>
    <x v="2"/>
    <x v="13"/>
    <x v="1"/>
    <m/>
    <m/>
  </r>
  <r>
    <n v="6"/>
    <n v="3"/>
    <s v="16"/>
    <n v="3235"/>
    <x v="102"/>
    <m/>
    <s v="TID-HDR"/>
    <x v="4"/>
    <s v="Gamma Facility (Gam)"/>
    <x v="4"/>
    <x v="13"/>
    <x v="1"/>
    <m/>
    <m/>
  </r>
  <r>
    <n v="3"/>
    <n v="3"/>
    <s v="16"/>
    <n v="4000"/>
    <x v="102"/>
    <m/>
    <s v="TID-HDR"/>
    <x v="5"/>
    <s v="Gamma Facility (Gam)"/>
    <x v="4"/>
    <x v="13"/>
    <x v="1"/>
    <m/>
    <m/>
  </r>
  <r>
    <n v="10"/>
    <n v="3"/>
    <s v="18"/>
    <n v="0"/>
    <x v="102"/>
    <m/>
    <s v="TID-HDR"/>
    <x v="6"/>
    <s v="Gamma Facility (Gam)"/>
    <x v="5"/>
    <x v="13"/>
    <x v="1"/>
    <m/>
    <m/>
  </r>
  <r>
    <n v="1"/>
    <n v="10"/>
    <s v="16"/>
    <n v="500"/>
    <x v="102"/>
    <m/>
    <s v="TID-HDR"/>
    <x v="1"/>
    <s v="Gamma Facility (Gam)"/>
    <x v="4"/>
    <x v="13"/>
    <x v="1"/>
    <m/>
    <m/>
  </r>
  <r>
    <n v="2"/>
    <n v="10"/>
    <s v="16"/>
    <n v="900"/>
    <x v="102"/>
    <m/>
    <s v="TID-HDR"/>
    <x v="3"/>
    <s v="Gamma Facility (Gam)"/>
    <x v="4"/>
    <x v="13"/>
    <x v="1"/>
    <m/>
    <m/>
  </r>
  <r>
    <n v="5"/>
    <n v="10"/>
    <s v="16"/>
    <n v="780"/>
    <x v="102"/>
    <m/>
    <s v="TID-HDR"/>
    <x v="2"/>
    <s v="Gamma Facility (Gam)"/>
    <x v="4"/>
    <x v="13"/>
    <x v="1"/>
    <m/>
    <m/>
  </r>
  <r>
    <n v="6"/>
    <n v="1"/>
    <s v="19"/>
    <n v="390"/>
    <x v="102"/>
    <m/>
    <s v="TID-HDR"/>
    <x v="4"/>
    <s v="Gamma Facility (Gam)"/>
    <x v="2"/>
    <x v="13"/>
    <x v="1"/>
    <m/>
    <m/>
  </r>
  <r>
    <n v="3"/>
    <n v="1"/>
    <s v="19"/>
    <n v="480"/>
    <x v="102"/>
    <m/>
    <s v="TID-HDR"/>
    <x v="5"/>
    <s v="Gamma Facility (Gam)"/>
    <x v="2"/>
    <x v="13"/>
    <x v="1"/>
    <m/>
    <m/>
  </r>
  <r>
    <n v="10"/>
    <n v="3"/>
    <s v="29"/>
    <n v="0"/>
    <x v="102"/>
    <m/>
    <s v="TID-HDR"/>
    <x v="6"/>
    <s v="Gamma Facility (Gam)"/>
    <x v="6"/>
    <x v="13"/>
    <x v="1"/>
    <m/>
    <m/>
  </r>
  <r>
    <n v="1"/>
    <n v="2"/>
    <s v="19"/>
    <n v="9"/>
    <x v="102"/>
    <s v="Gamma Dosimetry "/>
    <s v="TID-HDR"/>
    <x v="1"/>
    <s v="Gamma Facility (Gam)"/>
    <x v="2"/>
    <x v="13"/>
    <x v="2"/>
    <n v="0"/>
    <s v="Condition: Excellent"/>
  </r>
  <r>
    <n v="5"/>
    <n v="2"/>
    <s v="19"/>
    <n v="14"/>
    <x v="102"/>
    <m/>
    <s v="TID-HDR"/>
    <x v="2"/>
    <s v="Gamma Facility (Gam)"/>
    <x v="2"/>
    <x v="13"/>
    <x v="2"/>
    <m/>
    <m/>
  </r>
  <r>
    <n v="2"/>
    <n v="2"/>
    <s v="19"/>
    <n v="16"/>
    <x v="102"/>
    <m/>
    <s v="TID-HDR"/>
    <x v="3"/>
    <s v="Gamma Facility (Gam)"/>
    <x v="2"/>
    <x v="13"/>
    <x v="2"/>
    <m/>
    <m/>
  </r>
  <r>
    <n v="6"/>
    <n v="2"/>
    <s v="19"/>
    <n v="23"/>
    <x v="102"/>
    <m/>
    <s v="TID-HDR"/>
    <x v="4"/>
    <s v="Gamma Facility (Gam)"/>
    <x v="2"/>
    <x v="13"/>
    <x v="2"/>
    <m/>
    <m/>
  </r>
  <r>
    <n v="3"/>
    <n v="2"/>
    <s v="19"/>
    <n v="30"/>
    <x v="102"/>
    <m/>
    <s v="TID-HDR"/>
    <x v="5"/>
    <s v="Gamma Facility (Gam)"/>
    <x v="2"/>
    <x v="13"/>
    <x v="2"/>
    <m/>
    <m/>
  </r>
  <r>
    <n v="10"/>
    <n v="3"/>
    <s v="18"/>
    <n v="0"/>
    <x v="102"/>
    <m/>
    <s v="TID-HDR"/>
    <x v="6"/>
    <s v="Gamma Facility (Gam)"/>
    <x v="5"/>
    <x v="13"/>
    <x v="2"/>
    <m/>
    <m/>
  </r>
  <r>
    <n v="10"/>
    <n v="3"/>
    <s v="29"/>
    <n v="0"/>
    <x v="102"/>
    <m/>
    <s v="TID-HDR"/>
    <x v="6"/>
    <s v="Gamma Facility (Gam)"/>
    <x v="6"/>
    <x v="13"/>
    <x v="2"/>
    <m/>
    <m/>
  </r>
  <r>
    <n v="1"/>
    <n v="2"/>
    <s v="19"/>
    <n v="47"/>
    <x v="102"/>
    <s v="Enhanced Low Dose Rate Sensitivity"/>
    <s v="(TID-LDR)"/>
    <x v="1"/>
    <s v="Gamma Facility (Gam)"/>
    <x v="2"/>
    <x v="13"/>
    <x v="2"/>
    <n v="0"/>
    <s v="Condition: Excellent"/>
  </r>
  <r>
    <n v="5"/>
    <n v="2"/>
    <s v="19"/>
    <n v="71"/>
    <x v="102"/>
    <m/>
    <s v="(TID-LDR)"/>
    <x v="2"/>
    <s v="Gamma Facility (Gam)"/>
    <x v="2"/>
    <x v="13"/>
    <x v="2"/>
    <m/>
    <m/>
  </r>
  <r>
    <n v="2"/>
    <n v="2"/>
    <s v="19"/>
    <n v="81"/>
    <x v="102"/>
    <m/>
    <s v="(TID-LDR)"/>
    <x v="3"/>
    <s v="Gamma Facility (Gam)"/>
    <x v="2"/>
    <x v="13"/>
    <x v="2"/>
    <m/>
    <m/>
  </r>
  <r>
    <n v="6"/>
    <n v="2"/>
    <s v="19"/>
    <n v="115"/>
    <x v="102"/>
    <m/>
    <s v="(TID-LDR)"/>
    <x v="4"/>
    <s v="Gamma Facility (Gam)"/>
    <x v="2"/>
    <x v="13"/>
    <x v="2"/>
    <m/>
    <m/>
  </r>
  <r>
    <n v="3"/>
    <n v="2"/>
    <s v="19"/>
    <n v="150"/>
    <x v="102"/>
    <m/>
    <s v="(TID-LDR)"/>
    <x v="5"/>
    <s v="Gamma Facility (Gam)"/>
    <x v="2"/>
    <x v="13"/>
    <x v="2"/>
    <m/>
    <m/>
  </r>
  <r>
    <n v="10"/>
    <n v="3"/>
    <s v="18"/>
    <n v="0"/>
    <x v="102"/>
    <m/>
    <s v="(TID-LDR)"/>
    <x v="6"/>
    <s v="Gamma Facility (Gam)"/>
    <x v="5"/>
    <x v="13"/>
    <x v="2"/>
    <m/>
    <m/>
  </r>
  <r>
    <n v="1"/>
    <n v="1"/>
    <s v="1"/>
    <n v="33"/>
    <x v="103"/>
    <s v="Agilent Technologies"/>
    <s v="(TID-LDR)"/>
    <x v="1"/>
    <s v="Gas Chromatograph Mass Selective Detector"/>
    <x v="1"/>
    <x v="14"/>
    <x v="1"/>
    <n v="1"/>
    <s v="Condition: Good"/>
  </r>
  <r>
    <n v="1"/>
    <n v="1"/>
    <s v="19"/>
    <n v="111"/>
    <x v="103"/>
    <m/>
    <s v="(TID-LDR)"/>
    <x v="1"/>
    <s v="Gas Chromatograph Mass Selective Detector"/>
    <x v="2"/>
    <x v="14"/>
    <x v="1"/>
    <m/>
    <m/>
  </r>
  <r>
    <n v="1"/>
    <n v="1"/>
    <s v="3"/>
    <n v="111"/>
    <x v="103"/>
    <m/>
    <s v="(TID-LDR)"/>
    <x v="1"/>
    <s v="Gas Chromatograph Mass Selective Detector"/>
    <x v="3"/>
    <x v="14"/>
    <x v="1"/>
    <m/>
    <m/>
  </r>
  <r>
    <n v="5"/>
    <n v="1"/>
    <s v="1"/>
    <n v="53"/>
    <x v="103"/>
    <m/>
    <s v="(TID-LDR)"/>
    <x v="2"/>
    <s v="Gas Chromatograph Mass Selective Detector"/>
    <x v="1"/>
    <x v="14"/>
    <x v="1"/>
    <m/>
    <m/>
  </r>
  <r>
    <n v="5"/>
    <n v="1"/>
    <s v="19"/>
    <n v="174"/>
    <x v="103"/>
    <m/>
    <s v="(TID-LDR)"/>
    <x v="2"/>
    <s v="Gas Chromatograph Mass Selective Detector"/>
    <x v="2"/>
    <x v="14"/>
    <x v="1"/>
    <m/>
    <m/>
  </r>
  <r>
    <n v="5"/>
    <n v="1"/>
    <s v="3"/>
    <n v="174"/>
    <x v="103"/>
    <m/>
    <s v="(TID-LDR)"/>
    <x v="2"/>
    <s v="Gas Chromatograph Mass Selective Detector"/>
    <x v="3"/>
    <x v="14"/>
    <x v="1"/>
    <m/>
    <m/>
  </r>
  <r>
    <n v="2"/>
    <n v="1"/>
    <s v="1"/>
    <n v="61"/>
    <x v="103"/>
    <m/>
    <s v="(TID-LDR)"/>
    <x v="3"/>
    <s v="Gas Chromatograph Mass Selective Detector"/>
    <x v="1"/>
    <x v="14"/>
    <x v="1"/>
    <m/>
    <m/>
  </r>
  <r>
    <n v="2"/>
    <n v="1"/>
    <s v="19"/>
    <n v="201"/>
    <x v="103"/>
    <m/>
    <s v="(TID-LDR)"/>
    <x v="3"/>
    <s v="Gas Chromatograph Mass Selective Detector"/>
    <x v="2"/>
    <x v="14"/>
    <x v="1"/>
    <m/>
    <m/>
  </r>
  <r>
    <n v="2"/>
    <n v="1"/>
    <s v="3"/>
    <n v="201"/>
    <x v="103"/>
    <m/>
    <s v="(TID-LDR)"/>
    <x v="3"/>
    <s v="Gas Chromatograph Mass Selective Detector"/>
    <x v="3"/>
    <x v="14"/>
    <x v="1"/>
    <m/>
    <m/>
  </r>
  <r>
    <n v="6"/>
    <n v="1"/>
    <s v="1"/>
    <n v="99"/>
    <x v="103"/>
    <m/>
    <s v="(TID-LDR)"/>
    <x v="4"/>
    <s v="Gas Chromatograph Mass Selective Detector"/>
    <x v="1"/>
    <x v="14"/>
    <x v="1"/>
    <m/>
    <m/>
  </r>
  <r>
    <n v="6"/>
    <n v="1"/>
    <s v="19"/>
    <n v="325"/>
    <x v="103"/>
    <m/>
    <s v="(TID-LDR)"/>
    <x v="4"/>
    <s v="Gas Chromatograph Mass Selective Detector"/>
    <x v="2"/>
    <x v="14"/>
    <x v="1"/>
    <m/>
    <m/>
  </r>
  <r>
    <n v="6"/>
    <n v="1"/>
    <s v="3"/>
    <n v="325"/>
    <x v="103"/>
    <m/>
    <s v="(TID-LDR)"/>
    <x v="4"/>
    <s v="Gas Chromatograph Mass Selective Detector"/>
    <x v="3"/>
    <x v="14"/>
    <x v="1"/>
    <m/>
    <m/>
  </r>
  <r>
    <n v="3"/>
    <n v="1"/>
    <s v="1"/>
    <n v="126"/>
    <x v="103"/>
    <m/>
    <s v="(TID-LDR)"/>
    <x v="5"/>
    <s v="Gas Chromatograph Mass Selective Detector"/>
    <x v="1"/>
    <x v="14"/>
    <x v="1"/>
    <m/>
    <m/>
  </r>
  <r>
    <n v="3"/>
    <n v="1"/>
    <s v="19"/>
    <n v="416"/>
    <x v="103"/>
    <m/>
    <s v="(TID-LDR)"/>
    <x v="5"/>
    <s v="Gas Chromatograph Mass Selective Detector"/>
    <x v="2"/>
    <x v="14"/>
    <x v="1"/>
    <m/>
    <m/>
  </r>
  <r>
    <n v="3"/>
    <n v="1"/>
    <s v="3"/>
    <n v="416"/>
    <x v="103"/>
    <m/>
    <s v="(TID-LDR)"/>
    <x v="5"/>
    <s v="Gas Chromatograph Mass Selective Detector"/>
    <x v="3"/>
    <x v="14"/>
    <x v="1"/>
    <m/>
    <m/>
  </r>
  <r>
    <n v="10"/>
    <n v="1"/>
    <s v="18"/>
    <n v="0"/>
    <x v="103"/>
    <m/>
    <s v="(TID-LDR)"/>
    <x v="6"/>
    <s v="Gas Chromatograph Mass Selective Detector"/>
    <x v="5"/>
    <x v="14"/>
    <x v="1"/>
    <m/>
    <m/>
  </r>
  <r>
    <n v="1"/>
    <n v="1"/>
    <s v="1"/>
    <n v="16"/>
    <x v="104"/>
    <s v="Waters"/>
    <s v="Alliance 2695"/>
    <x v="1"/>
    <s v="Gel Permeation (GPC) (GPC)"/>
    <x v="1"/>
    <x v="7"/>
    <x v="2"/>
    <n v="0"/>
    <s v="Condition: Excellent"/>
  </r>
  <r>
    <n v="1"/>
    <n v="1"/>
    <s v="3"/>
    <n v="81"/>
    <x v="104"/>
    <m/>
    <s v="Alliance 2695"/>
    <x v="1"/>
    <s v="Gel Permeation (GPC) (GPC)"/>
    <x v="3"/>
    <x v="7"/>
    <x v="2"/>
    <m/>
    <m/>
  </r>
  <r>
    <n v="1"/>
    <n v="1"/>
    <s v="19"/>
    <n v="81"/>
    <x v="104"/>
    <m/>
    <s v="Alliance 2695"/>
    <x v="1"/>
    <s v="Gel Permeation (GPC) (GPC)"/>
    <x v="2"/>
    <x v="7"/>
    <x v="2"/>
    <m/>
    <m/>
  </r>
  <r>
    <n v="5"/>
    <n v="1"/>
    <s v="1"/>
    <n v="26"/>
    <x v="104"/>
    <m/>
    <s v="Alliance 2695"/>
    <x v="2"/>
    <s v="Gel Permeation (GPC) (GPC)"/>
    <x v="1"/>
    <x v="7"/>
    <x v="2"/>
    <m/>
    <m/>
  </r>
  <r>
    <n v="5"/>
    <n v="1"/>
    <s v="3"/>
    <n v="127"/>
    <x v="104"/>
    <m/>
    <s v="Alliance 2695"/>
    <x v="2"/>
    <s v="Gel Permeation (GPC) (GPC)"/>
    <x v="3"/>
    <x v="7"/>
    <x v="2"/>
    <m/>
    <m/>
  </r>
  <r>
    <n v="5"/>
    <n v="1"/>
    <s v="19"/>
    <n v="127"/>
    <x v="104"/>
    <m/>
    <s v="Alliance 2695"/>
    <x v="2"/>
    <s v="Gel Permeation (GPC) (GPC)"/>
    <x v="2"/>
    <x v="7"/>
    <x v="2"/>
    <m/>
    <m/>
  </r>
  <r>
    <n v="2"/>
    <n v="1"/>
    <s v="1"/>
    <n v="30"/>
    <x v="104"/>
    <m/>
    <s v="Alliance 2695"/>
    <x v="3"/>
    <s v="Gel Permeation (GPC) (GPC)"/>
    <x v="1"/>
    <x v="7"/>
    <x v="2"/>
    <m/>
    <m/>
  </r>
  <r>
    <n v="2"/>
    <n v="1"/>
    <s v="3"/>
    <n v="148"/>
    <x v="104"/>
    <m/>
    <s v="Alliance 2695"/>
    <x v="3"/>
    <s v="Gel Permeation (GPC) (GPC)"/>
    <x v="3"/>
    <x v="7"/>
    <x v="2"/>
    <m/>
    <m/>
  </r>
  <r>
    <n v="2"/>
    <n v="1"/>
    <s v="19"/>
    <n v="148"/>
    <x v="104"/>
    <m/>
    <s v="Alliance 2695"/>
    <x v="3"/>
    <s v="Gel Permeation (GPC) (GPC)"/>
    <x v="2"/>
    <x v="7"/>
    <x v="2"/>
    <m/>
    <m/>
  </r>
  <r>
    <n v="6"/>
    <n v="1"/>
    <s v="1"/>
    <n v="43"/>
    <x v="104"/>
    <m/>
    <s v="Alliance 2695"/>
    <x v="4"/>
    <s v="Gel Permeation (GPC) (GPC)"/>
    <x v="1"/>
    <x v="7"/>
    <x v="2"/>
    <m/>
    <m/>
  </r>
  <r>
    <n v="6"/>
    <n v="1"/>
    <s v="3"/>
    <n v="214"/>
    <x v="104"/>
    <m/>
    <s v="Alliance 2695"/>
    <x v="4"/>
    <s v="Gel Permeation (GPC) (GPC)"/>
    <x v="3"/>
    <x v="7"/>
    <x v="2"/>
    <m/>
    <m/>
  </r>
  <r>
    <n v="6"/>
    <n v="1"/>
    <s v="19"/>
    <n v="214"/>
    <x v="104"/>
    <m/>
    <s v="Alliance 2695"/>
    <x v="4"/>
    <s v="Gel Permeation (GPC) (GPC)"/>
    <x v="2"/>
    <x v="7"/>
    <x v="2"/>
    <m/>
    <m/>
  </r>
  <r>
    <n v="3"/>
    <n v="1"/>
    <s v="1"/>
    <n v="56"/>
    <x v="104"/>
    <m/>
    <s v="Alliance 2695"/>
    <x v="5"/>
    <s v="Gel Permeation (GPC) (GPC)"/>
    <x v="1"/>
    <x v="7"/>
    <x v="2"/>
    <m/>
    <m/>
  </r>
  <r>
    <n v="3"/>
    <n v="1"/>
    <s v="3"/>
    <n v="281"/>
    <x v="104"/>
    <m/>
    <s v="Alliance 2695"/>
    <x v="5"/>
    <s v="Gel Permeation (GPC) (GPC)"/>
    <x v="3"/>
    <x v="7"/>
    <x v="2"/>
    <m/>
    <m/>
  </r>
  <r>
    <n v="3"/>
    <n v="1"/>
    <s v="19"/>
    <n v="281"/>
    <x v="104"/>
    <m/>
    <s v="Alliance 2695"/>
    <x v="5"/>
    <s v="Gel Permeation (GPC) (GPC)"/>
    <x v="2"/>
    <x v="7"/>
    <x v="2"/>
    <m/>
    <m/>
  </r>
  <r>
    <n v="10"/>
    <n v="1"/>
    <s v="29"/>
    <n v="0"/>
    <x v="104"/>
    <m/>
    <s v="Alliance 2695"/>
    <x v="6"/>
    <s v="Gel Permeation (GPC) (GPC)"/>
    <x v="6"/>
    <x v="7"/>
    <x v="2"/>
    <m/>
    <m/>
  </r>
  <r>
    <n v="10"/>
    <n v="1"/>
    <s v="18"/>
    <n v="0"/>
    <x v="104"/>
    <m/>
    <s v="Alliance 2695"/>
    <x v="6"/>
    <s v="Gel Permeation (GPC) (GPC)"/>
    <x v="5"/>
    <x v="7"/>
    <x v="2"/>
    <m/>
    <m/>
  </r>
  <r>
    <n v="1"/>
    <n v="1"/>
    <s v="1"/>
    <n v="21"/>
    <x v="104"/>
    <s v="Waters"/>
    <s v="Alliance 2695"/>
    <x v="1"/>
    <s v="Gel Permeation (GPC) (GPC)"/>
    <x v="1"/>
    <x v="14"/>
    <x v="1"/>
    <n v="1"/>
    <s v="Condition: Good"/>
  </r>
  <r>
    <n v="1"/>
    <n v="1"/>
    <s v="19"/>
    <n v="98"/>
    <x v="104"/>
    <m/>
    <s v="Alliance 2695"/>
    <x v="1"/>
    <s v="Gel Permeation (GPC) (GPC)"/>
    <x v="2"/>
    <x v="14"/>
    <x v="1"/>
    <m/>
    <m/>
  </r>
  <r>
    <n v="1"/>
    <n v="1"/>
    <s v="3"/>
    <n v="98"/>
    <x v="104"/>
    <m/>
    <s v="Alliance 2695"/>
    <x v="1"/>
    <s v="Gel Permeation (GPC) (GPC)"/>
    <x v="3"/>
    <x v="14"/>
    <x v="1"/>
    <m/>
    <m/>
  </r>
  <r>
    <n v="5"/>
    <n v="1"/>
    <s v="1"/>
    <n v="32"/>
    <x v="104"/>
    <m/>
    <s v="Alliance 2695"/>
    <x v="2"/>
    <s v="Gel Permeation (GPC) (GPC)"/>
    <x v="1"/>
    <x v="14"/>
    <x v="1"/>
    <m/>
    <m/>
  </r>
  <r>
    <n v="5"/>
    <n v="1"/>
    <s v="19"/>
    <n v="154"/>
    <x v="104"/>
    <m/>
    <s v="Alliance 2695"/>
    <x v="2"/>
    <s v="Gel Permeation (GPC) (GPC)"/>
    <x v="2"/>
    <x v="14"/>
    <x v="1"/>
    <m/>
    <m/>
  </r>
  <r>
    <n v="5"/>
    <n v="1"/>
    <s v="3"/>
    <n v="154"/>
    <x v="104"/>
    <m/>
    <s v="Alliance 2695"/>
    <x v="2"/>
    <s v="Gel Permeation (GPC) (GPC)"/>
    <x v="3"/>
    <x v="14"/>
    <x v="1"/>
    <m/>
    <m/>
  </r>
  <r>
    <n v="2"/>
    <n v="1"/>
    <s v="1"/>
    <n v="38"/>
    <x v="104"/>
    <m/>
    <s v="Alliance 2695"/>
    <x v="3"/>
    <s v="Gel Permeation (GPC) (GPC)"/>
    <x v="1"/>
    <x v="14"/>
    <x v="1"/>
    <m/>
    <m/>
  </r>
  <r>
    <n v="2"/>
    <n v="1"/>
    <s v="19"/>
    <n v="179"/>
    <x v="104"/>
    <m/>
    <s v="Alliance 2695"/>
    <x v="3"/>
    <s v="Gel Permeation (GPC) (GPC)"/>
    <x v="2"/>
    <x v="14"/>
    <x v="1"/>
    <m/>
    <m/>
  </r>
  <r>
    <n v="2"/>
    <n v="1"/>
    <s v="3"/>
    <n v="179"/>
    <x v="104"/>
    <m/>
    <s v="Alliance 2695"/>
    <x v="3"/>
    <s v="Gel Permeation (GPC) (GPC)"/>
    <x v="3"/>
    <x v="14"/>
    <x v="1"/>
    <m/>
    <m/>
  </r>
  <r>
    <n v="6"/>
    <n v="1"/>
    <s v="1"/>
    <n v="61"/>
    <x v="104"/>
    <m/>
    <s v="Alliance 2695"/>
    <x v="4"/>
    <s v="Gel Permeation (GPC) (GPC)"/>
    <x v="1"/>
    <x v="14"/>
    <x v="1"/>
    <m/>
    <m/>
  </r>
  <r>
    <n v="6"/>
    <n v="1"/>
    <s v="19"/>
    <n v="288"/>
    <x v="104"/>
    <m/>
    <s v="Alliance 2695"/>
    <x v="4"/>
    <s v="Gel Permeation (GPC) (GPC)"/>
    <x v="2"/>
    <x v="14"/>
    <x v="1"/>
    <m/>
    <m/>
  </r>
  <r>
    <n v="6"/>
    <n v="1"/>
    <s v="3"/>
    <n v="288"/>
    <x v="104"/>
    <m/>
    <s v="Alliance 2695"/>
    <x v="4"/>
    <s v="Gel Permeation (GPC) (GPC)"/>
    <x v="3"/>
    <x v="14"/>
    <x v="1"/>
    <m/>
    <m/>
  </r>
  <r>
    <n v="3"/>
    <n v="1"/>
    <s v="1"/>
    <n v="78"/>
    <x v="104"/>
    <m/>
    <s v="Alliance 2695"/>
    <x v="5"/>
    <s v="Gel Permeation (GPC) (GPC)"/>
    <x v="1"/>
    <x v="14"/>
    <x v="1"/>
    <m/>
    <m/>
  </r>
  <r>
    <n v="3"/>
    <n v="1"/>
    <s v="19"/>
    <n v="369"/>
    <x v="104"/>
    <m/>
    <s v="Alliance 2695"/>
    <x v="5"/>
    <s v="Gel Permeation (GPC) (GPC)"/>
    <x v="2"/>
    <x v="14"/>
    <x v="1"/>
    <m/>
    <m/>
  </r>
  <r>
    <n v="3"/>
    <n v="1"/>
    <s v="3"/>
    <n v="369"/>
    <x v="104"/>
    <m/>
    <s v="Alliance 2695"/>
    <x v="5"/>
    <s v="Gel Permeation (GPC) (GPC)"/>
    <x v="3"/>
    <x v="14"/>
    <x v="1"/>
    <m/>
    <m/>
  </r>
  <r>
    <n v="10"/>
    <n v="1"/>
    <s v="18"/>
    <n v="0"/>
    <x v="104"/>
    <m/>
    <s v="Alliance 2695"/>
    <x v="6"/>
    <s v="Gel Permeation (GPC) (GPC)"/>
    <x v="5"/>
    <x v="14"/>
    <x v="1"/>
    <m/>
    <m/>
  </r>
  <r>
    <n v="10"/>
    <n v="1"/>
    <s v="29"/>
    <n v="0"/>
    <x v="104"/>
    <m/>
    <s v="Alliance 2695"/>
    <x v="6"/>
    <s v="Gel Permeation (GPC) (GPC)"/>
    <x v="6"/>
    <x v="14"/>
    <x v="1"/>
    <m/>
    <m/>
  </r>
  <r>
    <n v="1"/>
    <n v="1"/>
    <s v="1"/>
    <n v="12"/>
    <x v="105"/>
    <s v="Vinatoru Enterprises"/>
    <s v="GFT392"/>
    <x v="1"/>
    <s v="Gelbo Flex Durability Tester (GELBO)"/>
    <x v="1"/>
    <x v="4"/>
    <x v="1"/>
    <n v="1"/>
    <s v="Condition: Excellent"/>
  </r>
  <r>
    <n v="1"/>
    <n v="1"/>
    <s v="19"/>
    <n v="84"/>
    <x v="105"/>
    <m/>
    <s v="GFT392"/>
    <x v="1"/>
    <s v="Gelbo Flex Durability Tester (GELBO)"/>
    <x v="2"/>
    <x v="4"/>
    <x v="1"/>
    <m/>
    <m/>
  </r>
  <r>
    <n v="1"/>
    <n v="1"/>
    <s v="3"/>
    <n v="84"/>
    <x v="105"/>
    <m/>
    <s v="GFT392"/>
    <x v="1"/>
    <s v="Gelbo Flex Durability Tester (GELBO)"/>
    <x v="3"/>
    <x v="4"/>
    <x v="1"/>
    <m/>
    <m/>
  </r>
  <r>
    <n v="5"/>
    <n v="1"/>
    <s v="1"/>
    <n v="25"/>
    <x v="105"/>
    <m/>
    <s v="GFT392"/>
    <x v="2"/>
    <s v="Gelbo Flex Durability Tester (GELBO)"/>
    <x v="1"/>
    <x v="4"/>
    <x v="1"/>
    <m/>
    <m/>
  </r>
  <r>
    <n v="5"/>
    <n v="1"/>
    <s v="19"/>
    <n v="132"/>
    <x v="105"/>
    <m/>
    <s v="GFT392"/>
    <x v="2"/>
    <s v="Gelbo Flex Durability Tester (GELBO)"/>
    <x v="2"/>
    <x v="4"/>
    <x v="1"/>
    <m/>
    <m/>
  </r>
  <r>
    <n v="5"/>
    <n v="1"/>
    <s v="3"/>
    <n v="132"/>
    <x v="105"/>
    <m/>
    <s v="GFT392"/>
    <x v="2"/>
    <s v="Gelbo Flex Durability Tester (GELBO)"/>
    <x v="3"/>
    <x v="4"/>
    <x v="1"/>
    <m/>
    <m/>
  </r>
  <r>
    <n v="2"/>
    <n v="1"/>
    <s v="1"/>
    <n v="29"/>
    <x v="105"/>
    <m/>
    <s v="GFT392"/>
    <x v="3"/>
    <s v="Gelbo Flex Durability Tester (GELBO)"/>
    <x v="1"/>
    <x v="4"/>
    <x v="1"/>
    <m/>
    <m/>
  </r>
  <r>
    <n v="2"/>
    <n v="1"/>
    <s v="19"/>
    <n v="153"/>
    <x v="105"/>
    <m/>
    <s v="GFT392"/>
    <x v="3"/>
    <s v="Gelbo Flex Durability Tester (GELBO)"/>
    <x v="2"/>
    <x v="4"/>
    <x v="1"/>
    <m/>
    <m/>
  </r>
  <r>
    <n v="2"/>
    <n v="1"/>
    <s v="3"/>
    <n v="153"/>
    <x v="105"/>
    <m/>
    <s v="GFT392"/>
    <x v="3"/>
    <s v="Gelbo Flex Durability Tester (GELBO)"/>
    <x v="3"/>
    <x v="4"/>
    <x v="1"/>
    <m/>
    <m/>
  </r>
  <r>
    <n v="6"/>
    <n v="1"/>
    <s v="1"/>
    <n v="42"/>
    <x v="105"/>
    <m/>
    <s v="GFT392"/>
    <x v="4"/>
    <s v="Gelbo Flex Durability Tester (GELBO)"/>
    <x v="1"/>
    <x v="4"/>
    <x v="1"/>
    <m/>
    <m/>
  </r>
  <r>
    <n v="6"/>
    <n v="1"/>
    <s v="19"/>
    <n v="247"/>
    <x v="105"/>
    <m/>
    <s v="GFT392"/>
    <x v="4"/>
    <s v="Gelbo Flex Durability Tester (GELBO)"/>
    <x v="2"/>
    <x v="4"/>
    <x v="1"/>
    <m/>
    <m/>
  </r>
  <r>
    <n v="6"/>
    <n v="1"/>
    <s v="3"/>
    <n v="247"/>
    <x v="105"/>
    <m/>
    <s v="GFT392"/>
    <x v="4"/>
    <s v="Gelbo Flex Durability Tester (GELBO)"/>
    <x v="3"/>
    <x v="4"/>
    <x v="1"/>
    <m/>
    <m/>
  </r>
  <r>
    <n v="3"/>
    <n v="1"/>
    <s v="1"/>
    <n v="55"/>
    <x v="105"/>
    <m/>
    <s v="GFT392"/>
    <x v="5"/>
    <s v="Gelbo Flex Durability Tester (GELBO)"/>
    <x v="1"/>
    <x v="4"/>
    <x v="1"/>
    <m/>
    <m/>
  </r>
  <r>
    <n v="3"/>
    <n v="1"/>
    <s v="19"/>
    <n v="315"/>
    <x v="105"/>
    <m/>
    <s v="GFT392"/>
    <x v="5"/>
    <s v="Gelbo Flex Durability Tester (GELBO)"/>
    <x v="2"/>
    <x v="4"/>
    <x v="1"/>
    <m/>
    <m/>
  </r>
  <r>
    <n v="3"/>
    <n v="1"/>
    <s v="3"/>
    <n v="315"/>
    <x v="105"/>
    <m/>
    <s v="GFT392"/>
    <x v="5"/>
    <s v="Gelbo Flex Durability Tester (GELBO)"/>
    <x v="3"/>
    <x v="4"/>
    <x v="1"/>
    <m/>
    <m/>
  </r>
  <r>
    <n v="10"/>
    <n v="1"/>
    <s v="18"/>
    <n v="0"/>
    <x v="105"/>
    <m/>
    <s v="GFT392"/>
    <x v="6"/>
    <s v="Gelbo Flex Durability Tester (GELBO)"/>
    <x v="5"/>
    <x v="4"/>
    <x v="1"/>
    <m/>
    <m/>
  </r>
  <r>
    <m/>
    <m/>
    <m/>
    <m/>
    <x v="105"/>
    <m/>
    <s v="GFT392"/>
    <x v="0"/>
    <m/>
    <x v="0"/>
    <x v="4"/>
    <x v="1"/>
    <m/>
    <m/>
  </r>
  <r>
    <n v="3"/>
    <n v="1"/>
    <s v="2"/>
    <n v="0"/>
    <x v="106"/>
    <m/>
    <s v="GFT392"/>
    <x v="5"/>
    <s v="General Lab Training (Gen)"/>
    <x v="7"/>
    <x v="2"/>
    <x v="1"/>
    <n v="1"/>
    <m/>
  </r>
  <r>
    <n v="1"/>
    <n v="1"/>
    <s v="2"/>
    <n v="0"/>
    <x v="106"/>
    <m/>
    <s v="GFT392"/>
    <x v="1"/>
    <s v="General Lab Training (Gen)"/>
    <x v="7"/>
    <x v="2"/>
    <x v="1"/>
    <m/>
    <m/>
  </r>
  <r>
    <n v="1"/>
    <n v="1"/>
    <s v="2"/>
    <n v="0"/>
    <x v="106"/>
    <m/>
    <s v="GFT392"/>
    <x v="1"/>
    <s v="General Lab Training (Gen)"/>
    <x v="7"/>
    <x v="2"/>
    <x v="1"/>
    <m/>
    <m/>
  </r>
  <r>
    <n v="2"/>
    <n v="1"/>
    <s v="2"/>
    <n v="0"/>
    <x v="106"/>
    <m/>
    <s v="GFT392"/>
    <x v="3"/>
    <s v="General Lab Training (Gen)"/>
    <x v="7"/>
    <x v="2"/>
    <x v="1"/>
    <m/>
    <m/>
  </r>
  <r>
    <n v="5"/>
    <n v="1"/>
    <s v="2"/>
    <n v="0"/>
    <x v="106"/>
    <m/>
    <s v="GFT392"/>
    <x v="2"/>
    <s v="General Lab Training (Gen)"/>
    <x v="7"/>
    <x v="2"/>
    <x v="1"/>
    <m/>
    <m/>
  </r>
  <r>
    <n v="10"/>
    <n v="1"/>
    <s v="18"/>
    <n v="0"/>
    <x v="106"/>
    <m/>
    <s v="GFT392"/>
    <x v="6"/>
    <s v="General Lab Training (Gen)"/>
    <x v="5"/>
    <x v="2"/>
    <x v="1"/>
    <m/>
    <m/>
  </r>
  <r>
    <n v="10"/>
    <n v="1"/>
    <s v="29"/>
    <n v="0"/>
    <x v="106"/>
    <m/>
    <s v="GFT392"/>
    <x v="6"/>
    <s v="General Lab Training (Gen)"/>
    <x v="6"/>
    <x v="2"/>
    <x v="1"/>
    <m/>
    <m/>
  </r>
  <r>
    <n v="1"/>
    <n v="1"/>
    <s v="3"/>
    <n v="0"/>
    <x v="106"/>
    <m/>
    <s v="GFT392"/>
    <x v="1"/>
    <s v="General Lab Training (Gen)"/>
    <x v="3"/>
    <x v="3"/>
    <x v="1"/>
    <n v="1"/>
    <m/>
  </r>
  <r>
    <n v="2"/>
    <n v="1"/>
    <s v="3"/>
    <n v="0"/>
    <x v="106"/>
    <m/>
    <s v="GFT392"/>
    <x v="3"/>
    <s v="General Lab Training (Gen)"/>
    <x v="3"/>
    <x v="3"/>
    <x v="1"/>
    <m/>
    <m/>
  </r>
  <r>
    <n v="5"/>
    <n v="1"/>
    <s v="3"/>
    <n v="0"/>
    <x v="106"/>
    <m/>
    <s v="GFT392"/>
    <x v="2"/>
    <s v="General Lab Training (Gen)"/>
    <x v="3"/>
    <x v="3"/>
    <x v="1"/>
    <m/>
    <m/>
  </r>
  <r>
    <n v="6"/>
    <n v="1"/>
    <s v="3"/>
    <n v="0"/>
    <x v="106"/>
    <m/>
    <s v="GFT392"/>
    <x v="4"/>
    <s v="General Lab Training (Gen)"/>
    <x v="3"/>
    <x v="3"/>
    <x v="1"/>
    <m/>
    <m/>
  </r>
  <r>
    <n v="3"/>
    <n v="1"/>
    <s v="3"/>
    <n v="0"/>
    <x v="106"/>
    <m/>
    <s v="GFT392"/>
    <x v="5"/>
    <s v="General Lab Training (Gen)"/>
    <x v="3"/>
    <x v="3"/>
    <x v="1"/>
    <m/>
    <m/>
  </r>
  <r>
    <n v="1"/>
    <n v="1"/>
    <s v="3"/>
    <n v="0"/>
    <x v="106"/>
    <m/>
    <s v="GFT392"/>
    <x v="1"/>
    <s v="General Lab Training (Gen)"/>
    <x v="3"/>
    <x v="1"/>
    <x v="2"/>
    <n v="0"/>
    <m/>
  </r>
  <r>
    <n v="2"/>
    <n v="1"/>
    <s v="3"/>
    <n v="0"/>
    <x v="106"/>
    <m/>
    <s v="GFT392"/>
    <x v="3"/>
    <s v="General Lab Training (Gen)"/>
    <x v="3"/>
    <x v="1"/>
    <x v="2"/>
    <m/>
    <m/>
  </r>
  <r>
    <n v="5"/>
    <n v="1"/>
    <s v="3"/>
    <n v="0"/>
    <x v="106"/>
    <m/>
    <s v="GFT392"/>
    <x v="2"/>
    <s v="General Lab Training (Gen)"/>
    <x v="3"/>
    <x v="1"/>
    <x v="2"/>
    <m/>
    <m/>
  </r>
  <r>
    <n v="6"/>
    <n v="1"/>
    <s v="3"/>
    <n v="0"/>
    <x v="106"/>
    <m/>
    <s v="GFT392"/>
    <x v="4"/>
    <s v="General Lab Training (Gen)"/>
    <x v="3"/>
    <x v="1"/>
    <x v="2"/>
    <m/>
    <m/>
  </r>
  <r>
    <n v="3"/>
    <n v="1"/>
    <s v="3"/>
    <n v="0"/>
    <x v="106"/>
    <m/>
    <s v="GFT392"/>
    <x v="5"/>
    <s v="General Lab Training (Gen)"/>
    <x v="3"/>
    <x v="1"/>
    <x v="2"/>
    <m/>
    <m/>
  </r>
  <r>
    <n v="1"/>
    <n v="1"/>
    <s v="3"/>
    <n v="0"/>
    <x v="106"/>
    <s v="Level 2 Safety Training"/>
    <s v="GFT392"/>
    <x v="1"/>
    <s v="General Lab Training (Gen)"/>
    <x v="3"/>
    <x v="1"/>
    <x v="1"/>
    <n v="1"/>
    <s v="Condition: N/A"/>
  </r>
  <r>
    <n v="2"/>
    <n v="1"/>
    <s v="3"/>
    <n v="0"/>
    <x v="106"/>
    <m/>
    <s v="GFT392"/>
    <x v="3"/>
    <s v="General Lab Training (Gen)"/>
    <x v="3"/>
    <x v="1"/>
    <x v="1"/>
    <m/>
    <m/>
  </r>
  <r>
    <n v="5"/>
    <n v="1"/>
    <s v="3"/>
    <n v="0"/>
    <x v="106"/>
    <m/>
    <s v="GFT392"/>
    <x v="2"/>
    <s v="General Lab Training (Gen)"/>
    <x v="3"/>
    <x v="1"/>
    <x v="1"/>
    <m/>
    <m/>
  </r>
  <r>
    <n v="3"/>
    <n v="1"/>
    <s v="3"/>
    <n v="0"/>
    <x v="106"/>
    <m/>
    <s v="GFT392"/>
    <x v="5"/>
    <s v="General Lab Training (Gen)"/>
    <x v="3"/>
    <x v="1"/>
    <x v="1"/>
    <m/>
    <m/>
  </r>
  <r>
    <n v="6"/>
    <n v="1"/>
    <s v="3"/>
    <n v="0"/>
    <x v="106"/>
    <m/>
    <s v="GFT392"/>
    <x v="4"/>
    <s v="General Lab Training (Gen)"/>
    <x v="3"/>
    <x v="1"/>
    <x v="1"/>
    <m/>
    <m/>
  </r>
  <r>
    <m/>
    <m/>
    <m/>
    <m/>
    <x v="106"/>
    <s v="Level 2 Safety Training"/>
    <s v="GFT392"/>
    <x v="0"/>
    <m/>
    <x v="0"/>
    <x v="12"/>
    <x v="1"/>
    <n v="1"/>
    <s v="Condition: Excellent"/>
  </r>
  <r>
    <n v="1"/>
    <n v="1"/>
    <s v="1"/>
    <n v="5"/>
    <x v="107"/>
    <m/>
    <s v="GFT392"/>
    <x v="1"/>
    <s v="Gerber Design Station"/>
    <x v="1"/>
    <x v="4"/>
    <x v="1"/>
    <n v="1"/>
    <s v="Condition: Excellent"/>
  </r>
  <r>
    <n v="1"/>
    <n v="1"/>
    <s v="19"/>
    <n v="77"/>
    <x v="107"/>
    <m/>
    <s v="GFT392"/>
    <x v="1"/>
    <s v="Gerber Design Station"/>
    <x v="2"/>
    <x v="4"/>
    <x v="1"/>
    <m/>
    <m/>
  </r>
  <r>
    <n v="1"/>
    <n v="1"/>
    <s v="3"/>
    <n v="77"/>
    <x v="107"/>
    <m/>
    <s v="GFT392"/>
    <x v="1"/>
    <s v="Gerber Design Station"/>
    <x v="3"/>
    <x v="4"/>
    <x v="1"/>
    <m/>
    <m/>
  </r>
  <r>
    <n v="5"/>
    <n v="1"/>
    <s v="1"/>
    <n v="11"/>
    <x v="107"/>
    <m/>
    <s v="GFT392"/>
    <x v="2"/>
    <s v="Gerber Design Station"/>
    <x v="1"/>
    <x v="4"/>
    <x v="1"/>
    <m/>
    <m/>
  </r>
  <r>
    <n v="5"/>
    <n v="1"/>
    <s v="19"/>
    <n v="125"/>
    <x v="107"/>
    <m/>
    <s v="GFT392"/>
    <x v="2"/>
    <s v="Gerber Design Station"/>
    <x v="2"/>
    <x v="4"/>
    <x v="1"/>
    <m/>
    <m/>
  </r>
  <r>
    <n v="5"/>
    <n v="1"/>
    <s v="3"/>
    <n v="125"/>
    <x v="107"/>
    <m/>
    <s v="GFT392"/>
    <x v="2"/>
    <s v="Gerber Design Station"/>
    <x v="3"/>
    <x v="4"/>
    <x v="1"/>
    <m/>
    <m/>
  </r>
  <r>
    <n v="2"/>
    <n v="1"/>
    <s v="1"/>
    <n v="13"/>
    <x v="107"/>
    <m/>
    <s v="GFT392"/>
    <x v="3"/>
    <s v="Gerber Design Station"/>
    <x v="1"/>
    <x v="4"/>
    <x v="1"/>
    <m/>
    <m/>
  </r>
  <r>
    <n v="2"/>
    <n v="1"/>
    <s v="19"/>
    <n v="140"/>
    <x v="107"/>
    <m/>
    <s v="GFT392"/>
    <x v="3"/>
    <s v="Gerber Design Station"/>
    <x v="2"/>
    <x v="4"/>
    <x v="1"/>
    <m/>
    <m/>
  </r>
  <r>
    <n v="2"/>
    <n v="1"/>
    <s v="3"/>
    <n v="140"/>
    <x v="107"/>
    <m/>
    <s v="GFT392"/>
    <x v="3"/>
    <s v="Gerber Design Station"/>
    <x v="3"/>
    <x v="4"/>
    <x v="1"/>
    <m/>
    <m/>
  </r>
  <r>
    <n v="6"/>
    <n v="1"/>
    <s v="1"/>
    <n v="19"/>
    <x v="107"/>
    <m/>
    <s v="GFT392"/>
    <x v="4"/>
    <s v="Gerber Design Station"/>
    <x v="1"/>
    <x v="4"/>
    <x v="1"/>
    <m/>
    <m/>
  </r>
  <r>
    <n v="6"/>
    <n v="1"/>
    <s v="19"/>
    <n v="226"/>
    <x v="107"/>
    <m/>
    <s v="GFT392"/>
    <x v="4"/>
    <s v="Gerber Design Station"/>
    <x v="2"/>
    <x v="4"/>
    <x v="1"/>
    <m/>
    <m/>
  </r>
  <r>
    <n v="6"/>
    <n v="1"/>
    <s v="3"/>
    <n v="226"/>
    <x v="107"/>
    <m/>
    <s v="GFT392"/>
    <x v="4"/>
    <s v="Gerber Design Station"/>
    <x v="3"/>
    <x v="4"/>
    <x v="1"/>
    <m/>
    <m/>
  </r>
  <r>
    <n v="3"/>
    <n v="1"/>
    <s v="1"/>
    <n v="25"/>
    <x v="107"/>
    <m/>
    <s v="GFT392"/>
    <x v="5"/>
    <s v="Gerber Design Station"/>
    <x v="1"/>
    <x v="4"/>
    <x v="1"/>
    <m/>
    <m/>
  </r>
  <r>
    <n v="3"/>
    <n v="1"/>
    <s v="19"/>
    <n v="289"/>
    <x v="107"/>
    <m/>
    <s v="GFT392"/>
    <x v="5"/>
    <s v="Gerber Design Station"/>
    <x v="2"/>
    <x v="4"/>
    <x v="1"/>
    <m/>
    <m/>
  </r>
  <r>
    <n v="3"/>
    <n v="1"/>
    <s v="3"/>
    <n v="289"/>
    <x v="107"/>
    <m/>
    <s v="GFT392"/>
    <x v="5"/>
    <s v="Gerber Design Station"/>
    <x v="3"/>
    <x v="4"/>
    <x v="1"/>
    <m/>
    <m/>
  </r>
  <r>
    <n v="10"/>
    <n v="1"/>
    <s v="18"/>
    <n v="0"/>
    <x v="107"/>
    <m/>
    <s v="GFT392"/>
    <x v="6"/>
    <s v="Gerber Design Station"/>
    <x v="5"/>
    <x v="4"/>
    <x v="1"/>
    <m/>
    <m/>
  </r>
  <r>
    <n v="1"/>
    <n v="1"/>
    <s v="3"/>
    <n v="0"/>
    <x v="108"/>
    <s v="Leica"/>
    <s v="EM KMR2"/>
    <x v="1"/>
    <s v="Glass cutter (Glass)"/>
    <x v="3"/>
    <x v="3"/>
    <x v="1"/>
    <n v="1"/>
    <s v="Condition: Excellent"/>
  </r>
  <r>
    <n v="1"/>
    <n v="1"/>
    <s v="1"/>
    <n v="0"/>
    <x v="108"/>
    <m/>
    <s v="EM KMR2"/>
    <x v="1"/>
    <s v="Glass cutter (Glass)"/>
    <x v="1"/>
    <x v="3"/>
    <x v="1"/>
    <m/>
    <m/>
  </r>
  <r>
    <n v="5"/>
    <n v="1"/>
    <s v="1"/>
    <n v="0"/>
    <x v="108"/>
    <m/>
    <s v="EM KMR2"/>
    <x v="2"/>
    <s v="Glass cutter (Glass)"/>
    <x v="1"/>
    <x v="3"/>
    <x v="1"/>
    <m/>
    <m/>
  </r>
  <r>
    <n v="2"/>
    <n v="1"/>
    <s v="1"/>
    <n v="0"/>
    <x v="108"/>
    <m/>
    <s v="EM KMR2"/>
    <x v="3"/>
    <s v="Glass cutter (Glass)"/>
    <x v="1"/>
    <x v="3"/>
    <x v="1"/>
    <m/>
    <m/>
  </r>
  <r>
    <n v="6"/>
    <n v="1"/>
    <s v="1"/>
    <n v="0"/>
    <x v="108"/>
    <m/>
    <s v="EM KMR2"/>
    <x v="4"/>
    <s v="Glass cutter (Glass)"/>
    <x v="1"/>
    <x v="3"/>
    <x v="1"/>
    <m/>
    <m/>
  </r>
  <r>
    <n v="3"/>
    <n v="1"/>
    <s v="1"/>
    <n v="0"/>
    <x v="108"/>
    <m/>
    <s v="EM KMR2"/>
    <x v="5"/>
    <s v="Glass cutter (Glass)"/>
    <x v="1"/>
    <x v="3"/>
    <x v="1"/>
    <m/>
    <m/>
  </r>
  <r>
    <n v="2"/>
    <n v="1"/>
    <s v="3"/>
    <n v="0"/>
    <x v="108"/>
    <m/>
    <s v="EM KMR2"/>
    <x v="3"/>
    <s v="Glass cutter (Glass)"/>
    <x v="3"/>
    <x v="3"/>
    <x v="1"/>
    <m/>
    <m/>
  </r>
  <r>
    <n v="5"/>
    <n v="1"/>
    <s v="3"/>
    <n v="0"/>
    <x v="108"/>
    <m/>
    <s v="EM KMR2"/>
    <x v="2"/>
    <s v="Glass cutter (Glass)"/>
    <x v="3"/>
    <x v="3"/>
    <x v="1"/>
    <m/>
    <m/>
  </r>
  <r>
    <n v="3"/>
    <n v="1"/>
    <s v="3"/>
    <n v="0"/>
    <x v="108"/>
    <m/>
    <s v="EM KMR2"/>
    <x v="5"/>
    <s v="Glass cutter (Glass)"/>
    <x v="3"/>
    <x v="3"/>
    <x v="1"/>
    <m/>
    <m/>
  </r>
  <r>
    <n v="6"/>
    <n v="1"/>
    <s v="3"/>
    <n v="0"/>
    <x v="108"/>
    <m/>
    <s v="EM KMR2"/>
    <x v="4"/>
    <s v="Glass cutter (Glass)"/>
    <x v="3"/>
    <x v="3"/>
    <x v="1"/>
    <m/>
    <m/>
  </r>
  <r>
    <n v="10"/>
    <n v="1"/>
    <s v="29"/>
    <n v="0"/>
    <x v="108"/>
    <m/>
    <s v="EM KMR2"/>
    <x v="6"/>
    <s v="Glass cutter (Glass)"/>
    <x v="6"/>
    <x v="3"/>
    <x v="1"/>
    <m/>
    <m/>
  </r>
  <r>
    <n v="10"/>
    <n v="1"/>
    <s v="18"/>
    <n v="0"/>
    <x v="108"/>
    <m/>
    <s v="EM KMR2"/>
    <x v="6"/>
    <s v="Glass cutter (Glass)"/>
    <x v="5"/>
    <x v="3"/>
    <x v="1"/>
    <m/>
    <m/>
  </r>
  <r>
    <n v="1"/>
    <n v="1"/>
    <s v="1"/>
    <n v="9"/>
    <x v="109"/>
    <s v="PELCO"/>
    <s v="easiGlow"/>
    <x v="1"/>
    <s v="Glow Discharge (Glow)"/>
    <x v="1"/>
    <x v="3"/>
    <x v="1"/>
    <n v="1"/>
    <s v="Condition: Excellent"/>
  </r>
  <r>
    <n v="1"/>
    <n v="1"/>
    <s v="19"/>
    <n v="98"/>
    <x v="109"/>
    <m/>
    <s v="easiGlow"/>
    <x v="1"/>
    <s v="Glow Discharge (Glow)"/>
    <x v="2"/>
    <x v="3"/>
    <x v="1"/>
    <m/>
    <m/>
  </r>
  <r>
    <n v="1"/>
    <n v="1"/>
    <s v="3"/>
    <n v="98"/>
    <x v="109"/>
    <m/>
    <s v="easiGlow"/>
    <x v="1"/>
    <s v="Glow Discharge (Glow)"/>
    <x v="3"/>
    <x v="3"/>
    <x v="1"/>
    <m/>
    <m/>
  </r>
  <r>
    <n v="5"/>
    <n v="1"/>
    <s v="1"/>
    <n v="13"/>
    <x v="109"/>
    <m/>
    <s v="easiGlow"/>
    <x v="2"/>
    <s v="Glow Discharge (Glow)"/>
    <x v="1"/>
    <x v="3"/>
    <x v="1"/>
    <m/>
    <m/>
  </r>
  <r>
    <n v="5"/>
    <n v="1"/>
    <s v="19"/>
    <n v="161"/>
    <x v="109"/>
    <m/>
    <s v="easiGlow"/>
    <x v="2"/>
    <s v="Glow Discharge (Glow)"/>
    <x v="2"/>
    <x v="3"/>
    <x v="1"/>
    <m/>
    <m/>
  </r>
  <r>
    <n v="5"/>
    <n v="1"/>
    <s v="3"/>
    <n v="161"/>
    <x v="109"/>
    <m/>
    <s v="easiGlow"/>
    <x v="2"/>
    <s v="Glow Discharge (Glow)"/>
    <x v="3"/>
    <x v="3"/>
    <x v="1"/>
    <m/>
    <m/>
  </r>
  <r>
    <n v="2"/>
    <n v="1"/>
    <s v="1"/>
    <n v="15"/>
    <x v="109"/>
    <m/>
    <s v="easiGlow"/>
    <x v="3"/>
    <s v="Glow Discharge (Glow)"/>
    <x v="1"/>
    <x v="3"/>
    <x v="1"/>
    <m/>
    <m/>
  </r>
  <r>
    <n v="2"/>
    <n v="1"/>
    <s v="19"/>
    <n v="187"/>
    <x v="109"/>
    <m/>
    <s v="easiGlow"/>
    <x v="3"/>
    <s v="Glow Discharge (Glow)"/>
    <x v="2"/>
    <x v="3"/>
    <x v="1"/>
    <m/>
    <m/>
  </r>
  <r>
    <n v="2"/>
    <n v="1"/>
    <s v="3"/>
    <n v="187"/>
    <x v="109"/>
    <m/>
    <s v="easiGlow"/>
    <x v="3"/>
    <s v="Glow Discharge (Glow)"/>
    <x v="3"/>
    <x v="3"/>
    <x v="1"/>
    <m/>
    <m/>
  </r>
  <r>
    <n v="6"/>
    <n v="1"/>
    <s v="1"/>
    <n v="25"/>
    <x v="109"/>
    <m/>
    <s v="easiGlow"/>
    <x v="4"/>
    <s v="Glow Discharge (Glow)"/>
    <x v="1"/>
    <x v="3"/>
    <x v="1"/>
    <m/>
    <m/>
  </r>
  <r>
    <n v="6"/>
    <n v="1"/>
    <s v="19"/>
    <n v="303"/>
    <x v="109"/>
    <m/>
    <s v="easiGlow"/>
    <x v="4"/>
    <s v="Glow Discharge (Glow)"/>
    <x v="2"/>
    <x v="3"/>
    <x v="1"/>
    <m/>
    <m/>
  </r>
  <r>
    <n v="6"/>
    <n v="1"/>
    <s v="3"/>
    <n v="303"/>
    <x v="109"/>
    <m/>
    <s v="easiGlow"/>
    <x v="4"/>
    <s v="Glow Discharge (Glow)"/>
    <x v="3"/>
    <x v="3"/>
    <x v="1"/>
    <m/>
    <m/>
  </r>
  <r>
    <n v="3"/>
    <n v="1"/>
    <s v="1"/>
    <n v="32"/>
    <x v="109"/>
    <m/>
    <s v="easiGlow"/>
    <x v="5"/>
    <s v="Glow Discharge (Glow)"/>
    <x v="1"/>
    <x v="3"/>
    <x v="1"/>
    <m/>
    <m/>
  </r>
  <r>
    <n v="3"/>
    <n v="1"/>
    <s v="19"/>
    <n v="387"/>
    <x v="109"/>
    <m/>
    <s v="easiGlow"/>
    <x v="5"/>
    <s v="Glow Discharge (Glow)"/>
    <x v="2"/>
    <x v="3"/>
    <x v="1"/>
    <m/>
    <m/>
  </r>
  <r>
    <n v="3"/>
    <n v="1"/>
    <s v="3"/>
    <n v="387"/>
    <x v="109"/>
    <m/>
    <s v="easiGlow"/>
    <x v="5"/>
    <s v="Glow Discharge (Glow)"/>
    <x v="3"/>
    <x v="3"/>
    <x v="1"/>
    <m/>
    <m/>
  </r>
  <r>
    <n v="10"/>
    <n v="1"/>
    <s v="18"/>
    <n v="0"/>
    <x v="109"/>
    <m/>
    <s v="easiGlow"/>
    <x v="6"/>
    <s v="Glow Discharge (Glow)"/>
    <x v="5"/>
    <x v="3"/>
    <x v="1"/>
    <m/>
    <m/>
  </r>
  <r>
    <n v="1"/>
    <n v="2"/>
    <s v="16"/>
    <n v="126.27"/>
    <x v="110"/>
    <m/>
    <s v="easiGlow"/>
    <x v="1"/>
    <s v="Gold (GOL)"/>
    <x v="4"/>
    <x v="2"/>
    <x v="1"/>
    <n v="1"/>
    <s v="Condition: Excellent"/>
  </r>
  <r>
    <n v="5"/>
    <n v="2"/>
    <s v="16"/>
    <n v="126.27"/>
    <x v="110"/>
    <m/>
    <s v="easiGlow"/>
    <x v="2"/>
    <s v="Gold (GOL)"/>
    <x v="4"/>
    <x v="2"/>
    <x v="1"/>
    <m/>
    <m/>
  </r>
  <r>
    <n v="2"/>
    <n v="2"/>
    <s v="16"/>
    <n v="126.27"/>
    <x v="110"/>
    <m/>
    <s v="easiGlow"/>
    <x v="3"/>
    <s v="Gold (GOL)"/>
    <x v="4"/>
    <x v="2"/>
    <x v="1"/>
    <m/>
    <m/>
  </r>
  <r>
    <n v="6"/>
    <n v="2"/>
    <s v="16"/>
    <n v="126.27"/>
    <x v="110"/>
    <m/>
    <s v="easiGlow"/>
    <x v="4"/>
    <s v="Gold (GOL)"/>
    <x v="4"/>
    <x v="2"/>
    <x v="1"/>
    <m/>
    <m/>
  </r>
  <r>
    <n v="3"/>
    <n v="2"/>
    <s v="16"/>
    <n v="126.27"/>
    <x v="110"/>
    <m/>
    <s v="easiGlow"/>
    <x v="5"/>
    <s v="Gold (GOL)"/>
    <x v="4"/>
    <x v="2"/>
    <x v="1"/>
    <m/>
    <m/>
  </r>
  <r>
    <n v="10"/>
    <n v="1"/>
    <s v="18"/>
    <n v="0"/>
    <x v="110"/>
    <m/>
    <s v="easiGlow"/>
    <x v="6"/>
    <s v="Gold (GOL)"/>
    <x v="5"/>
    <x v="2"/>
    <x v="1"/>
    <m/>
    <m/>
  </r>
  <r>
    <n v="10"/>
    <n v="1"/>
    <s v="29"/>
    <n v="0"/>
    <x v="110"/>
    <m/>
    <s v="easiGlow"/>
    <x v="6"/>
    <s v="Gold (GOL)"/>
    <x v="6"/>
    <x v="2"/>
    <x v="1"/>
    <m/>
    <m/>
  </r>
  <r>
    <n v="10"/>
    <n v="1"/>
    <s v="18"/>
    <n v="0"/>
    <x v="111"/>
    <s v="Buehler"/>
    <s v="Ecomet 250"/>
    <x v="6"/>
    <s v="Grinder-Polisher"/>
    <x v="5"/>
    <x v="3"/>
    <x v="1"/>
    <n v="1"/>
    <s v="Condition: Excellent"/>
  </r>
  <r>
    <n v="10"/>
    <n v="1"/>
    <s v="29"/>
    <n v="0"/>
    <x v="111"/>
    <m/>
    <s v="Ecomet 250"/>
    <x v="6"/>
    <s v="Grinder-Polisher"/>
    <x v="6"/>
    <x v="3"/>
    <x v="1"/>
    <m/>
    <m/>
  </r>
  <r>
    <n v="1"/>
    <n v="1"/>
    <s v="1"/>
    <n v="9"/>
    <x v="111"/>
    <m/>
    <s v="Ecomet 250"/>
    <x v="1"/>
    <s v="Grinder-Polisher"/>
    <x v="1"/>
    <x v="3"/>
    <x v="1"/>
    <m/>
    <m/>
  </r>
  <r>
    <n v="1"/>
    <n v="1"/>
    <s v="19"/>
    <n v="98"/>
    <x v="111"/>
    <m/>
    <s v="Ecomet 250"/>
    <x v="1"/>
    <s v="Grinder-Polisher"/>
    <x v="2"/>
    <x v="3"/>
    <x v="1"/>
    <m/>
    <m/>
  </r>
  <r>
    <n v="1"/>
    <n v="1"/>
    <s v="3"/>
    <n v="98"/>
    <x v="111"/>
    <m/>
    <s v="Ecomet 250"/>
    <x v="1"/>
    <s v="Grinder-Polisher"/>
    <x v="3"/>
    <x v="3"/>
    <x v="1"/>
    <m/>
    <m/>
  </r>
  <r>
    <n v="5"/>
    <n v="1"/>
    <s v="1"/>
    <n v="13"/>
    <x v="111"/>
    <m/>
    <s v="Ecomet 250"/>
    <x v="2"/>
    <s v="Grinder-Polisher"/>
    <x v="1"/>
    <x v="3"/>
    <x v="1"/>
    <m/>
    <m/>
  </r>
  <r>
    <n v="5"/>
    <n v="1"/>
    <s v="3"/>
    <n v="161"/>
    <x v="111"/>
    <m/>
    <s v="Ecomet 250"/>
    <x v="2"/>
    <s v="Grinder-Polisher"/>
    <x v="3"/>
    <x v="3"/>
    <x v="1"/>
    <m/>
    <m/>
  </r>
  <r>
    <n v="5"/>
    <n v="1"/>
    <s v="19"/>
    <n v="161"/>
    <x v="111"/>
    <m/>
    <s v="Ecomet 250"/>
    <x v="2"/>
    <s v="Grinder-Polisher"/>
    <x v="2"/>
    <x v="3"/>
    <x v="1"/>
    <m/>
    <m/>
  </r>
  <r>
    <n v="2"/>
    <n v="1"/>
    <s v="1"/>
    <n v="15"/>
    <x v="111"/>
    <m/>
    <s v="Ecomet 250"/>
    <x v="3"/>
    <s v="Grinder-Polisher"/>
    <x v="1"/>
    <x v="3"/>
    <x v="1"/>
    <m/>
    <m/>
  </r>
  <r>
    <n v="2"/>
    <n v="1"/>
    <s v="19"/>
    <n v="187"/>
    <x v="111"/>
    <m/>
    <s v="Ecomet 250"/>
    <x v="3"/>
    <s v="Grinder-Polisher"/>
    <x v="2"/>
    <x v="3"/>
    <x v="1"/>
    <m/>
    <m/>
  </r>
  <r>
    <n v="2"/>
    <n v="1"/>
    <s v="3"/>
    <n v="187"/>
    <x v="111"/>
    <m/>
    <s v="Ecomet 250"/>
    <x v="3"/>
    <s v="Grinder-Polisher"/>
    <x v="3"/>
    <x v="3"/>
    <x v="1"/>
    <m/>
    <m/>
  </r>
  <r>
    <n v="6"/>
    <n v="1"/>
    <s v="1"/>
    <n v="25"/>
    <x v="111"/>
    <m/>
    <s v="Ecomet 250"/>
    <x v="4"/>
    <s v="Grinder-Polisher"/>
    <x v="1"/>
    <x v="3"/>
    <x v="1"/>
    <m/>
    <m/>
  </r>
  <r>
    <n v="6"/>
    <n v="1"/>
    <s v="19"/>
    <n v="303"/>
    <x v="111"/>
    <m/>
    <s v="Ecomet 250"/>
    <x v="4"/>
    <s v="Grinder-Polisher"/>
    <x v="2"/>
    <x v="3"/>
    <x v="1"/>
    <m/>
    <m/>
  </r>
  <r>
    <n v="6"/>
    <n v="1"/>
    <s v="3"/>
    <n v="303"/>
    <x v="111"/>
    <m/>
    <s v="Ecomet 250"/>
    <x v="4"/>
    <s v="Grinder-Polisher"/>
    <x v="3"/>
    <x v="3"/>
    <x v="1"/>
    <m/>
    <m/>
  </r>
  <r>
    <n v="3"/>
    <n v="1"/>
    <s v="1"/>
    <n v="32"/>
    <x v="111"/>
    <m/>
    <s v="Ecomet 250"/>
    <x v="5"/>
    <s v="Grinder-Polisher"/>
    <x v="1"/>
    <x v="3"/>
    <x v="1"/>
    <m/>
    <m/>
  </r>
  <r>
    <n v="3"/>
    <n v="1"/>
    <s v="19"/>
    <n v="387"/>
    <x v="111"/>
    <m/>
    <s v="Ecomet 250"/>
    <x v="5"/>
    <s v="Grinder-Polisher"/>
    <x v="2"/>
    <x v="3"/>
    <x v="1"/>
    <m/>
    <m/>
  </r>
  <r>
    <n v="3"/>
    <n v="1"/>
    <s v="3"/>
    <n v="387"/>
    <x v="111"/>
    <m/>
    <s v="Ecomet 250"/>
    <x v="5"/>
    <s v="Grinder-Polisher"/>
    <x v="3"/>
    <x v="3"/>
    <x v="1"/>
    <m/>
    <m/>
  </r>
  <r>
    <n v="10"/>
    <n v="1"/>
    <s v="18"/>
    <n v="0"/>
    <x v="112"/>
    <s v="Struers"/>
    <s v="DP-U4"/>
    <x v="6"/>
    <s v="Grinding and Polishing System (GPS)"/>
    <x v="5"/>
    <x v="3"/>
    <x v="1"/>
    <n v="1"/>
    <s v="Condition: Good"/>
  </r>
  <r>
    <n v="10"/>
    <n v="1"/>
    <s v="29"/>
    <n v="0"/>
    <x v="112"/>
    <m/>
    <s v="DP-U4"/>
    <x v="6"/>
    <s v="Grinding and Polishing System (GPS)"/>
    <x v="6"/>
    <x v="3"/>
    <x v="1"/>
    <m/>
    <m/>
  </r>
  <r>
    <n v="1"/>
    <n v="1"/>
    <s v="1"/>
    <n v="9"/>
    <x v="112"/>
    <m/>
    <s v="DP-U4"/>
    <x v="1"/>
    <s v="Grinding and Polishing System (GPS)"/>
    <x v="1"/>
    <x v="3"/>
    <x v="1"/>
    <m/>
    <m/>
  </r>
  <r>
    <n v="1"/>
    <n v="1"/>
    <s v="19"/>
    <n v="98"/>
    <x v="112"/>
    <m/>
    <s v="DP-U4"/>
    <x v="1"/>
    <s v="Grinding and Polishing System (GPS)"/>
    <x v="2"/>
    <x v="3"/>
    <x v="1"/>
    <m/>
    <m/>
  </r>
  <r>
    <n v="1"/>
    <n v="1"/>
    <s v="3"/>
    <n v="98"/>
    <x v="112"/>
    <m/>
    <s v="DP-U4"/>
    <x v="1"/>
    <s v="Grinding and Polishing System (GPS)"/>
    <x v="3"/>
    <x v="3"/>
    <x v="1"/>
    <m/>
    <m/>
  </r>
  <r>
    <n v="5"/>
    <n v="1"/>
    <s v="1"/>
    <n v="13"/>
    <x v="112"/>
    <m/>
    <s v="DP-U4"/>
    <x v="2"/>
    <s v="Grinding and Polishing System (GPS)"/>
    <x v="1"/>
    <x v="3"/>
    <x v="1"/>
    <m/>
    <m/>
  </r>
  <r>
    <n v="5"/>
    <n v="1"/>
    <s v="19"/>
    <n v="161"/>
    <x v="112"/>
    <m/>
    <s v="DP-U4"/>
    <x v="2"/>
    <s v="Grinding and Polishing System (GPS)"/>
    <x v="2"/>
    <x v="3"/>
    <x v="1"/>
    <m/>
    <m/>
  </r>
  <r>
    <n v="5"/>
    <n v="1"/>
    <s v="3"/>
    <n v="161"/>
    <x v="112"/>
    <m/>
    <s v="DP-U4"/>
    <x v="2"/>
    <s v="Grinding and Polishing System (GPS)"/>
    <x v="3"/>
    <x v="3"/>
    <x v="1"/>
    <m/>
    <m/>
  </r>
  <r>
    <n v="2"/>
    <n v="1"/>
    <s v="1"/>
    <n v="15"/>
    <x v="112"/>
    <m/>
    <s v="DP-U4"/>
    <x v="3"/>
    <s v="Grinding and Polishing System (GPS)"/>
    <x v="1"/>
    <x v="3"/>
    <x v="1"/>
    <m/>
    <m/>
  </r>
  <r>
    <n v="2"/>
    <n v="1"/>
    <s v="19"/>
    <n v="187"/>
    <x v="112"/>
    <m/>
    <s v="DP-U4"/>
    <x v="3"/>
    <s v="Grinding and Polishing System (GPS)"/>
    <x v="2"/>
    <x v="3"/>
    <x v="1"/>
    <m/>
    <m/>
  </r>
  <r>
    <n v="2"/>
    <n v="1"/>
    <s v="3"/>
    <n v="187"/>
    <x v="112"/>
    <m/>
    <s v="DP-U4"/>
    <x v="3"/>
    <s v="Grinding and Polishing System (GPS)"/>
    <x v="3"/>
    <x v="3"/>
    <x v="1"/>
    <m/>
    <m/>
  </r>
  <r>
    <n v="6"/>
    <n v="1"/>
    <s v="1"/>
    <n v="25"/>
    <x v="112"/>
    <m/>
    <s v="DP-U4"/>
    <x v="4"/>
    <s v="Grinding and Polishing System (GPS)"/>
    <x v="1"/>
    <x v="3"/>
    <x v="1"/>
    <m/>
    <m/>
  </r>
  <r>
    <n v="6"/>
    <n v="1"/>
    <s v="19"/>
    <n v="303"/>
    <x v="112"/>
    <m/>
    <s v="DP-U4"/>
    <x v="4"/>
    <s v="Grinding and Polishing System (GPS)"/>
    <x v="2"/>
    <x v="3"/>
    <x v="1"/>
    <m/>
    <m/>
  </r>
  <r>
    <n v="6"/>
    <n v="1"/>
    <s v="3"/>
    <n v="303"/>
    <x v="112"/>
    <m/>
    <s v="DP-U4"/>
    <x v="4"/>
    <s v="Grinding and Polishing System (GPS)"/>
    <x v="3"/>
    <x v="3"/>
    <x v="1"/>
    <m/>
    <m/>
  </r>
  <r>
    <n v="3"/>
    <n v="1"/>
    <s v="1"/>
    <n v="32"/>
    <x v="112"/>
    <m/>
    <s v="DP-U4"/>
    <x v="5"/>
    <s v="Grinding and Polishing System (GPS)"/>
    <x v="1"/>
    <x v="3"/>
    <x v="1"/>
    <m/>
    <m/>
  </r>
  <r>
    <n v="3"/>
    <n v="1"/>
    <s v="19"/>
    <n v="387"/>
    <x v="112"/>
    <m/>
    <s v="DP-U4"/>
    <x v="5"/>
    <s v="Grinding and Polishing System (GPS)"/>
    <x v="2"/>
    <x v="3"/>
    <x v="1"/>
    <m/>
    <m/>
  </r>
  <r>
    <n v="3"/>
    <n v="1"/>
    <s v="3"/>
    <n v="387"/>
    <x v="112"/>
    <m/>
    <s v="DP-U4"/>
    <x v="5"/>
    <s v="Grinding and Polishing System (GPS)"/>
    <x v="3"/>
    <x v="3"/>
    <x v="1"/>
    <m/>
    <m/>
  </r>
  <r>
    <m/>
    <m/>
    <m/>
    <m/>
    <x v="113"/>
    <s v="FOX"/>
    <s v="800"/>
    <x v="0"/>
    <m/>
    <x v="0"/>
    <x v="0"/>
    <x v="1"/>
    <n v="1"/>
    <s v="Condition: Good"/>
  </r>
  <r>
    <n v="1"/>
    <n v="1"/>
    <s v="1"/>
    <n v="16"/>
    <x v="114"/>
    <s v="Agilent"/>
    <s v="1100"/>
    <x v="1"/>
    <s v="High Performance Liquid Chromatography (HPLC)"/>
    <x v="1"/>
    <x v="7"/>
    <x v="2"/>
    <n v="0"/>
    <s v="Condition: Excellent"/>
  </r>
  <r>
    <n v="1"/>
    <n v="1"/>
    <s v="3"/>
    <n v="81"/>
    <x v="114"/>
    <m/>
    <s v="1100"/>
    <x v="1"/>
    <s v="High Performance Liquid Chromatography (HPLC)"/>
    <x v="3"/>
    <x v="7"/>
    <x v="2"/>
    <m/>
    <m/>
  </r>
  <r>
    <n v="1"/>
    <n v="1"/>
    <s v="19"/>
    <n v="81"/>
    <x v="114"/>
    <m/>
    <s v="1100"/>
    <x v="1"/>
    <s v="High Performance Liquid Chromatography (HPLC)"/>
    <x v="2"/>
    <x v="7"/>
    <x v="2"/>
    <m/>
    <m/>
  </r>
  <r>
    <n v="5"/>
    <n v="1"/>
    <s v="1"/>
    <n v="26"/>
    <x v="114"/>
    <m/>
    <s v="1100"/>
    <x v="2"/>
    <s v="High Performance Liquid Chromatography (HPLC)"/>
    <x v="1"/>
    <x v="7"/>
    <x v="2"/>
    <m/>
    <m/>
  </r>
  <r>
    <n v="5"/>
    <n v="1"/>
    <s v="3"/>
    <n v="127"/>
    <x v="114"/>
    <m/>
    <s v="1100"/>
    <x v="2"/>
    <s v="High Performance Liquid Chromatography (HPLC)"/>
    <x v="3"/>
    <x v="7"/>
    <x v="2"/>
    <m/>
    <m/>
  </r>
  <r>
    <n v="5"/>
    <n v="1"/>
    <s v="19"/>
    <n v="127"/>
    <x v="114"/>
    <m/>
    <s v="1100"/>
    <x v="2"/>
    <s v="High Performance Liquid Chromatography (HPLC)"/>
    <x v="2"/>
    <x v="7"/>
    <x v="2"/>
    <m/>
    <m/>
  </r>
  <r>
    <n v="2"/>
    <n v="1"/>
    <s v="1"/>
    <n v="30"/>
    <x v="114"/>
    <m/>
    <s v="1100"/>
    <x v="3"/>
    <s v="High Performance Liquid Chromatography (HPLC)"/>
    <x v="1"/>
    <x v="7"/>
    <x v="2"/>
    <m/>
    <m/>
  </r>
  <r>
    <n v="2"/>
    <n v="1"/>
    <s v="3"/>
    <n v="148"/>
    <x v="114"/>
    <m/>
    <s v="1100"/>
    <x v="3"/>
    <s v="High Performance Liquid Chromatography (HPLC)"/>
    <x v="3"/>
    <x v="7"/>
    <x v="2"/>
    <m/>
    <m/>
  </r>
  <r>
    <n v="2"/>
    <n v="1"/>
    <s v="19"/>
    <n v="148"/>
    <x v="114"/>
    <m/>
    <s v="1100"/>
    <x v="3"/>
    <s v="High Performance Liquid Chromatography (HPLC)"/>
    <x v="2"/>
    <x v="7"/>
    <x v="2"/>
    <m/>
    <m/>
  </r>
  <r>
    <n v="6"/>
    <n v="1"/>
    <s v="1"/>
    <n v="43"/>
    <x v="114"/>
    <m/>
    <s v="1100"/>
    <x v="4"/>
    <s v="High Performance Liquid Chromatography (HPLC)"/>
    <x v="1"/>
    <x v="7"/>
    <x v="2"/>
    <m/>
    <m/>
  </r>
  <r>
    <n v="6"/>
    <n v="1"/>
    <s v="3"/>
    <n v="214"/>
    <x v="114"/>
    <m/>
    <s v="1100"/>
    <x v="4"/>
    <s v="High Performance Liquid Chromatography (HPLC)"/>
    <x v="3"/>
    <x v="7"/>
    <x v="2"/>
    <m/>
    <m/>
  </r>
  <r>
    <n v="6"/>
    <n v="1"/>
    <s v="19"/>
    <n v="214"/>
    <x v="114"/>
    <m/>
    <s v="1100"/>
    <x v="4"/>
    <s v="High Performance Liquid Chromatography (HPLC)"/>
    <x v="2"/>
    <x v="7"/>
    <x v="2"/>
    <m/>
    <m/>
  </r>
  <r>
    <n v="3"/>
    <n v="1"/>
    <s v="1"/>
    <n v="56"/>
    <x v="114"/>
    <m/>
    <s v="1100"/>
    <x v="5"/>
    <s v="High Performance Liquid Chromatography (HPLC)"/>
    <x v="1"/>
    <x v="7"/>
    <x v="2"/>
    <m/>
    <m/>
  </r>
  <r>
    <n v="3"/>
    <n v="1"/>
    <s v="3"/>
    <n v="281"/>
    <x v="114"/>
    <m/>
    <s v="1100"/>
    <x v="5"/>
    <s v="High Performance Liquid Chromatography (HPLC)"/>
    <x v="3"/>
    <x v="7"/>
    <x v="2"/>
    <m/>
    <m/>
  </r>
  <r>
    <n v="3"/>
    <n v="1"/>
    <s v="19"/>
    <n v="281"/>
    <x v="114"/>
    <m/>
    <s v="1100"/>
    <x v="5"/>
    <s v="High Performance Liquid Chromatography (HPLC)"/>
    <x v="2"/>
    <x v="7"/>
    <x v="2"/>
    <m/>
    <m/>
  </r>
  <r>
    <n v="10"/>
    <n v="1"/>
    <s v="18"/>
    <n v="0"/>
    <x v="114"/>
    <m/>
    <s v="1100"/>
    <x v="6"/>
    <s v="High Performance Liquid Chromatography (HPLC)"/>
    <x v="5"/>
    <x v="7"/>
    <x v="2"/>
    <m/>
    <m/>
  </r>
  <r>
    <n v="10"/>
    <n v="1"/>
    <s v="29"/>
    <n v="0"/>
    <x v="114"/>
    <m/>
    <s v="1100"/>
    <x v="6"/>
    <s v="High Performance Liquid Chromatography (HPLC)"/>
    <x v="6"/>
    <x v="7"/>
    <x v="2"/>
    <m/>
    <m/>
  </r>
  <r>
    <n v="1"/>
    <n v="1"/>
    <s v="1"/>
    <n v="21"/>
    <x v="114"/>
    <s v="Agilent"/>
    <s v="1100"/>
    <x v="1"/>
    <s v="High Performance Liquid Chromatography (HPLC)"/>
    <x v="1"/>
    <x v="14"/>
    <x v="1"/>
    <n v="1"/>
    <s v="Condition: Good"/>
  </r>
  <r>
    <n v="1"/>
    <n v="1"/>
    <s v="19"/>
    <n v="98"/>
    <x v="114"/>
    <m/>
    <s v="1100"/>
    <x v="1"/>
    <s v="High Performance Liquid Chromatography (HPLC)"/>
    <x v="2"/>
    <x v="14"/>
    <x v="1"/>
    <m/>
    <m/>
  </r>
  <r>
    <n v="1"/>
    <n v="1"/>
    <s v="3"/>
    <n v="98"/>
    <x v="114"/>
    <m/>
    <s v="1100"/>
    <x v="1"/>
    <s v="High Performance Liquid Chromatography (HPLC)"/>
    <x v="3"/>
    <x v="14"/>
    <x v="1"/>
    <m/>
    <m/>
  </r>
  <r>
    <n v="5"/>
    <n v="1"/>
    <s v="1"/>
    <n v="32"/>
    <x v="114"/>
    <m/>
    <s v="1100"/>
    <x v="2"/>
    <s v="High Performance Liquid Chromatography (HPLC)"/>
    <x v="1"/>
    <x v="14"/>
    <x v="1"/>
    <m/>
    <m/>
  </r>
  <r>
    <n v="5"/>
    <n v="1"/>
    <s v="19"/>
    <n v="154"/>
    <x v="114"/>
    <m/>
    <s v="1100"/>
    <x v="2"/>
    <s v="High Performance Liquid Chromatography (HPLC)"/>
    <x v="2"/>
    <x v="14"/>
    <x v="1"/>
    <m/>
    <m/>
  </r>
  <r>
    <n v="5"/>
    <n v="1"/>
    <s v="3"/>
    <n v="154"/>
    <x v="114"/>
    <m/>
    <s v="1100"/>
    <x v="2"/>
    <s v="High Performance Liquid Chromatography (HPLC)"/>
    <x v="3"/>
    <x v="14"/>
    <x v="1"/>
    <m/>
    <m/>
  </r>
  <r>
    <n v="2"/>
    <n v="1"/>
    <s v="1"/>
    <n v="38"/>
    <x v="114"/>
    <m/>
    <s v="1100"/>
    <x v="3"/>
    <s v="High Performance Liquid Chromatography (HPLC)"/>
    <x v="1"/>
    <x v="14"/>
    <x v="1"/>
    <m/>
    <m/>
  </r>
  <r>
    <n v="2"/>
    <n v="1"/>
    <s v="19"/>
    <n v="179"/>
    <x v="114"/>
    <m/>
    <s v="1100"/>
    <x v="3"/>
    <s v="High Performance Liquid Chromatography (HPLC)"/>
    <x v="2"/>
    <x v="14"/>
    <x v="1"/>
    <m/>
    <m/>
  </r>
  <r>
    <n v="2"/>
    <n v="1"/>
    <s v="3"/>
    <n v="179"/>
    <x v="114"/>
    <m/>
    <s v="1100"/>
    <x v="3"/>
    <s v="High Performance Liquid Chromatography (HPLC)"/>
    <x v="3"/>
    <x v="14"/>
    <x v="1"/>
    <m/>
    <m/>
  </r>
  <r>
    <n v="6"/>
    <n v="1"/>
    <s v="1"/>
    <n v="61"/>
    <x v="114"/>
    <m/>
    <s v="1100"/>
    <x v="4"/>
    <s v="High Performance Liquid Chromatography (HPLC)"/>
    <x v="1"/>
    <x v="14"/>
    <x v="1"/>
    <m/>
    <m/>
  </r>
  <r>
    <n v="6"/>
    <n v="1"/>
    <s v="19"/>
    <n v="288"/>
    <x v="114"/>
    <m/>
    <s v="1100"/>
    <x v="4"/>
    <s v="High Performance Liquid Chromatography (HPLC)"/>
    <x v="2"/>
    <x v="14"/>
    <x v="1"/>
    <m/>
    <m/>
  </r>
  <r>
    <n v="6"/>
    <n v="1"/>
    <s v="3"/>
    <n v="288"/>
    <x v="114"/>
    <m/>
    <s v="1100"/>
    <x v="4"/>
    <s v="High Performance Liquid Chromatography (HPLC)"/>
    <x v="3"/>
    <x v="14"/>
    <x v="1"/>
    <m/>
    <m/>
  </r>
  <r>
    <n v="3"/>
    <n v="1"/>
    <s v="1"/>
    <n v="78"/>
    <x v="114"/>
    <m/>
    <s v="1100"/>
    <x v="5"/>
    <s v="High Performance Liquid Chromatography (HPLC)"/>
    <x v="1"/>
    <x v="14"/>
    <x v="1"/>
    <m/>
    <m/>
  </r>
  <r>
    <n v="3"/>
    <n v="1"/>
    <s v="19"/>
    <n v="369"/>
    <x v="114"/>
    <m/>
    <s v="1100"/>
    <x v="5"/>
    <s v="High Performance Liquid Chromatography (HPLC)"/>
    <x v="2"/>
    <x v="14"/>
    <x v="1"/>
    <m/>
    <m/>
  </r>
  <r>
    <n v="3"/>
    <n v="1"/>
    <s v="3"/>
    <n v="369"/>
    <x v="114"/>
    <m/>
    <s v="1100"/>
    <x v="5"/>
    <s v="High Performance Liquid Chromatography (HPLC)"/>
    <x v="3"/>
    <x v="14"/>
    <x v="1"/>
    <m/>
    <m/>
  </r>
  <r>
    <n v="10"/>
    <n v="1"/>
    <s v="18"/>
    <n v="0"/>
    <x v="114"/>
    <m/>
    <s v="1100"/>
    <x v="6"/>
    <s v="High Performance Liquid Chromatography (HPLC)"/>
    <x v="5"/>
    <x v="14"/>
    <x v="1"/>
    <m/>
    <m/>
  </r>
  <r>
    <n v="10"/>
    <n v="1"/>
    <s v="29"/>
    <n v="0"/>
    <x v="114"/>
    <m/>
    <s v="1100"/>
    <x v="6"/>
    <s v="High Performance Liquid Chromatography (HPLC)"/>
    <x v="6"/>
    <x v="14"/>
    <x v="1"/>
    <m/>
    <m/>
  </r>
  <r>
    <n v="1"/>
    <n v="1"/>
    <s v="1"/>
    <n v="21"/>
    <x v="114"/>
    <s v="Waters"/>
    <s v="Alliance 2695"/>
    <x v="1"/>
    <s v="High Performance Liquid Chromatography (HPLC)"/>
    <x v="1"/>
    <x v="14"/>
    <x v="1"/>
    <n v="1"/>
    <s v="Condition: Good"/>
  </r>
  <r>
    <n v="1"/>
    <n v="1"/>
    <s v="19"/>
    <n v="98"/>
    <x v="114"/>
    <m/>
    <s v="Alliance 2695"/>
    <x v="1"/>
    <s v="High Performance Liquid Chromatography (HPLC)"/>
    <x v="2"/>
    <x v="14"/>
    <x v="1"/>
    <m/>
    <m/>
  </r>
  <r>
    <n v="1"/>
    <n v="1"/>
    <s v="3"/>
    <n v="98"/>
    <x v="114"/>
    <m/>
    <s v="Alliance 2695"/>
    <x v="1"/>
    <s v="High Performance Liquid Chromatography (HPLC)"/>
    <x v="3"/>
    <x v="14"/>
    <x v="1"/>
    <m/>
    <m/>
  </r>
  <r>
    <n v="5"/>
    <n v="1"/>
    <s v="1"/>
    <n v="32"/>
    <x v="114"/>
    <m/>
    <s v="Alliance 2695"/>
    <x v="2"/>
    <s v="High Performance Liquid Chromatography (HPLC)"/>
    <x v="1"/>
    <x v="14"/>
    <x v="1"/>
    <m/>
    <m/>
  </r>
  <r>
    <n v="5"/>
    <n v="1"/>
    <s v="19"/>
    <n v="154"/>
    <x v="114"/>
    <m/>
    <s v="Alliance 2695"/>
    <x v="2"/>
    <s v="High Performance Liquid Chromatography (HPLC)"/>
    <x v="2"/>
    <x v="14"/>
    <x v="1"/>
    <m/>
    <m/>
  </r>
  <r>
    <n v="5"/>
    <n v="1"/>
    <s v="3"/>
    <n v="154"/>
    <x v="114"/>
    <m/>
    <s v="Alliance 2695"/>
    <x v="2"/>
    <s v="High Performance Liquid Chromatography (HPLC)"/>
    <x v="3"/>
    <x v="14"/>
    <x v="1"/>
    <m/>
    <m/>
  </r>
  <r>
    <n v="2"/>
    <n v="1"/>
    <s v="1"/>
    <n v="38"/>
    <x v="114"/>
    <m/>
    <s v="Alliance 2695"/>
    <x v="3"/>
    <s v="High Performance Liquid Chromatography (HPLC)"/>
    <x v="1"/>
    <x v="14"/>
    <x v="1"/>
    <m/>
    <m/>
  </r>
  <r>
    <n v="2"/>
    <n v="1"/>
    <s v="19"/>
    <n v="179"/>
    <x v="114"/>
    <m/>
    <s v="Alliance 2695"/>
    <x v="3"/>
    <s v="High Performance Liquid Chromatography (HPLC)"/>
    <x v="2"/>
    <x v="14"/>
    <x v="1"/>
    <m/>
    <m/>
  </r>
  <r>
    <n v="2"/>
    <n v="1"/>
    <s v="3"/>
    <n v="179"/>
    <x v="114"/>
    <m/>
    <s v="Alliance 2695"/>
    <x v="3"/>
    <s v="High Performance Liquid Chromatography (HPLC)"/>
    <x v="3"/>
    <x v="14"/>
    <x v="1"/>
    <m/>
    <m/>
  </r>
  <r>
    <n v="6"/>
    <n v="1"/>
    <s v="1"/>
    <n v="61"/>
    <x v="114"/>
    <m/>
    <s v="Alliance 2695"/>
    <x v="4"/>
    <s v="High Performance Liquid Chromatography (HPLC)"/>
    <x v="1"/>
    <x v="14"/>
    <x v="1"/>
    <m/>
    <m/>
  </r>
  <r>
    <n v="6"/>
    <n v="1"/>
    <s v="19"/>
    <n v="288"/>
    <x v="114"/>
    <m/>
    <s v="Alliance 2695"/>
    <x v="4"/>
    <s v="High Performance Liquid Chromatography (HPLC)"/>
    <x v="2"/>
    <x v="14"/>
    <x v="1"/>
    <m/>
    <m/>
  </r>
  <r>
    <n v="6"/>
    <n v="1"/>
    <s v="3"/>
    <n v="288"/>
    <x v="114"/>
    <m/>
    <s v="Alliance 2695"/>
    <x v="4"/>
    <s v="High Performance Liquid Chromatography (HPLC)"/>
    <x v="3"/>
    <x v="14"/>
    <x v="1"/>
    <m/>
    <m/>
  </r>
  <r>
    <n v="3"/>
    <n v="1"/>
    <s v="1"/>
    <n v="78"/>
    <x v="114"/>
    <m/>
    <s v="Alliance 2695"/>
    <x v="5"/>
    <s v="High Performance Liquid Chromatography (HPLC)"/>
    <x v="1"/>
    <x v="14"/>
    <x v="1"/>
    <m/>
    <m/>
  </r>
  <r>
    <n v="3"/>
    <n v="1"/>
    <s v="19"/>
    <n v="369"/>
    <x v="114"/>
    <m/>
    <s v="Alliance 2695"/>
    <x v="5"/>
    <s v="High Performance Liquid Chromatography (HPLC)"/>
    <x v="2"/>
    <x v="14"/>
    <x v="1"/>
    <m/>
    <m/>
  </r>
  <r>
    <n v="3"/>
    <n v="1"/>
    <s v="3"/>
    <n v="369"/>
    <x v="114"/>
    <m/>
    <s v="Alliance 2695"/>
    <x v="5"/>
    <s v="High Performance Liquid Chromatography (HPLC)"/>
    <x v="3"/>
    <x v="14"/>
    <x v="1"/>
    <m/>
    <m/>
  </r>
  <r>
    <n v="10"/>
    <n v="1"/>
    <s v="18"/>
    <n v="0"/>
    <x v="114"/>
    <m/>
    <s v="Alliance 2695"/>
    <x v="6"/>
    <s v="High Performance Liquid Chromatography (HPLC)"/>
    <x v="5"/>
    <x v="14"/>
    <x v="1"/>
    <m/>
    <m/>
  </r>
  <r>
    <n v="10"/>
    <n v="1"/>
    <s v="29"/>
    <n v="0"/>
    <x v="114"/>
    <m/>
    <s v="Alliance 2695"/>
    <x v="6"/>
    <s v="High Performance Liquid Chromatography (HPLC)"/>
    <x v="6"/>
    <x v="14"/>
    <x v="1"/>
    <m/>
    <m/>
  </r>
  <r>
    <m/>
    <m/>
    <m/>
    <m/>
    <x v="115"/>
    <m/>
    <s v="Alliance 2695"/>
    <x v="0"/>
    <m/>
    <x v="0"/>
    <x v="0"/>
    <x v="1"/>
    <n v="1"/>
    <s v="Condition: Good"/>
  </r>
  <r>
    <n v="1"/>
    <n v="1"/>
    <s v="1"/>
    <n v="5"/>
    <x v="116"/>
    <s v="Sheldon"/>
    <s v="HC6-2"/>
    <x v="1"/>
    <s v="Humidity Chamber"/>
    <x v="1"/>
    <x v="4"/>
    <x v="1"/>
    <n v="1"/>
    <s v="Condition: Excellent"/>
  </r>
  <r>
    <n v="1"/>
    <n v="1"/>
    <s v="19"/>
    <n v="77"/>
    <x v="116"/>
    <m/>
    <s v="HC6-2"/>
    <x v="1"/>
    <s v="Humidity Chamber"/>
    <x v="2"/>
    <x v="4"/>
    <x v="1"/>
    <m/>
    <m/>
  </r>
  <r>
    <n v="1"/>
    <n v="1"/>
    <s v="3"/>
    <n v="77"/>
    <x v="116"/>
    <m/>
    <s v="HC6-2"/>
    <x v="1"/>
    <s v="Humidity Chamber"/>
    <x v="3"/>
    <x v="4"/>
    <x v="1"/>
    <m/>
    <m/>
  </r>
  <r>
    <n v="5"/>
    <n v="1"/>
    <s v="1"/>
    <n v="11"/>
    <x v="116"/>
    <m/>
    <s v="HC6-2"/>
    <x v="2"/>
    <s v="Humidity Chamber"/>
    <x v="1"/>
    <x v="4"/>
    <x v="1"/>
    <m/>
    <m/>
  </r>
  <r>
    <n v="5"/>
    <n v="1"/>
    <s v="19"/>
    <n v="125"/>
    <x v="116"/>
    <m/>
    <s v="HC6-2"/>
    <x v="2"/>
    <s v="Humidity Chamber"/>
    <x v="2"/>
    <x v="4"/>
    <x v="1"/>
    <m/>
    <m/>
  </r>
  <r>
    <n v="5"/>
    <n v="1"/>
    <s v="3"/>
    <n v="125"/>
    <x v="116"/>
    <m/>
    <s v="HC6-2"/>
    <x v="2"/>
    <s v="Humidity Chamber"/>
    <x v="3"/>
    <x v="4"/>
    <x v="1"/>
    <m/>
    <m/>
  </r>
  <r>
    <n v="2"/>
    <n v="1"/>
    <s v="1"/>
    <n v="11"/>
    <x v="116"/>
    <m/>
    <s v="HC6-2"/>
    <x v="3"/>
    <s v="Humidity Chamber"/>
    <x v="1"/>
    <x v="4"/>
    <x v="1"/>
    <m/>
    <m/>
  </r>
  <r>
    <n v="2"/>
    <n v="1"/>
    <s v="19"/>
    <n v="140"/>
    <x v="116"/>
    <m/>
    <s v="HC6-2"/>
    <x v="3"/>
    <s v="Humidity Chamber"/>
    <x v="2"/>
    <x v="4"/>
    <x v="1"/>
    <m/>
    <m/>
  </r>
  <r>
    <n v="2"/>
    <n v="1"/>
    <s v="3"/>
    <n v="140"/>
    <x v="116"/>
    <m/>
    <s v="HC6-2"/>
    <x v="3"/>
    <s v="Humidity Chamber"/>
    <x v="3"/>
    <x v="4"/>
    <x v="1"/>
    <m/>
    <m/>
  </r>
  <r>
    <n v="6"/>
    <n v="1"/>
    <s v="1"/>
    <n v="11"/>
    <x v="116"/>
    <m/>
    <s v="HC6-2"/>
    <x v="4"/>
    <s v="Humidity Chamber"/>
    <x v="1"/>
    <x v="4"/>
    <x v="1"/>
    <m/>
    <m/>
  </r>
  <r>
    <n v="6"/>
    <n v="1"/>
    <s v="19"/>
    <n v="226"/>
    <x v="116"/>
    <m/>
    <s v="HC6-2"/>
    <x v="4"/>
    <s v="Humidity Chamber"/>
    <x v="2"/>
    <x v="4"/>
    <x v="1"/>
    <m/>
    <m/>
  </r>
  <r>
    <n v="6"/>
    <n v="1"/>
    <s v="3"/>
    <n v="226"/>
    <x v="116"/>
    <m/>
    <s v="HC6-2"/>
    <x v="4"/>
    <s v="Humidity Chamber"/>
    <x v="3"/>
    <x v="4"/>
    <x v="1"/>
    <m/>
    <m/>
  </r>
  <r>
    <n v="3"/>
    <n v="1"/>
    <s v="1"/>
    <n v="11"/>
    <x v="116"/>
    <m/>
    <s v="HC6-2"/>
    <x v="5"/>
    <s v="Humidity Chamber"/>
    <x v="1"/>
    <x v="4"/>
    <x v="1"/>
    <m/>
    <m/>
  </r>
  <r>
    <n v="3"/>
    <n v="1"/>
    <s v="19"/>
    <n v="289"/>
    <x v="116"/>
    <m/>
    <s v="HC6-2"/>
    <x v="5"/>
    <s v="Humidity Chamber"/>
    <x v="2"/>
    <x v="4"/>
    <x v="1"/>
    <m/>
    <m/>
  </r>
  <r>
    <n v="3"/>
    <n v="1"/>
    <s v="3"/>
    <n v="289"/>
    <x v="116"/>
    <m/>
    <s v="HC6-2"/>
    <x v="5"/>
    <s v="Humidity Chamber"/>
    <x v="3"/>
    <x v="4"/>
    <x v="1"/>
    <m/>
    <m/>
  </r>
  <r>
    <n v="10"/>
    <n v="1"/>
    <s v="18"/>
    <n v="0"/>
    <x v="116"/>
    <m/>
    <s v="HC6-2"/>
    <x v="6"/>
    <s v="Humidity Chamber"/>
    <x v="5"/>
    <x v="4"/>
    <x v="1"/>
    <m/>
    <m/>
  </r>
  <r>
    <n v="1"/>
    <n v="1"/>
    <s v="1"/>
    <n v="5"/>
    <x v="117"/>
    <s v="Memmert"/>
    <s v="HCP105"/>
    <x v="1"/>
    <s v="Humidity Chamber #2"/>
    <x v="1"/>
    <x v="4"/>
    <x v="1"/>
    <n v="1"/>
    <s v="Condition: Excellent"/>
  </r>
  <r>
    <n v="1"/>
    <n v="1"/>
    <s v="19"/>
    <n v="77"/>
    <x v="117"/>
    <m/>
    <s v="HCP105"/>
    <x v="1"/>
    <s v="Humidity Chamber #2"/>
    <x v="2"/>
    <x v="4"/>
    <x v="1"/>
    <m/>
    <m/>
  </r>
  <r>
    <n v="1"/>
    <n v="1"/>
    <s v="3"/>
    <n v="77"/>
    <x v="117"/>
    <m/>
    <s v="HCP105"/>
    <x v="1"/>
    <s v="Humidity Chamber #2"/>
    <x v="3"/>
    <x v="4"/>
    <x v="1"/>
    <m/>
    <m/>
  </r>
  <r>
    <n v="5"/>
    <n v="1"/>
    <s v="1"/>
    <n v="11"/>
    <x v="117"/>
    <m/>
    <s v="HCP105"/>
    <x v="2"/>
    <s v="Humidity Chamber #2"/>
    <x v="1"/>
    <x v="4"/>
    <x v="1"/>
    <m/>
    <m/>
  </r>
  <r>
    <n v="5"/>
    <n v="1"/>
    <s v="19"/>
    <n v="125"/>
    <x v="117"/>
    <m/>
    <s v="HCP105"/>
    <x v="2"/>
    <s v="Humidity Chamber #2"/>
    <x v="2"/>
    <x v="4"/>
    <x v="1"/>
    <m/>
    <m/>
  </r>
  <r>
    <n v="5"/>
    <n v="1"/>
    <s v="3"/>
    <n v="125"/>
    <x v="117"/>
    <m/>
    <s v="HCP105"/>
    <x v="2"/>
    <s v="Humidity Chamber #2"/>
    <x v="3"/>
    <x v="4"/>
    <x v="1"/>
    <m/>
    <m/>
  </r>
  <r>
    <n v="2"/>
    <n v="1"/>
    <s v="1"/>
    <n v="11"/>
    <x v="117"/>
    <m/>
    <s v="HCP105"/>
    <x v="3"/>
    <s v="Humidity Chamber #2"/>
    <x v="1"/>
    <x v="4"/>
    <x v="1"/>
    <m/>
    <m/>
  </r>
  <r>
    <n v="2"/>
    <n v="1"/>
    <s v="19"/>
    <n v="140"/>
    <x v="117"/>
    <m/>
    <s v="HCP105"/>
    <x v="3"/>
    <s v="Humidity Chamber #2"/>
    <x v="2"/>
    <x v="4"/>
    <x v="1"/>
    <m/>
    <m/>
  </r>
  <r>
    <n v="2"/>
    <n v="1"/>
    <s v="3"/>
    <n v="140"/>
    <x v="117"/>
    <m/>
    <s v="HCP105"/>
    <x v="3"/>
    <s v="Humidity Chamber #2"/>
    <x v="3"/>
    <x v="4"/>
    <x v="1"/>
    <m/>
    <m/>
  </r>
  <r>
    <n v="6"/>
    <n v="1"/>
    <s v="1"/>
    <n v="11"/>
    <x v="117"/>
    <m/>
    <s v="HCP105"/>
    <x v="4"/>
    <s v="Humidity Chamber #2"/>
    <x v="1"/>
    <x v="4"/>
    <x v="1"/>
    <m/>
    <m/>
  </r>
  <r>
    <n v="6"/>
    <n v="1"/>
    <s v="19"/>
    <n v="226"/>
    <x v="117"/>
    <m/>
    <s v="HCP105"/>
    <x v="4"/>
    <s v="Humidity Chamber #2"/>
    <x v="2"/>
    <x v="4"/>
    <x v="1"/>
    <m/>
    <m/>
  </r>
  <r>
    <n v="6"/>
    <n v="1"/>
    <s v="3"/>
    <n v="226"/>
    <x v="117"/>
    <m/>
    <s v="HCP105"/>
    <x v="4"/>
    <s v="Humidity Chamber #2"/>
    <x v="3"/>
    <x v="4"/>
    <x v="1"/>
    <m/>
    <m/>
  </r>
  <r>
    <n v="3"/>
    <n v="1"/>
    <s v="1"/>
    <n v="11"/>
    <x v="117"/>
    <m/>
    <s v="HCP105"/>
    <x v="5"/>
    <s v="Humidity Chamber #2"/>
    <x v="1"/>
    <x v="4"/>
    <x v="1"/>
    <m/>
    <m/>
  </r>
  <r>
    <n v="3"/>
    <n v="1"/>
    <s v="19"/>
    <n v="289"/>
    <x v="117"/>
    <m/>
    <s v="HCP105"/>
    <x v="5"/>
    <s v="Humidity Chamber #2"/>
    <x v="2"/>
    <x v="4"/>
    <x v="1"/>
    <m/>
    <m/>
  </r>
  <r>
    <n v="3"/>
    <n v="1"/>
    <s v="3"/>
    <n v="289"/>
    <x v="117"/>
    <m/>
    <s v="HCP105"/>
    <x v="5"/>
    <s v="Humidity Chamber #2"/>
    <x v="3"/>
    <x v="4"/>
    <x v="1"/>
    <m/>
    <m/>
  </r>
  <r>
    <n v="10"/>
    <n v="1"/>
    <s v="18"/>
    <n v="0"/>
    <x v="117"/>
    <m/>
    <s v="HCP105"/>
    <x v="6"/>
    <s v="Humidity Chamber #2"/>
    <x v="5"/>
    <x v="4"/>
    <x v="1"/>
    <m/>
    <m/>
  </r>
  <r>
    <n v="1"/>
    <n v="1"/>
    <s v="1"/>
    <n v="5"/>
    <x v="118"/>
    <s v="Memmert"/>
    <s v="HCP150"/>
    <x v="1"/>
    <s v="Humidity Chamber #3"/>
    <x v="1"/>
    <x v="4"/>
    <x v="1"/>
    <n v="1"/>
    <s v="Condition: Excellent"/>
  </r>
  <r>
    <n v="1"/>
    <n v="1"/>
    <s v="19"/>
    <n v="77"/>
    <x v="118"/>
    <m/>
    <s v="HCP150"/>
    <x v="1"/>
    <s v="Humidity Chamber #3"/>
    <x v="2"/>
    <x v="4"/>
    <x v="1"/>
    <m/>
    <m/>
  </r>
  <r>
    <n v="1"/>
    <n v="1"/>
    <s v="3"/>
    <n v="77"/>
    <x v="118"/>
    <m/>
    <s v="HCP150"/>
    <x v="1"/>
    <s v="Humidity Chamber #3"/>
    <x v="3"/>
    <x v="4"/>
    <x v="1"/>
    <m/>
    <m/>
  </r>
  <r>
    <n v="5"/>
    <n v="1"/>
    <s v="1"/>
    <n v="11"/>
    <x v="118"/>
    <m/>
    <s v="HCP150"/>
    <x v="2"/>
    <s v="Humidity Chamber #3"/>
    <x v="1"/>
    <x v="4"/>
    <x v="1"/>
    <m/>
    <m/>
  </r>
  <r>
    <n v="5"/>
    <n v="1"/>
    <s v="19"/>
    <n v="125"/>
    <x v="118"/>
    <m/>
    <s v="HCP150"/>
    <x v="2"/>
    <s v="Humidity Chamber #3"/>
    <x v="2"/>
    <x v="4"/>
    <x v="1"/>
    <m/>
    <m/>
  </r>
  <r>
    <n v="5"/>
    <n v="1"/>
    <s v="3"/>
    <n v="125"/>
    <x v="118"/>
    <m/>
    <s v="HCP150"/>
    <x v="2"/>
    <s v="Humidity Chamber #3"/>
    <x v="3"/>
    <x v="4"/>
    <x v="1"/>
    <m/>
    <m/>
  </r>
  <r>
    <n v="2"/>
    <n v="1"/>
    <s v="1"/>
    <n v="11"/>
    <x v="118"/>
    <m/>
    <s v="HCP150"/>
    <x v="3"/>
    <s v="Humidity Chamber #3"/>
    <x v="1"/>
    <x v="4"/>
    <x v="1"/>
    <m/>
    <m/>
  </r>
  <r>
    <n v="2"/>
    <n v="1"/>
    <s v="19"/>
    <n v="140"/>
    <x v="118"/>
    <m/>
    <s v="HCP150"/>
    <x v="3"/>
    <s v="Humidity Chamber #3"/>
    <x v="2"/>
    <x v="4"/>
    <x v="1"/>
    <m/>
    <m/>
  </r>
  <r>
    <n v="2"/>
    <n v="1"/>
    <s v="3"/>
    <n v="140"/>
    <x v="118"/>
    <m/>
    <s v="HCP150"/>
    <x v="3"/>
    <s v="Humidity Chamber #3"/>
    <x v="3"/>
    <x v="4"/>
    <x v="1"/>
    <m/>
    <m/>
  </r>
  <r>
    <n v="6"/>
    <n v="1"/>
    <s v="1"/>
    <n v="11"/>
    <x v="118"/>
    <m/>
    <s v="HCP150"/>
    <x v="4"/>
    <s v="Humidity Chamber #3"/>
    <x v="1"/>
    <x v="4"/>
    <x v="1"/>
    <m/>
    <m/>
  </r>
  <r>
    <n v="6"/>
    <n v="1"/>
    <s v="19"/>
    <n v="226"/>
    <x v="118"/>
    <m/>
    <s v="HCP150"/>
    <x v="4"/>
    <s v="Humidity Chamber #3"/>
    <x v="2"/>
    <x v="4"/>
    <x v="1"/>
    <m/>
    <m/>
  </r>
  <r>
    <n v="6"/>
    <n v="1"/>
    <s v="3"/>
    <n v="226"/>
    <x v="118"/>
    <m/>
    <s v="HCP150"/>
    <x v="4"/>
    <s v="Humidity Chamber #3"/>
    <x v="3"/>
    <x v="4"/>
    <x v="1"/>
    <m/>
    <m/>
  </r>
  <r>
    <n v="3"/>
    <n v="1"/>
    <s v="1"/>
    <n v="11"/>
    <x v="118"/>
    <m/>
    <s v="HCP150"/>
    <x v="5"/>
    <s v="Humidity Chamber #3"/>
    <x v="1"/>
    <x v="4"/>
    <x v="1"/>
    <m/>
    <m/>
  </r>
  <r>
    <n v="3"/>
    <n v="1"/>
    <s v="19"/>
    <n v="289"/>
    <x v="118"/>
    <m/>
    <s v="HCP150"/>
    <x v="5"/>
    <s v="Humidity Chamber #3"/>
    <x v="2"/>
    <x v="4"/>
    <x v="1"/>
    <m/>
    <m/>
  </r>
  <r>
    <n v="3"/>
    <n v="1"/>
    <s v="3"/>
    <n v="289"/>
    <x v="118"/>
    <m/>
    <s v="HCP150"/>
    <x v="5"/>
    <s v="Humidity Chamber #3"/>
    <x v="3"/>
    <x v="4"/>
    <x v="1"/>
    <m/>
    <m/>
  </r>
  <r>
    <n v="10"/>
    <n v="1"/>
    <s v="18"/>
    <n v="0"/>
    <x v="118"/>
    <m/>
    <s v="HCP150"/>
    <x v="6"/>
    <s v="Humidity Chamber #3"/>
    <x v="5"/>
    <x v="4"/>
    <x v="1"/>
    <m/>
    <m/>
  </r>
  <r>
    <n v="1"/>
    <n v="2"/>
    <s v="16"/>
    <n v="28.62"/>
    <x v="119"/>
    <m/>
    <s v="HCP150"/>
    <x v="1"/>
    <s v="Hydrogen Peroxide 30% - 1 Quart Bottle (Perox.)"/>
    <x v="4"/>
    <x v="2"/>
    <x v="1"/>
    <n v="1"/>
    <m/>
  </r>
  <r>
    <n v="5"/>
    <n v="2"/>
    <s v="16"/>
    <n v="36.06"/>
    <x v="119"/>
    <m/>
    <s v="HCP150"/>
    <x v="2"/>
    <s v="Hydrogen Peroxide 30% - 1 Quart Bottle (Perox.)"/>
    <x v="4"/>
    <x v="2"/>
    <x v="1"/>
    <m/>
    <m/>
  </r>
  <r>
    <n v="2"/>
    <n v="2"/>
    <s v="16"/>
    <n v="36.06"/>
    <x v="119"/>
    <m/>
    <s v="HCP150"/>
    <x v="3"/>
    <s v="Hydrogen Peroxide 30% - 1 Quart Bottle (Perox.)"/>
    <x v="4"/>
    <x v="2"/>
    <x v="1"/>
    <m/>
    <m/>
  </r>
  <r>
    <n v="6"/>
    <n v="2"/>
    <s v="16"/>
    <n v="36.06"/>
    <x v="119"/>
    <m/>
    <s v="HCP150"/>
    <x v="4"/>
    <s v="Hydrogen Peroxide 30% - 1 Quart Bottle (Perox.)"/>
    <x v="4"/>
    <x v="2"/>
    <x v="1"/>
    <m/>
    <m/>
  </r>
  <r>
    <n v="3"/>
    <n v="2"/>
    <s v="16"/>
    <n v="36.06"/>
    <x v="119"/>
    <m/>
    <s v="HCP150"/>
    <x v="5"/>
    <s v="Hydrogen Peroxide 30% - 1 Quart Bottle (Perox.)"/>
    <x v="4"/>
    <x v="2"/>
    <x v="1"/>
    <m/>
    <m/>
  </r>
  <r>
    <n v="1"/>
    <n v="1"/>
    <s v="1"/>
    <n v="12"/>
    <x v="120"/>
    <s v="HydroPro"/>
    <s v="M018"/>
    <x v="1"/>
    <s v="Hydrostatic Head Tester (hydro)"/>
    <x v="1"/>
    <x v="4"/>
    <x v="1"/>
    <n v="1"/>
    <s v="Condition: Excellent"/>
  </r>
  <r>
    <n v="1"/>
    <n v="1"/>
    <s v="19"/>
    <n v="84"/>
    <x v="120"/>
    <m/>
    <s v="M018"/>
    <x v="1"/>
    <s v="Hydrostatic Head Tester (hydro)"/>
    <x v="2"/>
    <x v="4"/>
    <x v="1"/>
    <m/>
    <m/>
  </r>
  <r>
    <n v="1"/>
    <n v="1"/>
    <s v="3"/>
    <n v="84"/>
    <x v="120"/>
    <m/>
    <s v="M018"/>
    <x v="1"/>
    <s v="Hydrostatic Head Tester (hydro)"/>
    <x v="3"/>
    <x v="4"/>
    <x v="1"/>
    <m/>
    <m/>
  </r>
  <r>
    <n v="5"/>
    <n v="1"/>
    <s v="19"/>
    <n v="132"/>
    <x v="120"/>
    <m/>
    <s v="M018"/>
    <x v="2"/>
    <s v="Hydrostatic Head Tester (hydro)"/>
    <x v="2"/>
    <x v="4"/>
    <x v="1"/>
    <m/>
    <m/>
  </r>
  <r>
    <n v="2"/>
    <n v="1"/>
    <s v="19"/>
    <n v="153"/>
    <x v="120"/>
    <m/>
    <s v="M018"/>
    <x v="3"/>
    <s v="Hydrostatic Head Tester (hydro)"/>
    <x v="2"/>
    <x v="4"/>
    <x v="1"/>
    <m/>
    <m/>
  </r>
  <r>
    <n v="6"/>
    <n v="1"/>
    <s v="19"/>
    <n v="247"/>
    <x v="120"/>
    <m/>
    <s v="M018"/>
    <x v="4"/>
    <s v="Hydrostatic Head Tester (hydro)"/>
    <x v="2"/>
    <x v="4"/>
    <x v="1"/>
    <m/>
    <m/>
  </r>
  <r>
    <n v="3"/>
    <n v="1"/>
    <s v="19"/>
    <n v="315"/>
    <x v="120"/>
    <m/>
    <s v="M018"/>
    <x v="5"/>
    <s v="Hydrostatic Head Tester (hydro)"/>
    <x v="2"/>
    <x v="4"/>
    <x v="1"/>
    <m/>
    <m/>
  </r>
  <r>
    <n v="10"/>
    <n v="1"/>
    <s v="18"/>
    <n v="0"/>
    <x v="120"/>
    <m/>
    <s v="M018"/>
    <x v="6"/>
    <s v="Hydrostatic Head Tester (hydro)"/>
    <x v="5"/>
    <x v="4"/>
    <x v="1"/>
    <m/>
    <m/>
  </r>
  <r>
    <n v="5"/>
    <n v="1"/>
    <s v="3"/>
    <n v="132"/>
    <x v="120"/>
    <m/>
    <s v="M018"/>
    <x v="2"/>
    <s v="Hydrostatic Head Tester (hydro)"/>
    <x v="3"/>
    <x v="4"/>
    <x v="1"/>
    <m/>
    <m/>
  </r>
  <r>
    <n v="5"/>
    <n v="1"/>
    <s v="1"/>
    <n v="25"/>
    <x v="120"/>
    <m/>
    <s v="M018"/>
    <x v="2"/>
    <s v="Hydrostatic Head Tester (hydro)"/>
    <x v="1"/>
    <x v="4"/>
    <x v="1"/>
    <m/>
    <m/>
  </r>
  <r>
    <n v="2"/>
    <n v="1"/>
    <s v="1"/>
    <n v="29"/>
    <x v="120"/>
    <m/>
    <s v="M018"/>
    <x v="3"/>
    <s v="Hydrostatic Head Tester (hydro)"/>
    <x v="1"/>
    <x v="4"/>
    <x v="1"/>
    <m/>
    <m/>
  </r>
  <r>
    <n v="2"/>
    <n v="1"/>
    <s v="3"/>
    <n v="153"/>
    <x v="120"/>
    <m/>
    <s v="M018"/>
    <x v="3"/>
    <s v="Hydrostatic Head Tester (hydro)"/>
    <x v="3"/>
    <x v="4"/>
    <x v="1"/>
    <m/>
    <m/>
  </r>
  <r>
    <n v="6"/>
    <n v="1"/>
    <s v="1"/>
    <n v="42"/>
    <x v="120"/>
    <m/>
    <s v="M018"/>
    <x v="4"/>
    <s v="Hydrostatic Head Tester (hydro)"/>
    <x v="1"/>
    <x v="4"/>
    <x v="1"/>
    <m/>
    <m/>
  </r>
  <r>
    <n v="6"/>
    <n v="1"/>
    <s v="3"/>
    <n v="247"/>
    <x v="120"/>
    <m/>
    <s v="M018"/>
    <x v="4"/>
    <s v="Hydrostatic Head Tester (hydro)"/>
    <x v="3"/>
    <x v="4"/>
    <x v="1"/>
    <m/>
    <m/>
  </r>
  <r>
    <n v="3"/>
    <n v="1"/>
    <s v="1"/>
    <n v="55"/>
    <x v="120"/>
    <m/>
    <s v="M018"/>
    <x v="5"/>
    <s v="Hydrostatic Head Tester (hydro)"/>
    <x v="1"/>
    <x v="4"/>
    <x v="1"/>
    <m/>
    <m/>
  </r>
  <r>
    <n v="3"/>
    <n v="1"/>
    <s v="3"/>
    <n v="315"/>
    <x v="120"/>
    <m/>
    <s v="M018"/>
    <x v="5"/>
    <s v="Hydrostatic Head Tester (hydro)"/>
    <x v="3"/>
    <x v="4"/>
    <x v="1"/>
    <m/>
    <m/>
  </r>
  <r>
    <n v="15"/>
    <n v="23"/>
    <s v="71"/>
    <n v="245"/>
    <x v="121"/>
    <s v="SDL Atlas"/>
    <s v="HydroPro M018"/>
    <x v="8"/>
    <s v="Hydrostatic Head Testing"/>
    <x v="15"/>
    <x v="17"/>
    <x v="1"/>
    <n v="1"/>
    <m/>
  </r>
  <r>
    <n v="15"/>
    <n v="23"/>
    <s v="72"/>
    <n v="480"/>
    <x v="121"/>
    <m/>
    <s v="HydroPro M018"/>
    <x v="8"/>
    <s v="Hydrostatic Head Testing"/>
    <x v="16"/>
    <x v="17"/>
    <x v="1"/>
    <m/>
    <m/>
  </r>
  <r>
    <n v="15"/>
    <n v="23"/>
    <s v="73"/>
    <n v="710"/>
    <x v="121"/>
    <m/>
    <s v="HydroPro M018"/>
    <x v="8"/>
    <s v="Hydrostatic Head Testing"/>
    <x v="17"/>
    <x v="17"/>
    <x v="1"/>
    <m/>
    <m/>
  </r>
  <r>
    <n v="3"/>
    <n v="23"/>
    <s v="71"/>
    <n v="245"/>
    <x v="121"/>
    <m/>
    <s v="HydroPro M018"/>
    <x v="5"/>
    <s v="Hydrostatic Head Testing"/>
    <x v="15"/>
    <x v="17"/>
    <x v="1"/>
    <m/>
    <m/>
  </r>
  <r>
    <n v="3"/>
    <n v="23"/>
    <s v="72"/>
    <n v="480"/>
    <x v="121"/>
    <m/>
    <s v="HydroPro M018"/>
    <x v="5"/>
    <s v="Hydrostatic Head Testing"/>
    <x v="16"/>
    <x v="17"/>
    <x v="1"/>
    <m/>
    <m/>
  </r>
  <r>
    <n v="3"/>
    <n v="23"/>
    <s v="73"/>
    <n v="710"/>
    <x v="121"/>
    <m/>
    <s v="HydroPro M018"/>
    <x v="5"/>
    <s v="Hydrostatic Head Testing"/>
    <x v="17"/>
    <x v="17"/>
    <x v="1"/>
    <m/>
    <m/>
  </r>
  <r>
    <n v="16"/>
    <n v="23"/>
    <s v="67"/>
    <n v="130"/>
    <x v="121"/>
    <m/>
    <s v="HydroPro M018"/>
    <x v="9"/>
    <s v="Hydrostatic Head Testing"/>
    <x v="18"/>
    <x v="17"/>
    <x v="1"/>
    <m/>
    <m/>
  </r>
  <r>
    <n v="16"/>
    <n v="23"/>
    <s v="68"/>
    <n v="250"/>
    <x v="121"/>
    <m/>
    <s v="HydroPro M018"/>
    <x v="9"/>
    <s v="Hydrostatic Head Testing"/>
    <x v="19"/>
    <x v="17"/>
    <x v="1"/>
    <m/>
    <m/>
  </r>
  <r>
    <n v="6"/>
    <n v="23"/>
    <s v="71"/>
    <n v="245"/>
    <x v="121"/>
    <m/>
    <s v="HydroPro M018"/>
    <x v="4"/>
    <s v="Hydrostatic Head Testing"/>
    <x v="15"/>
    <x v="17"/>
    <x v="1"/>
    <m/>
    <m/>
  </r>
  <r>
    <n v="6"/>
    <n v="23"/>
    <s v="72"/>
    <n v="480"/>
    <x v="121"/>
    <m/>
    <s v="HydroPro M018"/>
    <x v="4"/>
    <s v="Hydrostatic Head Testing"/>
    <x v="16"/>
    <x v="17"/>
    <x v="1"/>
    <m/>
    <m/>
  </r>
  <r>
    <n v="6"/>
    <n v="23"/>
    <s v="73"/>
    <n v="710"/>
    <x v="121"/>
    <m/>
    <s v="HydroPro M018"/>
    <x v="4"/>
    <s v="Hydrostatic Head Testing"/>
    <x v="17"/>
    <x v="17"/>
    <x v="1"/>
    <m/>
    <m/>
  </r>
  <r>
    <n v="1"/>
    <n v="2"/>
    <s v="16"/>
    <n v="800"/>
    <x v="122"/>
    <m/>
    <s v="HydroPro M018"/>
    <x v="1"/>
    <s v="IACUC (New or De Novo) Protocol Review_x000a_"/>
    <x v="4"/>
    <x v="5"/>
    <x v="2"/>
    <n v="0"/>
    <m/>
  </r>
  <r>
    <n v="5"/>
    <n v="2"/>
    <s v="16"/>
    <n v="800"/>
    <x v="122"/>
    <m/>
    <s v="HydroPro M018"/>
    <x v="2"/>
    <s v="IACUC (New or De Novo) Protocol Review_x000a_"/>
    <x v="4"/>
    <x v="5"/>
    <x v="2"/>
    <m/>
    <m/>
  </r>
  <r>
    <n v="2"/>
    <n v="2"/>
    <s v="16"/>
    <n v="800"/>
    <x v="122"/>
    <m/>
    <s v="HydroPro M018"/>
    <x v="3"/>
    <s v="IACUC (New or De Novo) Protocol Review_x000a_"/>
    <x v="4"/>
    <x v="5"/>
    <x v="2"/>
    <m/>
    <m/>
  </r>
  <r>
    <n v="6"/>
    <n v="2"/>
    <s v="16"/>
    <n v="800"/>
    <x v="122"/>
    <m/>
    <s v="HydroPro M018"/>
    <x v="4"/>
    <s v="IACUC (New or De Novo) Protocol Review_x000a_"/>
    <x v="4"/>
    <x v="5"/>
    <x v="2"/>
    <m/>
    <m/>
  </r>
  <r>
    <n v="3"/>
    <n v="2"/>
    <s v="16"/>
    <n v="800"/>
    <x v="122"/>
    <m/>
    <s v="HydroPro M018"/>
    <x v="5"/>
    <s v="IACUC (New or De Novo) Protocol Review_x000a_"/>
    <x v="4"/>
    <x v="5"/>
    <x v="2"/>
    <m/>
    <m/>
  </r>
  <r>
    <n v="1"/>
    <n v="1"/>
    <s v="16"/>
    <n v="400"/>
    <x v="123"/>
    <m/>
    <s v="HydroPro M018"/>
    <x v="1"/>
    <s v="IACUC Protocol Amendment Request"/>
    <x v="4"/>
    <x v="5"/>
    <x v="2"/>
    <n v="0"/>
    <m/>
  </r>
  <r>
    <n v="5"/>
    <n v="1"/>
    <s v="16"/>
    <n v="400"/>
    <x v="123"/>
    <m/>
    <s v="HydroPro M018"/>
    <x v="2"/>
    <s v="IACUC Protocol Amendment Request"/>
    <x v="4"/>
    <x v="5"/>
    <x v="2"/>
    <n v="0"/>
    <m/>
  </r>
  <r>
    <n v="2"/>
    <n v="1"/>
    <s v="16"/>
    <n v="400"/>
    <x v="123"/>
    <m/>
    <s v="HydroPro M018"/>
    <x v="3"/>
    <s v="IACUC Protocol Amendment Request"/>
    <x v="4"/>
    <x v="5"/>
    <x v="2"/>
    <n v="0"/>
    <m/>
  </r>
  <r>
    <n v="6"/>
    <n v="1"/>
    <s v="16"/>
    <n v="400"/>
    <x v="123"/>
    <m/>
    <s v="HydroPro M018"/>
    <x v="4"/>
    <s v="IACUC Protocol Amendment Request"/>
    <x v="4"/>
    <x v="5"/>
    <x v="2"/>
    <n v="0"/>
    <m/>
  </r>
  <r>
    <n v="3"/>
    <n v="1"/>
    <s v="16"/>
    <n v="400"/>
    <x v="123"/>
    <m/>
    <s v="HydroPro M018"/>
    <x v="5"/>
    <s v="IACUC Protocol Amendment Request"/>
    <x v="4"/>
    <x v="5"/>
    <x v="2"/>
    <n v="0"/>
    <m/>
  </r>
  <r>
    <m/>
    <m/>
    <m/>
    <m/>
    <x v="123"/>
    <m/>
    <s v="HydroPro M018"/>
    <x v="0"/>
    <m/>
    <x v="0"/>
    <x v="5"/>
    <x v="2"/>
    <n v="0"/>
    <m/>
  </r>
  <r>
    <n v="10"/>
    <n v="1"/>
    <s v="18"/>
    <n v="0"/>
    <x v="124"/>
    <s v="Oxford Instruments"/>
    <s v="PlasmaLab 100"/>
    <x v="6"/>
    <s v="ICP380 Metal etch (ICP)"/>
    <x v="5"/>
    <x v="2"/>
    <x v="1"/>
    <n v="1"/>
    <s v="Condition: Excellent"/>
  </r>
  <r>
    <n v="10"/>
    <n v="1"/>
    <s v="29"/>
    <n v="0"/>
    <x v="124"/>
    <m/>
    <s v="PlasmaLab 100"/>
    <x v="6"/>
    <s v="ICP380 Metal etch (ICP)"/>
    <x v="6"/>
    <x v="2"/>
    <x v="1"/>
    <m/>
    <m/>
  </r>
  <r>
    <n v="1"/>
    <n v="1"/>
    <s v="1"/>
    <n v="42"/>
    <x v="124"/>
    <m/>
    <s v="PlasmaLab 100"/>
    <x v="1"/>
    <s v="ICP380 Metal etch (ICP)"/>
    <x v="1"/>
    <x v="2"/>
    <x v="1"/>
    <m/>
    <m/>
  </r>
  <r>
    <n v="1"/>
    <n v="1"/>
    <s v="19"/>
    <n v="153"/>
    <x v="124"/>
    <m/>
    <s v="PlasmaLab 100"/>
    <x v="1"/>
    <s v="ICP380 Metal etch (ICP)"/>
    <x v="2"/>
    <x v="2"/>
    <x v="1"/>
    <m/>
    <m/>
  </r>
  <r>
    <n v="1"/>
    <n v="1"/>
    <s v="3"/>
    <n v="153"/>
    <x v="124"/>
    <m/>
    <s v="PlasmaLab 100"/>
    <x v="1"/>
    <s v="ICP380 Metal etch (ICP)"/>
    <x v="3"/>
    <x v="2"/>
    <x v="1"/>
    <m/>
    <m/>
  </r>
  <r>
    <n v="5"/>
    <n v="1"/>
    <s v="1"/>
    <n v="67"/>
    <x v="124"/>
    <m/>
    <s v="PlasmaLab 100"/>
    <x v="2"/>
    <s v="ICP380 Metal etch (ICP)"/>
    <x v="1"/>
    <x v="2"/>
    <x v="1"/>
    <m/>
    <m/>
  </r>
  <r>
    <n v="5"/>
    <n v="1"/>
    <s v="19"/>
    <n v="246"/>
    <x v="124"/>
    <m/>
    <s v="PlasmaLab 100"/>
    <x v="2"/>
    <s v="ICP380 Metal etch (ICP)"/>
    <x v="2"/>
    <x v="2"/>
    <x v="1"/>
    <m/>
    <m/>
  </r>
  <r>
    <n v="5"/>
    <n v="1"/>
    <s v="3"/>
    <n v="246"/>
    <x v="124"/>
    <m/>
    <s v="PlasmaLab 100"/>
    <x v="2"/>
    <s v="ICP380 Metal etch (ICP)"/>
    <x v="3"/>
    <x v="2"/>
    <x v="1"/>
    <m/>
    <m/>
  </r>
  <r>
    <n v="2"/>
    <n v="1"/>
    <s v="1"/>
    <n v="78"/>
    <x v="124"/>
    <m/>
    <s v="PlasmaLab 100"/>
    <x v="3"/>
    <s v="ICP380 Metal etch (ICP)"/>
    <x v="1"/>
    <x v="2"/>
    <x v="1"/>
    <m/>
    <m/>
  </r>
  <r>
    <n v="2"/>
    <n v="1"/>
    <s v="19"/>
    <n v="285"/>
    <x v="124"/>
    <m/>
    <s v="PlasmaLab 100"/>
    <x v="3"/>
    <s v="ICP380 Metal etch (ICP)"/>
    <x v="2"/>
    <x v="2"/>
    <x v="1"/>
    <m/>
    <m/>
  </r>
  <r>
    <n v="2"/>
    <n v="1"/>
    <s v="3"/>
    <n v="285"/>
    <x v="124"/>
    <m/>
    <s v="PlasmaLab 100"/>
    <x v="3"/>
    <s v="ICP380 Metal etch (ICP)"/>
    <x v="3"/>
    <x v="2"/>
    <x v="1"/>
    <m/>
    <m/>
  </r>
  <r>
    <n v="6"/>
    <n v="1"/>
    <s v="1"/>
    <n v="126"/>
    <x v="124"/>
    <m/>
    <s v="PlasmaLab 100"/>
    <x v="4"/>
    <s v="ICP380 Metal etch (ICP)"/>
    <x v="1"/>
    <x v="2"/>
    <x v="1"/>
    <m/>
    <m/>
  </r>
  <r>
    <n v="6"/>
    <n v="1"/>
    <s v="19"/>
    <n v="461"/>
    <x v="124"/>
    <m/>
    <s v="PlasmaLab 100"/>
    <x v="4"/>
    <s v="ICP380 Metal etch (ICP)"/>
    <x v="2"/>
    <x v="2"/>
    <x v="1"/>
    <m/>
    <m/>
  </r>
  <r>
    <n v="6"/>
    <n v="1"/>
    <s v="3"/>
    <n v="461"/>
    <x v="124"/>
    <m/>
    <s v="PlasmaLab 100"/>
    <x v="4"/>
    <s v="ICP380 Metal etch (ICP)"/>
    <x v="3"/>
    <x v="2"/>
    <x v="1"/>
    <m/>
    <m/>
  </r>
  <r>
    <n v="3"/>
    <n v="1"/>
    <s v="1"/>
    <n v="161"/>
    <x v="124"/>
    <m/>
    <s v="PlasmaLab 100"/>
    <x v="5"/>
    <s v="ICP380 Metal etch (ICP)"/>
    <x v="1"/>
    <x v="2"/>
    <x v="1"/>
    <m/>
    <m/>
  </r>
  <r>
    <n v="3"/>
    <n v="1"/>
    <s v="19"/>
    <n v="589"/>
    <x v="124"/>
    <m/>
    <s v="PlasmaLab 100"/>
    <x v="5"/>
    <s v="ICP380 Metal etch (ICP)"/>
    <x v="2"/>
    <x v="2"/>
    <x v="1"/>
    <m/>
    <m/>
  </r>
  <r>
    <n v="3"/>
    <n v="1"/>
    <s v="3"/>
    <n v="589"/>
    <x v="124"/>
    <m/>
    <s v="PlasmaLab 100"/>
    <x v="5"/>
    <s v="ICP380 Metal etch (ICP)"/>
    <x v="3"/>
    <x v="2"/>
    <x v="1"/>
    <m/>
    <m/>
  </r>
  <r>
    <n v="1"/>
    <n v="1"/>
    <s v="1"/>
    <n v="42"/>
    <x v="125"/>
    <s v="Oxford Instruments"/>
    <s v="PlasmaLab 100"/>
    <x v="1"/>
    <s v="ICP380 Si etch"/>
    <x v="1"/>
    <x v="2"/>
    <x v="1"/>
    <n v="1"/>
    <s v="Condition: Excellent"/>
  </r>
  <r>
    <n v="1"/>
    <n v="1"/>
    <s v="19"/>
    <n v="153"/>
    <x v="125"/>
    <m/>
    <s v="PlasmaLab 100"/>
    <x v="1"/>
    <s v="ICP380 Si etch"/>
    <x v="2"/>
    <x v="2"/>
    <x v="1"/>
    <m/>
    <m/>
  </r>
  <r>
    <n v="1"/>
    <n v="1"/>
    <s v="3"/>
    <n v="153"/>
    <x v="125"/>
    <m/>
    <s v="PlasmaLab 100"/>
    <x v="1"/>
    <s v="ICP380 Si etch"/>
    <x v="3"/>
    <x v="2"/>
    <x v="1"/>
    <m/>
    <m/>
  </r>
  <r>
    <n v="5"/>
    <n v="1"/>
    <s v="1"/>
    <n v="67"/>
    <x v="125"/>
    <m/>
    <s v="PlasmaLab 100"/>
    <x v="2"/>
    <s v="ICP380 Si etch"/>
    <x v="1"/>
    <x v="2"/>
    <x v="1"/>
    <m/>
    <m/>
  </r>
  <r>
    <n v="5"/>
    <n v="1"/>
    <s v="19"/>
    <n v="246"/>
    <x v="125"/>
    <m/>
    <s v="PlasmaLab 100"/>
    <x v="2"/>
    <s v="ICP380 Si etch"/>
    <x v="2"/>
    <x v="2"/>
    <x v="1"/>
    <m/>
    <m/>
  </r>
  <r>
    <n v="5"/>
    <n v="1"/>
    <s v="3"/>
    <n v="246"/>
    <x v="125"/>
    <m/>
    <s v="PlasmaLab 100"/>
    <x v="2"/>
    <s v="ICP380 Si etch"/>
    <x v="3"/>
    <x v="2"/>
    <x v="1"/>
    <m/>
    <m/>
  </r>
  <r>
    <n v="2"/>
    <n v="1"/>
    <s v="1"/>
    <n v="78"/>
    <x v="125"/>
    <m/>
    <s v="PlasmaLab 100"/>
    <x v="3"/>
    <s v="ICP380 Si etch"/>
    <x v="1"/>
    <x v="2"/>
    <x v="1"/>
    <m/>
    <m/>
  </r>
  <r>
    <n v="2"/>
    <n v="1"/>
    <s v="19"/>
    <n v="285"/>
    <x v="125"/>
    <m/>
    <s v="PlasmaLab 100"/>
    <x v="3"/>
    <s v="ICP380 Si etch"/>
    <x v="2"/>
    <x v="2"/>
    <x v="1"/>
    <m/>
    <m/>
  </r>
  <r>
    <n v="2"/>
    <n v="1"/>
    <s v="3"/>
    <n v="285"/>
    <x v="125"/>
    <m/>
    <s v="PlasmaLab 100"/>
    <x v="3"/>
    <s v="ICP380 Si etch"/>
    <x v="3"/>
    <x v="2"/>
    <x v="1"/>
    <m/>
    <m/>
  </r>
  <r>
    <n v="6"/>
    <n v="1"/>
    <s v="1"/>
    <n v="126"/>
    <x v="125"/>
    <m/>
    <s v="PlasmaLab 100"/>
    <x v="4"/>
    <s v="ICP380 Si etch"/>
    <x v="1"/>
    <x v="2"/>
    <x v="1"/>
    <m/>
    <m/>
  </r>
  <r>
    <n v="6"/>
    <n v="1"/>
    <s v="19"/>
    <n v="461"/>
    <x v="125"/>
    <m/>
    <s v="PlasmaLab 100"/>
    <x v="4"/>
    <s v="ICP380 Si etch"/>
    <x v="2"/>
    <x v="2"/>
    <x v="1"/>
    <m/>
    <m/>
  </r>
  <r>
    <n v="6"/>
    <n v="1"/>
    <s v="3"/>
    <n v="461"/>
    <x v="125"/>
    <m/>
    <s v="PlasmaLab 100"/>
    <x v="4"/>
    <s v="ICP380 Si etch"/>
    <x v="3"/>
    <x v="2"/>
    <x v="1"/>
    <m/>
    <m/>
  </r>
  <r>
    <n v="3"/>
    <n v="1"/>
    <s v="1"/>
    <n v="161"/>
    <x v="125"/>
    <m/>
    <s v="PlasmaLab 100"/>
    <x v="5"/>
    <s v="ICP380 Si etch"/>
    <x v="1"/>
    <x v="2"/>
    <x v="1"/>
    <m/>
    <m/>
  </r>
  <r>
    <n v="3"/>
    <n v="1"/>
    <s v="19"/>
    <n v="589"/>
    <x v="125"/>
    <m/>
    <s v="PlasmaLab 100"/>
    <x v="5"/>
    <s v="ICP380 Si etch"/>
    <x v="2"/>
    <x v="2"/>
    <x v="1"/>
    <m/>
    <m/>
  </r>
  <r>
    <n v="3"/>
    <n v="1"/>
    <s v="3"/>
    <n v="589"/>
    <x v="125"/>
    <m/>
    <s v="PlasmaLab 100"/>
    <x v="5"/>
    <s v="ICP380 Si etch"/>
    <x v="3"/>
    <x v="2"/>
    <x v="1"/>
    <m/>
    <m/>
  </r>
  <r>
    <n v="10"/>
    <n v="1"/>
    <s v="18"/>
    <n v="0"/>
    <x v="125"/>
    <m/>
    <s v="PlasmaLab 100"/>
    <x v="6"/>
    <s v="ICP380 Si etch"/>
    <x v="5"/>
    <x v="2"/>
    <x v="1"/>
    <m/>
    <m/>
  </r>
  <r>
    <n v="10"/>
    <n v="1"/>
    <s v="18"/>
    <n v="0"/>
    <x v="126"/>
    <m/>
    <s v="PlasmaLab 100"/>
    <x v="6"/>
    <s v="Image Reversal Bake Oven (IBake)"/>
    <x v="5"/>
    <x v="2"/>
    <x v="1"/>
    <n v="1"/>
    <m/>
  </r>
  <r>
    <n v="10"/>
    <n v="1"/>
    <s v="29"/>
    <n v="0"/>
    <x v="126"/>
    <m/>
    <s v="PlasmaLab 100"/>
    <x v="6"/>
    <s v="Image Reversal Bake Oven (IBake)"/>
    <x v="6"/>
    <x v="2"/>
    <x v="1"/>
    <m/>
    <m/>
  </r>
  <r>
    <n v="1"/>
    <n v="1"/>
    <s v="1"/>
    <n v="5"/>
    <x v="126"/>
    <m/>
    <s v="PlasmaLab 100"/>
    <x v="1"/>
    <s v="Image Reversal Bake Oven (IBake)"/>
    <x v="1"/>
    <x v="2"/>
    <x v="1"/>
    <m/>
    <m/>
  </r>
  <r>
    <n v="1"/>
    <n v="1"/>
    <s v="19"/>
    <n v="116"/>
    <x v="126"/>
    <m/>
    <s v="PlasmaLab 100"/>
    <x v="1"/>
    <s v="Image Reversal Bake Oven (IBake)"/>
    <x v="2"/>
    <x v="2"/>
    <x v="1"/>
    <m/>
    <m/>
  </r>
  <r>
    <n v="1"/>
    <n v="1"/>
    <s v="3"/>
    <n v="116"/>
    <x v="126"/>
    <m/>
    <s v="PlasmaLab 100"/>
    <x v="1"/>
    <s v="Image Reversal Bake Oven (IBake)"/>
    <x v="3"/>
    <x v="2"/>
    <x v="1"/>
    <m/>
    <m/>
  </r>
  <r>
    <n v="5"/>
    <n v="1"/>
    <s v="1"/>
    <n v="10"/>
    <x v="126"/>
    <m/>
    <s v="PlasmaLab 100"/>
    <x v="2"/>
    <s v="Image Reversal Bake Oven (IBake)"/>
    <x v="1"/>
    <x v="2"/>
    <x v="1"/>
    <m/>
    <m/>
  </r>
  <r>
    <n v="5"/>
    <n v="1"/>
    <s v="19"/>
    <n v="188"/>
    <x v="126"/>
    <m/>
    <s v="PlasmaLab 100"/>
    <x v="2"/>
    <s v="Image Reversal Bake Oven (IBake)"/>
    <x v="2"/>
    <x v="2"/>
    <x v="1"/>
    <m/>
    <m/>
  </r>
  <r>
    <n v="5"/>
    <n v="1"/>
    <s v="3"/>
    <n v="188"/>
    <x v="126"/>
    <m/>
    <s v="PlasmaLab 100"/>
    <x v="2"/>
    <s v="Image Reversal Bake Oven (IBake)"/>
    <x v="3"/>
    <x v="2"/>
    <x v="1"/>
    <m/>
    <m/>
  </r>
  <r>
    <n v="2"/>
    <n v="1"/>
    <s v="1"/>
    <n v="11"/>
    <x v="126"/>
    <m/>
    <s v="PlasmaLab 100"/>
    <x v="3"/>
    <s v="Image Reversal Bake Oven (IBake)"/>
    <x v="1"/>
    <x v="2"/>
    <x v="1"/>
    <m/>
    <m/>
  </r>
  <r>
    <n v="2"/>
    <n v="1"/>
    <s v="19"/>
    <n v="218"/>
    <x v="126"/>
    <m/>
    <s v="PlasmaLab 100"/>
    <x v="3"/>
    <s v="Image Reversal Bake Oven (IBake)"/>
    <x v="2"/>
    <x v="2"/>
    <x v="1"/>
    <m/>
    <m/>
  </r>
  <r>
    <n v="2"/>
    <n v="1"/>
    <s v="3"/>
    <n v="218"/>
    <x v="126"/>
    <m/>
    <s v="PlasmaLab 100"/>
    <x v="3"/>
    <s v="Image Reversal Bake Oven (IBake)"/>
    <x v="3"/>
    <x v="2"/>
    <x v="1"/>
    <m/>
    <m/>
  </r>
  <r>
    <n v="6"/>
    <n v="1"/>
    <s v="1"/>
    <n v="18"/>
    <x v="126"/>
    <m/>
    <s v="PlasmaLab 100"/>
    <x v="4"/>
    <s v="Image Reversal Bake Oven (IBake)"/>
    <x v="1"/>
    <x v="2"/>
    <x v="1"/>
    <m/>
    <m/>
  </r>
  <r>
    <n v="6"/>
    <n v="1"/>
    <s v="19"/>
    <n v="353"/>
    <x v="126"/>
    <m/>
    <s v="PlasmaLab 100"/>
    <x v="4"/>
    <s v="Image Reversal Bake Oven (IBake)"/>
    <x v="2"/>
    <x v="2"/>
    <x v="1"/>
    <m/>
    <m/>
  </r>
  <r>
    <n v="6"/>
    <n v="1"/>
    <s v="3"/>
    <n v="353"/>
    <x v="126"/>
    <m/>
    <s v="PlasmaLab 100"/>
    <x v="4"/>
    <s v="Image Reversal Bake Oven (IBake)"/>
    <x v="3"/>
    <x v="2"/>
    <x v="1"/>
    <m/>
    <m/>
  </r>
  <r>
    <n v="3"/>
    <n v="1"/>
    <s v="1"/>
    <n v="23"/>
    <x v="126"/>
    <m/>
    <s v="PlasmaLab 100"/>
    <x v="5"/>
    <s v="Image Reversal Bake Oven (IBake)"/>
    <x v="1"/>
    <x v="2"/>
    <x v="1"/>
    <m/>
    <m/>
  </r>
  <r>
    <n v="3"/>
    <n v="1"/>
    <s v="19"/>
    <n v="451"/>
    <x v="126"/>
    <m/>
    <s v="PlasmaLab 100"/>
    <x v="5"/>
    <s v="Image Reversal Bake Oven (IBake)"/>
    <x v="2"/>
    <x v="2"/>
    <x v="1"/>
    <m/>
    <m/>
  </r>
  <r>
    <n v="3"/>
    <n v="1"/>
    <s v="3"/>
    <n v="451"/>
    <x v="126"/>
    <m/>
    <s v="PlasmaLab 100"/>
    <x v="5"/>
    <s v="Image Reversal Bake Oven (IBake)"/>
    <x v="3"/>
    <x v="2"/>
    <x v="1"/>
    <m/>
    <m/>
  </r>
  <r>
    <n v="1"/>
    <n v="1"/>
    <s v="16"/>
    <n v="102"/>
    <x v="127"/>
    <m/>
    <s v="PlasmaLab 100"/>
    <x v="1"/>
    <s v="Imaging Analysis and Consultation"/>
    <x v="4"/>
    <x v="6"/>
    <x v="1"/>
    <n v="1"/>
    <m/>
  </r>
  <r>
    <n v="5"/>
    <n v="1"/>
    <s v="16"/>
    <n v="158"/>
    <x v="127"/>
    <m/>
    <s v="PlasmaLab 100"/>
    <x v="2"/>
    <s v="Imaging Analysis and Consultation"/>
    <x v="4"/>
    <x v="6"/>
    <x v="1"/>
    <m/>
    <m/>
  </r>
  <r>
    <n v="2"/>
    <n v="1"/>
    <s v="16"/>
    <n v="185"/>
    <x v="127"/>
    <m/>
    <s v="PlasmaLab 100"/>
    <x v="3"/>
    <s v="Imaging Analysis and Consultation"/>
    <x v="4"/>
    <x v="6"/>
    <x v="1"/>
    <m/>
    <m/>
  </r>
  <r>
    <n v="6"/>
    <n v="1"/>
    <s v="16"/>
    <n v="268"/>
    <x v="127"/>
    <m/>
    <s v="PlasmaLab 100"/>
    <x v="4"/>
    <s v="Imaging Analysis and Consultation"/>
    <x v="4"/>
    <x v="6"/>
    <x v="1"/>
    <m/>
    <m/>
  </r>
  <r>
    <n v="3"/>
    <n v="1"/>
    <s v="16"/>
    <n v="352"/>
    <x v="127"/>
    <m/>
    <s v="PlasmaLab 100"/>
    <x v="5"/>
    <s v="Imaging Analysis and Consultation"/>
    <x v="4"/>
    <x v="6"/>
    <x v="1"/>
    <m/>
    <m/>
  </r>
  <r>
    <n v="1"/>
    <n v="1"/>
    <s v="19"/>
    <n v="138"/>
    <x v="128"/>
    <m/>
    <s v="PlasmaLab 100"/>
    <x v="1"/>
    <s v="In Core &amp; Beam Facilities"/>
    <x v="2"/>
    <x v="13"/>
    <x v="1"/>
    <n v="1"/>
    <s v="Condition: Excellent"/>
  </r>
  <r>
    <n v="5"/>
    <n v="1"/>
    <s v="19"/>
    <n v="220"/>
    <x v="128"/>
    <m/>
    <s v="PlasmaLab 100"/>
    <x v="2"/>
    <s v="In Core &amp; Beam Facilities"/>
    <x v="2"/>
    <x v="13"/>
    <x v="1"/>
    <m/>
    <m/>
  </r>
  <r>
    <n v="2"/>
    <n v="1"/>
    <s v="19"/>
    <n v="255"/>
    <x v="128"/>
    <m/>
    <s v="PlasmaLab 100"/>
    <x v="3"/>
    <s v="In Core &amp; Beam Facilities"/>
    <x v="2"/>
    <x v="13"/>
    <x v="1"/>
    <m/>
    <m/>
  </r>
  <r>
    <n v="6"/>
    <n v="1"/>
    <s v="19"/>
    <n v="430"/>
    <x v="128"/>
    <m/>
    <s v="PlasmaLab 100"/>
    <x v="4"/>
    <s v="In Core &amp; Beam Facilities"/>
    <x v="2"/>
    <x v="13"/>
    <x v="1"/>
    <m/>
    <m/>
  </r>
  <r>
    <n v="3"/>
    <n v="1"/>
    <s v="19"/>
    <n v="530"/>
    <x v="128"/>
    <m/>
    <s v="PlasmaLab 100"/>
    <x v="5"/>
    <s v="In Core &amp; Beam Facilities"/>
    <x v="2"/>
    <x v="13"/>
    <x v="1"/>
    <m/>
    <m/>
  </r>
  <r>
    <n v="10"/>
    <n v="1"/>
    <s v="18"/>
    <n v="0"/>
    <x v="128"/>
    <m/>
    <s v="PlasmaLab 100"/>
    <x v="6"/>
    <s v="In Core &amp; Beam Facilities"/>
    <x v="5"/>
    <x v="13"/>
    <x v="1"/>
    <m/>
    <m/>
  </r>
  <r>
    <n v="10"/>
    <n v="1"/>
    <s v="18"/>
    <n v="0"/>
    <x v="129"/>
    <s v="Agilent"/>
    <s v="7900"/>
    <x v="6"/>
    <s v="Inductively Coupled Plasma - Mass Spectrometer (ICP-MS)"/>
    <x v="5"/>
    <x v="14"/>
    <x v="1"/>
    <n v="1"/>
    <s v="Condition: Good"/>
  </r>
  <r>
    <n v="10"/>
    <n v="1"/>
    <s v="29"/>
    <n v="0"/>
    <x v="129"/>
    <m/>
    <s v="7900"/>
    <x v="6"/>
    <s v="Inductively Coupled Plasma - Mass Spectrometer (ICP-MS)"/>
    <x v="6"/>
    <x v="14"/>
    <x v="1"/>
    <m/>
    <m/>
  </r>
  <r>
    <n v="1"/>
    <n v="1"/>
    <s v="1"/>
    <n v="40"/>
    <x v="129"/>
    <m/>
    <s v="7900"/>
    <x v="1"/>
    <s v="Inductively Coupled Plasma - Mass Spectrometer (ICP-MS)"/>
    <x v="1"/>
    <x v="14"/>
    <x v="1"/>
    <m/>
    <m/>
  </r>
  <r>
    <n v="1"/>
    <n v="1"/>
    <s v="19"/>
    <n v="117"/>
    <x v="129"/>
    <m/>
    <s v="7900"/>
    <x v="1"/>
    <s v="Inductively Coupled Plasma - Mass Spectrometer (ICP-MS)"/>
    <x v="2"/>
    <x v="14"/>
    <x v="1"/>
    <m/>
    <m/>
  </r>
  <r>
    <n v="1"/>
    <n v="1"/>
    <s v="3"/>
    <n v="117"/>
    <x v="129"/>
    <m/>
    <s v="7900"/>
    <x v="1"/>
    <s v="Inductively Coupled Plasma - Mass Spectrometer (ICP-MS)"/>
    <x v="3"/>
    <x v="14"/>
    <x v="1"/>
    <m/>
    <m/>
  </r>
  <r>
    <n v="5"/>
    <n v="1"/>
    <s v="1"/>
    <n v="62"/>
    <x v="129"/>
    <m/>
    <s v="7900"/>
    <x v="2"/>
    <s v="Inductively Coupled Plasma - Mass Spectrometer (ICP-MS)"/>
    <x v="1"/>
    <x v="14"/>
    <x v="1"/>
    <m/>
    <m/>
  </r>
  <r>
    <n v="5"/>
    <n v="1"/>
    <s v="19"/>
    <n v="187"/>
    <x v="129"/>
    <m/>
    <s v="7900"/>
    <x v="2"/>
    <s v="Inductively Coupled Plasma - Mass Spectrometer (ICP-MS)"/>
    <x v="2"/>
    <x v="14"/>
    <x v="1"/>
    <m/>
    <m/>
  </r>
  <r>
    <n v="5"/>
    <n v="1"/>
    <s v="3"/>
    <n v="187"/>
    <x v="129"/>
    <m/>
    <s v="7900"/>
    <x v="2"/>
    <s v="Inductively Coupled Plasma - Mass Spectrometer (ICP-MS)"/>
    <x v="3"/>
    <x v="14"/>
    <x v="1"/>
    <m/>
    <m/>
  </r>
  <r>
    <n v="2"/>
    <n v="1"/>
    <s v="1"/>
    <n v="72"/>
    <x v="129"/>
    <m/>
    <s v="7900"/>
    <x v="3"/>
    <s v="Inductively Coupled Plasma - Mass Spectrometer (ICP-MS)"/>
    <x v="1"/>
    <x v="14"/>
    <x v="1"/>
    <m/>
    <m/>
  </r>
  <r>
    <n v="2"/>
    <n v="1"/>
    <s v="19"/>
    <n v="216"/>
    <x v="129"/>
    <m/>
    <s v="7900"/>
    <x v="3"/>
    <s v="Inductively Coupled Plasma - Mass Spectrometer (ICP-MS)"/>
    <x v="2"/>
    <x v="14"/>
    <x v="1"/>
    <m/>
    <m/>
  </r>
  <r>
    <n v="2"/>
    <n v="1"/>
    <s v="3"/>
    <n v="216"/>
    <x v="129"/>
    <m/>
    <s v="7900"/>
    <x v="3"/>
    <s v="Inductively Coupled Plasma - Mass Spectrometer (ICP-MS)"/>
    <x v="3"/>
    <x v="14"/>
    <x v="1"/>
    <m/>
    <m/>
  </r>
  <r>
    <n v="6"/>
    <n v="1"/>
    <s v="1"/>
    <n v="116"/>
    <x v="129"/>
    <m/>
    <s v="7900"/>
    <x v="4"/>
    <s v="Inductively Coupled Plasma - Mass Spectrometer (ICP-MS)"/>
    <x v="1"/>
    <x v="14"/>
    <x v="1"/>
    <m/>
    <m/>
  </r>
  <r>
    <n v="6"/>
    <n v="1"/>
    <s v="19"/>
    <n v="345"/>
    <x v="129"/>
    <m/>
    <s v="7900"/>
    <x v="4"/>
    <s v="Inductively Coupled Plasma - Mass Spectrometer (ICP-MS)"/>
    <x v="2"/>
    <x v="14"/>
    <x v="1"/>
    <m/>
    <m/>
  </r>
  <r>
    <n v="6"/>
    <n v="1"/>
    <s v="3"/>
    <n v="345"/>
    <x v="129"/>
    <m/>
    <s v="7900"/>
    <x v="4"/>
    <s v="Inductively Coupled Plasma - Mass Spectrometer (ICP-MS)"/>
    <x v="3"/>
    <x v="14"/>
    <x v="1"/>
    <m/>
    <m/>
  </r>
  <r>
    <n v="3"/>
    <n v="1"/>
    <s v="1"/>
    <n v="149"/>
    <x v="129"/>
    <m/>
    <s v="7900"/>
    <x v="5"/>
    <s v="Inductively Coupled Plasma - Mass Spectrometer (ICP-MS)"/>
    <x v="1"/>
    <x v="14"/>
    <x v="1"/>
    <m/>
    <m/>
  </r>
  <r>
    <n v="3"/>
    <n v="1"/>
    <s v="19"/>
    <n v="440"/>
    <x v="129"/>
    <m/>
    <s v="7900"/>
    <x v="5"/>
    <s v="Inductively Coupled Plasma - Mass Spectrometer (ICP-MS)"/>
    <x v="2"/>
    <x v="14"/>
    <x v="1"/>
    <m/>
    <m/>
  </r>
  <r>
    <n v="3"/>
    <n v="1"/>
    <s v="3"/>
    <n v="440"/>
    <x v="129"/>
    <m/>
    <s v="7900"/>
    <x v="5"/>
    <s v="Inductively Coupled Plasma - Mass Spectrometer (ICP-MS)"/>
    <x v="3"/>
    <x v="14"/>
    <x v="1"/>
    <m/>
    <m/>
  </r>
  <r>
    <n v="10"/>
    <n v="1"/>
    <s v="29"/>
    <n v="0"/>
    <x v="130"/>
    <s v="Agilent"/>
    <s v="5110"/>
    <x v="6"/>
    <s v="Inductively Coupled Plasma - Optical Emission Spectrometer (ICP-OES)"/>
    <x v="6"/>
    <x v="14"/>
    <x v="1"/>
    <n v="1"/>
    <s v="Condition: Good"/>
  </r>
  <r>
    <n v="10"/>
    <n v="1"/>
    <s v="18"/>
    <n v="0"/>
    <x v="130"/>
    <m/>
    <s v="5110"/>
    <x v="6"/>
    <s v="Inductively Coupled Plasma - Optical Emission Spectrometer (ICP-OES)"/>
    <x v="5"/>
    <x v="14"/>
    <x v="1"/>
    <m/>
    <m/>
  </r>
  <r>
    <n v="1"/>
    <n v="1"/>
    <s v="1"/>
    <n v="40"/>
    <x v="130"/>
    <m/>
    <s v="5110"/>
    <x v="1"/>
    <s v="Inductively Coupled Plasma - Optical Emission Spectrometer (ICP-OES)"/>
    <x v="1"/>
    <x v="14"/>
    <x v="1"/>
    <m/>
    <m/>
  </r>
  <r>
    <n v="1"/>
    <n v="1"/>
    <s v="19"/>
    <n v="117"/>
    <x v="130"/>
    <m/>
    <s v="5110"/>
    <x v="1"/>
    <s v="Inductively Coupled Plasma - Optical Emission Spectrometer (ICP-OES)"/>
    <x v="2"/>
    <x v="14"/>
    <x v="1"/>
    <m/>
    <m/>
  </r>
  <r>
    <n v="1"/>
    <n v="1"/>
    <s v="3"/>
    <n v="117"/>
    <x v="130"/>
    <m/>
    <s v="5110"/>
    <x v="1"/>
    <s v="Inductively Coupled Plasma - Optical Emission Spectrometer (ICP-OES)"/>
    <x v="3"/>
    <x v="14"/>
    <x v="1"/>
    <m/>
    <m/>
  </r>
  <r>
    <n v="5"/>
    <n v="1"/>
    <s v="1"/>
    <n v="62"/>
    <x v="130"/>
    <m/>
    <s v="5110"/>
    <x v="2"/>
    <s v="Inductively Coupled Plasma - Optical Emission Spectrometer (ICP-OES)"/>
    <x v="1"/>
    <x v="14"/>
    <x v="1"/>
    <m/>
    <m/>
  </r>
  <r>
    <n v="5"/>
    <n v="1"/>
    <s v="19"/>
    <n v="187"/>
    <x v="130"/>
    <m/>
    <s v="5110"/>
    <x v="2"/>
    <s v="Inductively Coupled Plasma - Optical Emission Spectrometer (ICP-OES)"/>
    <x v="2"/>
    <x v="14"/>
    <x v="1"/>
    <m/>
    <m/>
  </r>
  <r>
    <n v="5"/>
    <n v="1"/>
    <s v="3"/>
    <n v="187"/>
    <x v="130"/>
    <m/>
    <s v="5110"/>
    <x v="2"/>
    <s v="Inductively Coupled Plasma - Optical Emission Spectrometer (ICP-OES)"/>
    <x v="3"/>
    <x v="14"/>
    <x v="1"/>
    <m/>
    <m/>
  </r>
  <r>
    <n v="2"/>
    <n v="1"/>
    <s v="1"/>
    <n v="72"/>
    <x v="130"/>
    <m/>
    <s v="5110"/>
    <x v="3"/>
    <s v="Inductively Coupled Plasma - Optical Emission Spectrometer (ICP-OES)"/>
    <x v="1"/>
    <x v="14"/>
    <x v="1"/>
    <m/>
    <m/>
  </r>
  <r>
    <n v="2"/>
    <n v="1"/>
    <s v="19"/>
    <n v="216"/>
    <x v="130"/>
    <m/>
    <s v="5110"/>
    <x v="3"/>
    <s v="Inductively Coupled Plasma - Optical Emission Spectrometer (ICP-OES)"/>
    <x v="2"/>
    <x v="14"/>
    <x v="1"/>
    <m/>
    <m/>
  </r>
  <r>
    <n v="2"/>
    <n v="1"/>
    <s v="3"/>
    <n v="216"/>
    <x v="130"/>
    <m/>
    <s v="5110"/>
    <x v="3"/>
    <s v="Inductively Coupled Plasma - Optical Emission Spectrometer (ICP-OES)"/>
    <x v="3"/>
    <x v="14"/>
    <x v="1"/>
    <m/>
    <m/>
  </r>
  <r>
    <n v="6"/>
    <n v="1"/>
    <s v="1"/>
    <n v="116"/>
    <x v="130"/>
    <m/>
    <s v="5110"/>
    <x v="4"/>
    <s v="Inductively Coupled Plasma - Optical Emission Spectrometer (ICP-OES)"/>
    <x v="1"/>
    <x v="14"/>
    <x v="1"/>
    <m/>
    <m/>
  </r>
  <r>
    <n v="6"/>
    <n v="1"/>
    <s v="19"/>
    <n v="345"/>
    <x v="130"/>
    <m/>
    <s v="5110"/>
    <x v="4"/>
    <s v="Inductively Coupled Plasma - Optical Emission Spectrometer (ICP-OES)"/>
    <x v="2"/>
    <x v="14"/>
    <x v="1"/>
    <m/>
    <m/>
  </r>
  <r>
    <n v="6"/>
    <n v="1"/>
    <s v="3"/>
    <n v="345"/>
    <x v="130"/>
    <m/>
    <s v="5110"/>
    <x v="4"/>
    <s v="Inductively Coupled Plasma - Optical Emission Spectrometer (ICP-OES)"/>
    <x v="3"/>
    <x v="14"/>
    <x v="1"/>
    <m/>
    <m/>
  </r>
  <r>
    <n v="3"/>
    <n v="1"/>
    <s v="1"/>
    <n v="149"/>
    <x v="130"/>
    <m/>
    <s v="5110"/>
    <x v="5"/>
    <s v="Inductively Coupled Plasma - Optical Emission Spectrometer (ICP-OES)"/>
    <x v="1"/>
    <x v="14"/>
    <x v="1"/>
    <m/>
    <m/>
  </r>
  <r>
    <n v="3"/>
    <n v="1"/>
    <s v="19"/>
    <n v="440"/>
    <x v="130"/>
    <m/>
    <s v="5110"/>
    <x v="5"/>
    <s v="Inductively Coupled Plasma - Optical Emission Spectrometer (ICP-OES)"/>
    <x v="2"/>
    <x v="14"/>
    <x v="1"/>
    <m/>
    <m/>
  </r>
  <r>
    <n v="3"/>
    <n v="1"/>
    <s v="3"/>
    <n v="440"/>
    <x v="130"/>
    <m/>
    <s v="5110"/>
    <x v="5"/>
    <s v="Inductively Coupled Plasma - Optical Emission Spectrometer (ICP-OES)"/>
    <x v="3"/>
    <x v="14"/>
    <x v="1"/>
    <m/>
    <m/>
  </r>
  <r>
    <n v="10"/>
    <n v="1"/>
    <s v="18"/>
    <n v="0"/>
    <x v="131"/>
    <s v="Blue M"/>
    <s v="5110"/>
    <x v="6"/>
    <s v="Inert Gas High Temp Oven (IG Ovn)"/>
    <x v="5"/>
    <x v="2"/>
    <x v="1"/>
    <n v="1"/>
    <s v="Condition: Good"/>
  </r>
  <r>
    <n v="10"/>
    <n v="1"/>
    <s v="29"/>
    <n v="0"/>
    <x v="131"/>
    <m/>
    <s v="5110"/>
    <x v="6"/>
    <s v="Inert Gas High Temp Oven (IG Ovn)"/>
    <x v="6"/>
    <x v="2"/>
    <x v="1"/>
    <m/>
    <m/>
  </r>
  <r>
    <n v="1"/>
    <n v="1"/>
    <s v="1"/>
    <n v="5"/>
    <x v="131"/>
    <m/>
    <s v="5110"/>
    <x v="1"/>
    <s v="Inert Gas High Temp Oven (IG Ovn)"/>
    <x v="1"/>
    <x v="2"/>
    <x v="1"/>
    <m/>
    <m/>
  </r>
  <r>
    <n v="1"/>
    <n v="1"/>
    <s v="19"/>
    <n v="116"/>
    <x v="131"/>
    <m/>
    <s v="5110"/>
    <x v="1"/>
    <s v="Inert Gas High Temp Oven (IG Ovn)"/>
    <x v="2"/>
    <x v="2"/>
    <x v="1"/>
    <m/>
    <m/>
  </r>
  <r>
    <n v="1"/>
    <n v="1"/>
    <s v="3"/>
    <n v="116"/>
    <x v="131"/>
    <m/>
    <s v="5110"/>
    <x v="1"/>
    <s v="Inert Gas High Temp Oven (IG Ovn)"/>
    <x v="3"/>
    <x v="2"/>
    <x v="1"/>
    <m/>
    <m/>
  </r>
  <r>
    <n v="5"/>
    <n v="1"/>
    <s v="1"/>
    <n v="10"/>
    <x v="131"/>
    <m/>
    <s v="5110"/>
    <x v="2"/>
    <s v="Inert Gas High Temp Oven (IG Ovn)"/>
    <x v="1"/>
    <x v="2"/>
    <x v="1"/>
    <m/>
    <m/>
  </r>
  <r>
    <n v="5"/>
    <n v="1"/>
    <s v="19"/>
    <n v="188"/>
    <x v="131"/>
    <m/>
    <s v="5110"/>
    <x v="2"/>
    <s v="Inert Gas High Temp Oven (IG Ovn)"/>
    <x v="2"/>
    <x v="2"/>
    <x v="1"/>
    <m/>
    <m/>
  </r>
  <r>
    <n v="5"/>
    <n v="1"/>
    <s v="3"/>
    <n v="188"/>
    <x v="131"/>
    <m/>
    <s v="5110"/>
    <x v="2"/>
    <s v="Inert Gas High Temp Oven (IG Ovn)"/>
    <x v="3"/>
    <x v="2"/>
    <x v="1"/>
    <m/>
    <m/>
  </r>
  <r>
    <n v="2"/>
    <n v="1"/>
    <s v="1"/>
    <n v="11"/>
    <x v="131"/>
    <m/>
    <s v="5110"/>
    <x v="3"/>
    <s v="Inert Gas High Temp Oven (IG Ovn)"/>
    <x v="1"/>
    <x v="2"/>
    <x v="1"/>
    <m/>
    <m/>
  </r>
  <r>
    <n v="2"/>
    <n v="1"/>
    <s v="19"/>
    <n v="218"/>
    <x v="131"/>
    <m/>
    <s v="5110"/>
    <x v="3"/>
    <s v="Inert Gas High Temp Oven (IG Ovn)"/>
    <x v="2"/>
    <x v="2"/>
    <x v="1"/>
    <m/>
    <m/>
  </r>
  <r>
    <n v="2"/>
    <n v="1"/>
    <s v="3"/>
    <n v="218"/>
    <x v="131"/>
    <m/>
    <s v="5110"/>
    <x v="3"/>
    <s v="Inert Gas High Temp Oven (IG Ovn)"/>
    <x v="3"/>
    <x v="2"/>
    <x v="1"/>
    <m/>
    <m/>
  </r>
  <r>
    <n v="6"/>
    <n v="1"/>
    <s v="1"/>
    <n v="18"/>
    <x v="131"/>
    <m/>
    <s v="5110"/>
    <x v="4"/>
    <s v="Inert Gas High Temp Oven (IG Ovn)"/>
    <x v="1"/>
    <x v="2"/>
    <x v="1"/>
    <m/>
    <m/>
  </r>
  <r>
    <n v="6"/>
    <n v="1"/>
    <s v="19"/>
    <n v="353"/>
    <x v="131"/>
    <m/>
    <s v="5110"/>
    <x v="4"/>
    <s v="Inert Gas High Temp Oven (IG Ovn)"/>
    <x v="2"/>
    <x v="2"/>
    <x v="1"/>
    <m/>
    <m/>
  </r>
  <r>
    <n v="6"/>
    <n v="1"/>
    <s v="3"/>
    <n v="353"/>
    <x v="131"/>
    <m/>
    <s v="5110"/>
    <x v="4"/>
    <s v="Inert Gas High Temp Oven (IG Ovn)"/>
    <x v="3"/>
    <x v="2"/>
    <x v="1"/>
    <m/>
    <m/>
  </r>
  <r>
    <n v="3"/>
    <n v="1"/>
    <s v="1"/>
    <n v="23"/>
    <x v="131"/>
    <m/>
    <s v="5110"/>
    <x v="5"/>
    <s v="Inert Gas High Temp Oven (IG Ovn)"/>
    <x v="1"/>
    <x v="2"/>
    <x v="1"/>
    <m/>
    <m/>
  </r>
  <r>
    <n v="3"/>
    <n v="1"/>
    <s v="19"/>
    <n v="451"/>
    <x v="131"/>
    <m/>
    <s v="5110"/>
    <x v="5"/>
    <s v="Inert Gas High Temp Oven (IG Ovn)"/>
    <x v="2"/>
    <x v="2"/>
    <x v="1"/>
    <m/>
    <m/>
  </r>
  <r>
    <n v="3"/>
    <n v="1"/>
    <s v="3"/>
    <n v="451"/>
    <x v="131"/>
    <m/>
    <s v="5110"/>
    <x v="5"/>
    <s v="Inert Gas High Temp Oven (IG Ovn)"/>
    <x v="3"/>
    <x v="2"/>
    <x v="1"/>
    <m/>
    <m/>
  </r>
  <r>
    <n v="1"/>
    <n v="3"/>
    <s v="19"/>
    <n v="1000"/>
    <x v="132"/>
    <m/>
    <s v="5110"/>
    <x v="1"/>
    <s v="Injection Molding of ASTM Test Specimens"/>
    <x v="2"/>
    <x v="16"/>
    <x v="2"/>
    <n v="0"/>
    <m/>
  </r>
  <r>
    <n v="5"/>
    <n v="3"/>
    <s v="19"/>
    <n v="1500"/>
    <x v="132"/>
    <m/>
    <s v="5110"/>
    <x v="2"/>
    <s v="Injection Molding of ASTM Test Specimens"/>
    <x v="2"/>
    <x v="16"/>
    <x v="2"/>
    <n v="0"/>
    <m/>
  </r>
  <r>
    <n v="2"/>
    <n v="3"/>
    <s v="19"/>
    <n v="1500"/>
    <x v="132"/>
    <m/>
    <s v="5110"/>
    <x v="3"/>
    <s v="Injection Molding of ASTM Test Specimens"/>
    <x v="2"/>
    <x v="16"/>
    <x v="2"/>
    <n v="0"/>
    <m/>
  </r>
  <r>
    <n v="6"/>
    <n v="3"/>
    <s v="19"/>
    <n v="1500"/>
    <x v="132"/>
    <m/>
    <s v="5110"/>
    <x v="4"/>
    <s v="Injection Molding of ASTM Test Specimens"/>
    <x v="2"/>
    <x v="16"/>
    <x v="2"/>
    <n v="0"/>
    <m/>
  </r>
  <r>
    <n v="3"/>
    <n v="3"/>
    <s v="19"/>
    <n v="1500"/>
    <x v="132"/>
    <m/>
    <s v="5110"/>
    <x v="5"/>
    <s v="Injection Molding of ASTM Test Specimens"/>
    <x v="2"/>
    <x v="16"/>
    <x v="2"/>
    <n v="0"/>
    <m/>
  </r>
  <r>
    <n v="10"/>
    <n v="1"/>
    <s v="18"/>
    <n v="0"/>
    <x v="133"/>
    <s v="Fischione"/>
    <s v="1010"/>
    <x v="6"/>
    <s v="Ion Mill  (Ion)"/>
    <x v="5"/>
    <x v="3"/>
    <x v="2"/>
    <n v="0"/>
    <s v="Condition: Needs Repair"/>
  </r>
  <r>
    <n v="1"/>
    <n v="1"/>
    <s v="1"/>
    <n v="9"/>
    <x v="133"/>
    <m/>
    <s v="1010"/>
    <x v="1"/>
    <s v="Ion Mill  (Ion)"/>
    <x v="1"/>
    <x v="3"/>
    <x v="2"/>
    <m/>
    <m/>
  </r>
  <r>
    <n v="5"/>
    <n v="1"/>
    <s v="1"/>
    <n v="13"/>
    <x v="133"/>
    <m/>
    <s v="1010"/>
    <x v="2"/>
    <s v="Ion Mill  (Ion)"/>
    <x v="1"/>
    <x v="3"/>
    <x v="2"/>
    <m/>
    <m/>
  </r>
  <r>
    <n v="2"/>
    <n v="1"/>
    <s v="1"/>
    <n v="15"/>
    <x v="133"/>
    <m/>
    <s v="1010"/>
    <x v="3"/>
    <s v="Ion Mill  (Ion)"/>
    <x v="1"/>
    <x v="3"/>
    <x v="2"/>
    <m/>
    <m/>
  </r>
  <r>
    <n v="6"/>
    <n v="1"/>
    <s v="1"/>
    <n v="25"/>
    <x v="133"/>
    <m/>
    <s v="1010"/>
    <x v="4"/>
    <s v="Ion Mill  (Ion)"/>
    <x v="1"/>
    <x v="3"/>
    <x v="2"/>
    <m/>
    <m/>
  </r>
  <r>
    <n v="3"/>
    <n v="1"/>
    <s v="1"/>
    <n v="32"/>
    <x v="133"/>
    <m/>
    <s v="1010"/>
    <x v="5"/>
    <s v="Ion Mill  (Ion)"/>
    <x v="1"/>
    <x v="3"/>
    <x v="2"/>
    <m/>
    <m/>
  </r>
  <r>
    <n v="1"/>
    <n v="1"/>
    <s v="19"/>
    <n v="98"/>
    <x v="133"/>
    <m/>
    <s v="1010"/>
    <x v="1"/>
    <s v="Ion Mill  (Ion)"/>
    <x v="2"/>
    <x v="3"/>
    <x v="2"/>
    <m/>
    <m/>
  </r>
  <r>
    <n v="5"/>
    <n v="1"/>
    <s v="19"/>
    <n v="161"/>
    <x v="133"/>
    <m/>
    <s v="1010"/>
    <x v="2"/>
    <s v="Ion Mill  (Ion)"/>
    <x v="2"/>
    <x v="3"/>
    <x v="2"/>
    <m/>
    <m/>
  </r>
  <r>
    <n v="2"/>
    <n v="1"/>
    <s v="19"/>
    <n v="187"/>
    <x v="133"/>
    <m/>
    <s v="1010"/>
    <x v="3"/>
    <s v="Ion Mill  (Ion)"/>
    <x v="2"/>
    <x v="3"/>
    <x v="2"/>
    <m/>
    <m/>
  </r>
  <r>
    <n v="6"/>
    <n v="1"/>
    <s v="19"/>
    <n v="303"/>
    <x v="133"/>
    <m/>
    <s v="1010"/>
    <x v="4"/>
    <s v="Ion Mill  (Ion)"/>
    <x v="2"/>
    <x v="3"/>
    <x v="2"/>
    <m/>
    <m/>
  </r>
  <r>
    <n v="3"/>
    <n v="1"/>
    <s v="19"/>
    <n v="387"/>
    <x v="133"/>
    <m/>
    <s v="1010"/>
    <x v="5"/>
    <s v="Ion Mill  (Ion)"/>
    <x v="2"/>
    <x v="3"/>
    <x v="2"/>
    <m/>
    <m/>
  </r>
  <r>
    <n v="1"/>
    <n v="1"/>
    <s v="3"/>
    <n v="98"/>
    <x v="133"/>
    <m/>
    <s v="1010"/>
    <x v="1"/>
    <s v="Ion Mill  (Ion)"/>
    <x v="3"/>
    <x v="3"/>
    <x v="2"/>
    <m/>
    <m/>
  </r>
  <r>
    <n v="5"/>
    <n v="1"/>
    <s v="3"/>
    <n v="161"/>
    <x v="133"/>
    <m/>
    <s v="1010"/>
    <x v="2"/>
    <s v="Ion Mill  (Ion)"/>
    <x v="3"/>
    <x v="3"/>
    <x v="2"/>
    <m/>
    <m/>
  </r>
  <r>
    <n v="2"/>
    <n v="1"/>
    <s v="3"/>
    <n v="187"/>
    <x v="133"/>
    <m/>
    <s v="1010"/>
    <x v="3"/>
    <s v="Ion Mill  (Ion)"/>
    <x v="3"/>
    <x v="3"/>
    <x v="2"/>
    <m/>
    <m/>
  </r>
  <r>
    <n v="6"/>
    <n v="1"/>
    <s v="3"/>
    <n v="303"/>
    <x v="133"/>
    <m/>
    <s v="1010"/>
    <x v="4"/>
    <s v="Ion Mill  (Ion)"/>
    <x v="3"/>
    <x v="3"/>
    <x v="2"/>
    <m/>
    <m/>
  </r>
  <r>
    <n v="3"/>
    <n v="1"/>
    <s v="3"/>
    <n v="387"/>
    <x v="133"/>
    <m/>
    <s v="1010"/>
    <x v="5"/>
    <s v="Ion Mill  (Ion)"/>
    <x v="3"/>
    <x v="3"/>
    <x v="2"/>
    <m/>
    <m/>
  </r>
  <r>
    <n v="10"/>
    <n v="1"/>
    <s v="29"/>
    <n v="0"/>
    <x v="133"/>
    <m/>
    <s v="1010"/>
    <x v="6"/>
    <s v="Ion Mill  (Ion)"/>
    <x v="6"/>
    <x v="3"/>
    <x v="2"/>
    <m/>
    <m/>
  </r>
  <r>
    <n v="10"/>
    <n v="1"/>
    <s v="18"/>
    <n v="0"/>
    <x v="134"/>
    <s v="Gatan"/>
    <s v="691"/>
    <x v="6"/>
    <s v="Ion Polishing System (IPS)"/>
    <x v="5"/>
    <x v="3"/>
    <x v="2"/>
    <n v="0"/>
    <s v="Condition: N/A"/>
  </r>
  <r>
    <n v="1"/>
    <n v="1"/>
    <s v="1"/>
    <n v="5"/>
    <x v="134"/>
    <m/>
    <s v="691"/>
    <x v="1"/>
    <s v="Ion Polishing System (IPS)"/>
    <x v="1"/>
    <x v="3"/>
    <x v="2"/>
    <m/>
    <m/>
  </r>
  <r>
    <n v="5"/>
    <n v="1"/>
    <s v="1"/>
    <n v="7"/>
    <x v="134"/>
    <m/>
    <s v="691"/>
    <x v="2"/>
    <s v="Ion Polishing System (IPS)"/>
    <x v="1"/>
    <x v="3"/>
    <x v="2"/>
    <m/>
    <m/>
  </r>
  <r>
    <n v="2"/>
    <n v="1"/>
    <s v="1"/>
    <n v="8"/>
    <x v="134"/>
    <m/>
    <s v="691"/>
    <x v="3"/>
    <s v="Ion Polishing System (IPS)"/>
    <x v="1"/>
    <x v="3"/>
    <x v="2"/>
    <m/>
    <m/>
  </r>
  <r>
    <n v="6"/>
    <n v="1"/>
    <s v="1"/>
    <n v="12"/>
    <x v="134"/>
    <m/>
    <s v="691"/>
    <x v="4"/>
    <s v="Ion Polishing System (IPS)"/>
    <x v="1"/>
    <x v="3"/>
    <x v="2"/>
    <m/>
    <m/>
  </r>
  <r>
    <n v="3"/>
    <n v="1"/>
    <s v="1"/>
    <n v="20"/>
    <x v="134"/>
    <m/>
    <s v="691"/>
    <x v="5"/>
    <s v="Ion Polishing System (IPS)"/>
    <x v="1"/>
    <x v="3"/>
    <x v="2"/>
    <m/>
    <m/>
  </r>
  <r>
    <n v="1"/>
    <n v="1"/>
    <s v="19"/>
    <n v="61"/>
    <x v="134"/>
    <m/>
    <s v="691"/>
    <x v="1"/>
    <s v="Ion Polishing System (IPS)"/>
    <x v="2"/>
    <x v="3"/>
    <x v="2"/>
    <m/>
    <m/>
  </r>
  <r>
    <n v="5"/>
    <n v="1"/>
    <s v="19"/>
    <n v="93"/>
    <x v="134"/>
    <m/>
    <s v="691"/>
    <x v="2"/>
    <s v="Ion Polishing System (IPS)"/>
    <x v="2"/>
    <x v="3"/>
    <x v="2"/>
    <m/>
    <m/>
  </r>
  <r>
    <n v="2"/>
    <n v="1"/>
    <s v="19"/>
    <n v="106"/>
    <x v="134"/>
    <m/>
    <s v="691"/>
    <x v="3"/>
    <s v="Ion Polishing System (IPS)"/>
    <x v="2"/>
    <x v="3"/>
    <x v="2"/>
    <m/>
    <m/>
  </r>
  <r>
    <n v="6"/>
    <n v="1"/>
    <s v="19"/>
    <n v="151"/>
    <x v="134"/>
    <m/>
    <s v="691"/>
    <x v="4"/>
    <s v="Ion Polishing System (IPS)"/>
    <x v="2"/>
    <x v="3"/>
    <x v="2"/>
    <m/>
    <m/>
  </r>
  <r>
    <n v="3"/>
    <n v="1"/>
    <s v="19"/>
    <n v="201"/>
    <x v="134"/>
    <m/>
    <s v="691"/>
    <x v="5"/>
    <s v="Ion Polishing System (IPS)"/>
    <x v="2"/>
    <x v="3"/>
    <x v="2"/>
    <m/>
    <m/>
  </r>
  <r>
    <n v="1"/>
    <n v="1"/>
    <s v="3"/>
    <n v="61"/>
    <x v="134"/>
    <m/>
    <s v="691"/>
    <x v="1"/>
    <s v="Ion Polishing System (IPS)"/>
    <x v="3"/>
    <x v="3"/>
    <x v="2"/>
    <m/>
    <m/>
  </r>
  <r>
    <n v="5"/>
    <n v="1"/>
    <s v="3"/>
    <n v="93"/>
    <x v="134"/>
    <m/>
    <s v="691"/>
    <x v="2"/>
    <s v="Ion Polishing System (IPS)"/>
    <x v="3"/>
    <x v="3"/>
    <x v="2"/>
    <m/>
    <m/>
  </r>
  <r>
    <n v="2"/>
    <n v="1"/>
    <s v="3"/>
    <n v="106"/>
    <x v="134"/>
    <m/>
    <s v="691"/>
    <x v="3"/>
    <s v="Ion Polishing System (IPS)"/>
    <x v="3"/>
    <x v="3"/>
    <x v="2"/>
    <m/>
    <m/>
  </r>
  <r>
    <n v="6"/>
    <n v="1"/>
    <s v="3"/>
    <n v="151"/>
    <x v="134"/>
    <m/>
    <s v="691"/>
    <x v="4"/>
    <s v="Ion Polishing System (IPS)"/>
    <x v="3"/>
    <x v="3"/>
    <x v="2"/>
    <m/>
    <m/>
  </r>
  <r>
    <n v="3"/>
    <n v="1"/>
    <s v="3"/>
    <n v="201"/>
    <x v="134"/>
    <m/>
    <s v="691"/>
    <x v="5"/>
    <s v="Ion Polishing System (IPS)"/>
    <x v="3"/>
    <x v="3"/>
    <x v="2"/>
    <m/>
    <m/>
  </r>
  <r>
    <n v="10"/>
    <n v="1"/>
    <s v="29"/>
    <n v="0"/>
    <x v="134"/>
    <m/>
    <s v="691"/>
    <x v="6"/>
    <s v="Ion Polishing System (IPS)"/>
    <x v="6"/>
    <x v="3"/>
    <x v="2"/>
    <m/>
    <m/>
  </r>
  <r>
    <n v="1"/>
    <n v="19"/>
    <s v="45"/>
    <n v="1002"/>
    <x v="135"/>
    <s v="Illumina"/>
    <s v="691"/>
    <x v="1"/>
    <s v="iSeq 100 Next Generation Sequencer (iSeq)"/>
    <x v="8"/>
    <x v="8"/>
    <x v="1"/>
    <n v="1"/>
    <s v="Condition: Excellent"/>
  </r>
  <r>
    <n v="1"/>
    <n v="19"/>
    <s v="46"/>
    <n v="1021"/>
    <x v="135"/>
    <m/>
    <s v="691"/>
    <x v="1"/>
    <s v="iSeq 100 Next Generation Sequencer (iSeq)"/>
    <x v="9"/>
    <x v="8"/>
    <x v="1"/>
    <m/>
    <m/>
  </r>
  <r>
    <n v="1"/>
    <n v="19"/>
    <s v="47"/>
    <n v="1061"/>
    <x v="135"/>
    <m/>
    <s v="691"/>
    <x v="1"/>
    <s v="iSeq 100 Next Generation Sequencer (iSeq)"/>
    <x v="10"/>
    <x v="8"/>
    <x v="1"/>
    <m/>
    <m/>
  </r>
  <r>
    <n v="1"/>
    <n v="19"/>
    <s v="48"/>
    <n v="1180"/>
    <x v="135"/>
    <m/>
    <s v="691"/>
    <x v="1"/>
    <s v="iSeq 100 Next Generation Sequencer (iSeq)"/>
    <x v="20"/>
    <x v="8"/>
    <x v="1"/>
    <m/>
    <m/>
  </r>
  <r>
    <n v="1"/>
    <n v="19"/>
    <s v="49"/>
    <n v="1378"/>
    <x v="135"/>
    <m/>
    <s v="691"/>
    <x v="1"/>
    <s v="iSeq 100 Next Generation Sequencer (iSeq)"/>
    <x v="21"/>
    <x v="8"/>
    <x v="1"/>
    <m/>
    <m/>
  </r>
  <r>
    <n v="5"/>
    <n v="19"/>
    <s v="45"/>
    <n v="1209"/>
    <x v="135"/>
    <m/>
    <s v="691"/>
    <x v="2"/>
    <s v="iSeq 100 Next Generation Sequencer (iSeq)"/>
    <x v="8"/>
    <x v="8"/>
    <x v="1"/>
    <m/>
    <m/>
  </r>
  <r>
    <n v="5"/>
    <n v="19"/>
    <s v="46"/>
    <n v="1239"/>
    <x v="135"/>
    <m/>
    <s v="691"/>
    <x v="2"/>
    <s v="iSeq 100 Next Generation Sequencer (iSeq)"/>
    <x v="9"/>
    <x v="8"/>
    <x v="1"/>
    <m/>
    <m/>
  </r>
  <r>
    <n v="5"/>
    <n v="19"/>
    <s v="47"/>
    <n v="1301"/>
    <x v="135"/>
    <m/>
    <s v="691"/>
    <x v="2"/>
    <s v="iSeq 100 Next Generation Sequencer (iSeq)"/>
    <x v="10"/>
    <x v="8"/>
    <x v="1"/>
    <m/>
    <m/>
  </r>
  <r>
    <n v="5"/>
    <n v="19"/>
    <s v="48"/>
    <n v="1485"/>
    <x v="135"/>
    <m/>
    <s v="691"/>
    <x v="2"/>
    <s v="iSeq 100 Next Generation Sequencer (iSeq)"/>
    <x v="20"/>
    <x v="8"/>
    <x v="1"/>
    <m/>
    <m/>
  </r>
  <r>
    <n v="5"/>
    <n v="19"/>
    <s v="49"/>
    <n v="1792"/>
    <x v="135"/>
    <m/>
    <s v="691"/>
    <x v="2"/>
    <s v="iSeq 100 Next Generation Sequencer (iSeq)"/>
    <x v="21"/>
    <x v="8"/>
    <x v="1"/>
    <m/>
    <m/>
  </r>
  <r>
    <n v="2"/>
    <n v="19"/>
    <s v="45"/>
    <n v="1310"/>
    <x v="135"/>
    <m/>
    <s v="691"/>
    <x v="3"/>
    <s v="iSeq 100 Next Generation Sequencer (iSeq)"/>
    <x v="8"/>
    <x v="8"/>
    <x v="1"/>
    <m/>
    <m/>
  </r>
  <r>
    <n v="2"/>
    <n v="19"/>
    <s v="46"/>
    <n v="1346"/>
    <x v="135"/>
    <m/>
    <s v="691"/>
    <x v="3"/>
    <s v="iSeq 100 Next Generation Sequencer (iSeq)"/>
    <x v="9"/>
    <x v="8"/>
    <x v="1"/>
    <m/>
    <m/>
  </r>
  <r>
    <n v="2"/>
    <n v="19"/>
    <s v="47"/>
    <n v="1419"/>
    <x v="135"/>
    <m/>
    <s v="691"/>
    <x v="3"/>
    <s v="iSeq 100 Next Generation Sequencer (iSeq)"/>
    <x v="10"/>
    <x v="8"/>
    <x v="1"/>
    <m/>
    <m/>
  </r>
  <r>
    <n v="2"/>
    <n v="19"/>
    <s v="48"/>
    <n v="1635"/>
    <x v="135"/>
    <m/>
    <s v="691"/>
    <x v="3"/>
    <s v="iSeq 100 Next Generation Sequencer (iSeq)"/>
    <x v="20"/>
    <x v="8"/>
    <x v="1"/>
    <m/>
    <m/>
  </r>
  <r>
    <n v="2"/>
    <n v="19"/>
    <s v="49"/>
    <n v="1996"/>
    <x v="135"/>
    <m/>
    <s v="691"/>
    <x v="3"/>
    <s v="iSeq 100 Next Generation Sequencer (iSeq)"/>
    <x v="21"/>
    <x v="8"/>
    <x v="1"/>
    <m/>
    <m/>
  </r>
  <r>
    <n v="6"/>
    <n v="19"/>
    <s v="45"/>
    <n v="1615"/>
    <x v="135"/>
    <m/>
    <s v="691"/>
    <x v="4"/>
    <s v="iSeq 100 Next Generation Sequencer (iSeq)"/>
    <x v="8"/>
    <x v="8"/>
    <x v="1"/>
    <m/>
    <m/>
  </r>
  <r>
    <n v="6"/>
    <n v="19"/>
    <s v="46"/>
    <n v="1667"/>
    <x v="135"/>
    <m/>
    <s v="691"/>
    <x v="4"/>
    <s v="iSeq 100 Next Generation Sequencer (iSeq)"/>
    <x v="9"/>
    <x v="8"/>
    <x v="1"/>
    <m/>
    <m/>
  </r>
  <r>
    <n v="6"/>
    <n v="19"/>
    <s v="47"/>
    <n v="1772"/>
    <x v="135"/>
    <m/>
    <s v="691"/>
    <x v="4"/>
    <s v="iSeq 100 Next Generation Sequencer (iSeq)"/>
    <x v="10"/>
    <x v="8"/>
    <x v="1"/>
    <m/>
    <m/>
  </r>
  <r>
    <n v="6"/>
    <n v="19"/>
    <s v="48"/>
    <n v="2084"/>
    <x v="135"/>
    <m/>
    <s v="691"/>
    <x v="4"/>
    <s v="iSeq 100 Next Generation Sequencer (iSeq)"/>
    <x v="20"/>
    <x v="8"/>
    <x v="1"/>
    <m/>
    <m/>
  </r>
  <r>
    <n v="6"/>
    <n v="19"/>
    <s v="49"/>
    <n v="2606"/>
    <x v="135"/>
    <m/>
    <s v="691"/>
    <x v="4"/>
    <s v="iSeq 100 Next Generation Sequencer (iSeq)"/>
    <x v="21"/>
    <x v="8"/>
    <x v="1"/>
    <m/>
    <m/>
  </r>
  <r>
    <n v="3"/>
    <n v="19"/>
    <s v="45"/>
    <n v="1755"/>
    <x v="135"/>
    <m/>
    <s v="691"/>
    <x v="5"/>
    <s v="iSeq 100 Next Generation Sequencer (iSeq)"/>
    <x v="8"/>
    <x v="8"/>
    <x v="1"/>
    <m/>
    <m/>
  </r>
  <r>
    <n v="3"/>
    <n v="19"/>
    <s v="46"/>
    <n v="1814"/>
    <x v="135"/>
    <m/>
    <s v="691"/>
    <x v="5"/>
    <s v="iSeq 100 Next Generation Sequencer (iSeq)"/>
    <x v="9"/>
    <x v="8"/>
    <x v="1"/>
    <m/>
    <m/>
  </r>
  <r>
    <n v="3"/>
    <n v="19"/>
    <s v="47"/>
    <n v="1933"/>
    <x v="135"/>
    <m/>
    <s v="691"/>
    <x v="5"/>
    <s v="iSeq 100 Next Generation Sequencer (iSeq)"/>
    <x v="10"/>
    <x v="8"/>
    <x v="1"/>
    <m/>
    <m/>
  </r>
  <r>
    <n v="3"/>
    <n v="19"/>
    <s v="48"/>
    <n v="2290"/>
    <x v="135"/>
    <m/>
    <s v="691"/>
    <x v="5"/>
    <s v="iSeq 100 Next Generation Sequencer (iSeq)"/>
    <x v="20"/>
    <x v="8"/>
    <x v="1"/>
    <m/>
    <m/>
  </r>
  <r>
    <n v="3"/>
    <n v="19"/>
    <s v="49"/>
    <n v="2884"/>
    <x v="135"/>
    <m/>
    <s v="691"/>
    <x v="5"/>
    <s v="iSeq 100 Next Generation Sequencer (iSeq)"/>
    <x v="21"/>
    <x v="8"/>
    <x v="1"/>
    <m/>
    <m/>
  </r>
  <r>
    <n v="1"/>
    <n v="1"/>
    <s v="19"/>
    <n v="150"/>
    <x v="136"/>
    <s v="Spectral Instruments Imaging, Inc."/>
    <s v="691"/>
    <x v="1"/>
    <s v="IVIS AMI-HT"/>
    <x v="2"/>
    <x v="11"/>
    <x v="1"/>
    <n v="1"/>
    <s v="Condition: Good"/>
  </r>
  <r>
    <n v="5"/>
    <n v="1"/>
    <s v="19"/>
    <n v="236"/>
    <x v="136"/>
    <m/>
    <s v="691"/>
    <x v="2"/>
    <s v="IVIS AMI-HT"/>
    <x v="2"/>
    <x v="11"/>
    <x v="1"/>
    <m/>
    <m/>
  </r>
  <r>
    <n v="2"/>
    <n v="1"/>
    <s v="19"/>
    <n v="273"/>
    <x v="136"/>
    <m/>
    <s v="691"/>
    <x v="3"/>
    <s v="IVIS AMI-HT"/>
    <x v="2"/>
    <x v="11"/>
    <x v="1"/>
    <m/>
    <m/>
  </r>
  <r>
    <n v="6"/>
    <n v="1"/>
    <s v="19"/>
    <n v="442"/>
    <x v="136"/>
    <m/>
    <s v="691"/>
    <x v="4"/>
    <s v="IVIS AMI-HT"/>
    <x v="2"/>
    <x v="11"/>
    <x v="1"/>
    <m/>
    <m/>
  </r>
  <r>
    <n v="3"/>
    <n v="1"/>
    <s v="19"/>
    <n v="564"/>
    <x v="136"/>
    <m/>
    <s v="691"/>
    <x v="5"/>
    <s v="IVIS AMI-HT"/>
    <x v="2"/>
    <x v="11"/>
    <x v="1"/>
    <m/>
    <m/>
  </r>
  <r>
    <n v="10"/>
    <n v="1"/>
    <s v="18"/>
    <n v="0"/>
    <x v="136"/>
    <m/>
    <s v="691"/>
    <x v="6"/>
    <s v="IVIS AMI-HT"/>
    <x v="5"/>
    <x v="11"/>
    <x v="1"/>
    <m/>
    <m/>
  </r>
  <r>
    <n v="1"/>
    <n v="1"/>
    <s v="1"/>
    <n v="52"/>
    <x v="136"/>
    <m/>
    <s v="691"/>
    <x v="1"/>
    <s v="IVIS AMI-HT"/>
    <x v="1"/>
    <x v="11"/>
    <x v="1"/>
    <m/>
    <m/>
  </r>
  <r>
    <n v="1"/>
    <n v="1"/>
    <s v="3"/>
    <n v="150"/>
    <x v="136"/>
    <m/>
    <s v="691"/>
    <x v="1"/>
    <s v="IVIS AMI-HT"/>
    <x v="3"/>
    <x v="11"/>
    <x v="1"/>
    <m/>
    <m/>
  </r>
  <r>
    <n v="2"/>
    <n v="1"/>
    <s v="1"/>
    <n v="95"/>
    <x v="136"/>
    <m/>
    <s v="691"/>
    <x v="3"/>
    <s v="IVIS AMI-HT"/>
    <x v="1"/>
    <x v="11"/>
    <x v="1"/>
    <m/>
    <m/>
  </r>
  <r>
    <n v="2"/>
    <n v="1"/>
    <s v="3"/>
    <n v="273"/>
    <x v="136"/>
    <m/>
    <s v="691"/>
    <x v="3"/>
    <s v="IVIS AMI-HT"/>
    <x v="3"/>
    <x v="11"/>
    <x v="1"/>
    <m/>
    <m/>
  </r>
  <r>
    <n v="5"/>
    <n v="1"/>
    <s v="3"/>
    <n v="236"/>
    <x v="136"/>
    <m/>
    <s v="691"/>
    <x v="2"/>
    <s v="IVIS AMI-HT"/>
    <x v="3"/>
    <x v="11"/>
    <x v="1"/>
    <m/>
    <m/>
  </r>
  <r>
    <n v="5"/>
    <n v="1"/>
    <s v="1"/>
    <n v="82"/>
    <x v="136"/>
    <m/>
    <s v="691"/>
    <x v="2"/>
    <s v="IVIS AMI-HT"/>
    <x v="1"/>
    <x v="11"/>
    <x v="1"/>
    <m/>
    <m/>
  </r>
  <r>
    <n v="6"/>
    <n v="1"/>
    <s v="1"/>
    <n v="153"/>
    <x v="136"/>
    <m/>
    <s v="691"/>
    <x v="4"/>
    <s v="IVIS AMI-HT"/>
    <x v="1"/>
    <x v="11"/>
    <x v="1"/>
    <m/>
    <m/>
  </r>
  <r>
    <n v="6"/>
    <n v="1"/>
    <s v="3"/>
    <n v="442"/>
    <x v="136"/>
    <m/>
    <s v="691"/>
    <x v="4"/>
    <s v="IVIS AMI-HT"/>
    <x v="3"/>
    <x v="11"/>
    <x v="1"/>
    <m/>
    <m/>
  </r>
  <r>
    <n v="3"/>
    <n v="1"/>
    <s v="3"/>
    <n v="564"/>
    <x v="136"/>
    <m/>
    <s v="691"/>
    <x v="5"/>
    <s v="IVIS AMI-HT"/>
    <x v="3"/>
    <x v="11"/>
    <x v="1"/>
    <m/>
    <m/>
  </r>
  <r>
    <n v="3"/>
    <n v="1"/>
    <s v="1"/>
    <n v="196"/>
    <x v="136"/>
    <m/>
    <s v="691"/>
    <x v="5"/>
    <s v="IVIS AMI-HT"/>
    <x v="1"/>
    <x v="11"/>
    <x v="1"/>
    <m/>
    <m/>
  </r>
  <r>
    <n v="1"/>
    <n v="3"/>
    <s v="19"/>
    <n v="1000"/>
    <x v="137"/>
    <m/>
    <s v="691"/>
    <x v="1"/>
    <s v="Izod and Charpy Impact Testing"/>
    <x v="2"/>
    <x v="16"/>
    <x v="2"/>
    <n v="0"/>
    <m/>
  </r>
  <r>
    <n v="1"/>
    <n v="10"/>
    <s v="19"/>
    <n v="500"/>
    <x v="137"/>
    <m/>
    <s v="691"/>
    <x v="1"/>
    <s v="Izod and Charpy Impact Testing"/>
    <x v="2"/>
    <x v="16"/>
    <x v="2"/>
    <n v="0"/>
    <m/>
  </r>
  <r>
    <n v="5"/>
    <n v="10"/>
    <s v="19"/>
    <n v="750"/>
    <x v="137"/>
    <m/>
    <s v="691"/>
    <x v="2"/>
    <s v="Izod and Charpy Impact Testing"/>
    <x v="2"/>
    <x v="16"/>
    <x v="2"/>
    <n v="0"/>
    <m/>
  </r>
  <r>
    <n v="5"/>
    <n v="3"/>
    <s v="19"/>
    <n v="1500"/>
    <x v="137"/>
    <m/>
    <s v="691"/>
    <x v="2"/>
    <s v="Izod and Charpy Impact Testing"/>
    <x v="2"/>
    <x v="16"/>
    <x v="2"/>
    <n v="0"/>
    <m/>
  </r>
  <r>
    <n v="2"/>
    <n v="3"/>
    <s v="19"/>
    <n v="1500"/>
    <x v="137"/>
    <m/>
    <s v="691"/>
    <x v="3"/>
    <s v="Izod and Charpy Impact Testing"/>
    <x v="2"/>
    <x v="16"/>
    <x v="2"/>
    <n v="0"/>
    <m/>
  </r>
  <r>
    <n v="2"/>
    <n v="10"/>
    <s v="19"/>
    <n v="750"/>
    <x v="137"/>
    <m/>
    <s v="691"/>
    <x v="3"/>
    <s v="Izod and Charpy Impact Testing"/>
    <x v="2"/>
    <x v="16"/>
    <x v="2"/>
    <n v="0"/>
    <m/>
  </r>
  <r>
    <n v="6"/>
    <n v="10"/>
    <s v="19"/>
    <n v="750"/>
    <x v="137"/>
    <m/>
    <s v="691"/>
    <x v="4"/>
    <s v="Izod and Charpy Impact Testing"/>
    <x v="2"/>
    <x v="16"/>
    <x v="2"/>
    <n v="0"/>
    <m/>
  </r>
  <r>
    <n v="6"/>
    <n v="3"/>
    <s v="19"/>
    <n v="1500"/>
    <x v="137"/>
    <m/>
    <s v="691"/>
    <x v="4"/>
    <s v="Izod and Charpy Impact Testing"/>
    <x v="2"/>
    <x v="16"/>
    <x v="2"/>
    <n v="0"/>
    <m/>
  </r>
  <r>
    <n v="3"/>
    <n v="3"/>
    <s v="19"/>
    <n v="1500"/>
    <x v="137"/>
    <m/>
    <s v="691"/>
    <x v="5"/>
    <s v="Izod and Charpy Impact Testing"/>
    <x v="2"/>
    <x v="16"/>
    <x v="2"/>
    <n v="0"/>
    <m/>
  </r>
  <r>
    <n v="3"/>
    <n v="10"/>
    <s v="19"/>
    <n v="750"/>
    <x v="137"/>
    <m/>
    <s v="691"/>
    <x v="5"/>
    <s v="Izod and Charpy Impact Testing"/>
    <x v="2"/>
    <x v="16"/>
    <x v="2"/>
    <n v="0"/>
    <m/>
  </r>
  <r>
    <n v="1"/>
    <n v="1"/>
    <s v="1"/>
    <n v="22"/>
    <x v="138"/>
    <s v="Tronrud Engineering"/>
    <s v="691"/>
    <x v="1"/>
    <s v="Jacquard Digital Weaving Loom, Thread Controller 2 (TC2) (Thread)"/>
    <x v="1"/>
    <x v="4"/>
    <x v="1"/>
    <n v="1"/>
    <s v="Condition: Excellent"/>
  </r>
  <r>
    <n v="1"/>
    <n v="1"/>
    <s v="19"/>
    <n v="95"/>
    <x v="138"/>
    <m/>
    <s v="691"/>
    <x v="1"/>
    <s v="Jacquard Digital Weaving Loom, Thread Controller 2 (TC2) (Thread)"/>
    <x v="2"/>
    <x v="4"/>
    <x v="1"/>
    <m/>
    <m/>
  </r>
  <r>
    <n v="1"/>
    <n v="1"/>
    <s v="3"/>
    <n v="95"/>
    <x v="138"/>
    <m/>
    <s v="691"/>
    <x v="1"/>
    <s v="Jacquard Digital Weaving Loom, Thread Controller 2 (TC2) (Thread)"/>
    <x v="3"/>
    <x v="4"/>
    <x v="1"/>
    <m/>
    <m/>
  </r>
  <r>
    <n v="5"/>
    <n v="1"/>
    <s v="1"/>
    <n v="43"/>
    <x v="138"/>
    <m/>
    <s v="691"/>
    <x v="2"/>
    <s v="Jacquard Digital Weaving Loom, Thread Controller 2 (TC2) (Thread)"/>
    <x v="1"/>
    <x v="4"/>
    <x v="1"/>
    <m/>
    <m/>
  </r>
  <r>
    <n v="5"/>
    <n v="1"/>
    <s v="19"/>
    <n v="148"/>
    <x v="138"/>
    <m/>
    <s v="691"/>
    <x v="2"/>
    <s v="Jacquard Digital Weaving Loom, Thread Controller 2 (TC2) (Thread)"/>
    <x v="2"/>
    <x v="4"/>
    <x v="1"/>
    <m/>
    <m/>
  </r>
  <r>
    <n v="5"/>
    <n v="1"/>
    <s v="3"/>
    <n v="148"/>
    <x v="138"/>
    <m/>
    <s v="691"/>
    <x v="2"/>
    <s v="Jacquard Digital Weaving Loom, Thread Controller 2 (TC2) (Thread)"/>
    <x v="3"/>
    <x v="4"/>
    <x v="1"/>
    <m/>
    <m/>
  </r>
  <r>
    <n v="2"/>
    <n v="1"/>
    <s v="1"/>
    <n v="50"/>
    <x v="138"/>
    <m/>
    <s v="691"/>
    <x v="3"/>
    <s v="Jacquard Digital Weaving Loom, Thread Controller 2 (TC2) (Thread)"/>
    <x v="1"/>
    <x v="4"/>
    <x v="1"/>
    <m/>
    <m/>
  </r>
  <r>
    <n v="2"/>
    <n v="1"/>
    <s v="19"/>
    <n v="172"/>
    <x v="138"/>
    <m/>
    <s v="691"/>
    <x v="3"/>
    <s v="Jacquard Digital Weaving Loom, Thread Controller 2 (TC2) (Thread)"/>
    <x v="2"/>
    <x v="4"/>
    <x v="1"/>
    <m/>
    <m/>
  </r>
  <r>
    <n v="2"/>
    <n v="1"/>
    <s v="3"/>
    <n v="172"/>
    <x v="138"/>
    <m/>
    <s v="691"/>
    <x v="3"/>
    <s v="Jacquard Digital Weaving Loom, Thread Controller 2 (TC2) (Thread)"/>
    <x v="3"/>
    <x v="4"/>
    <x v="1"/>
    <m/>
    <m/>
  </r>
  <r>
    <n v="6"/>
    <n v="1"/>
    <s v="1"/>
    <n v="82"/>
    <x v="138"/>
    <m/>
    <s v="691"/>
    <x v="4"/>
    <s v="Jacquard Digital Weaving Loom, Thread Controller 2 (TC2) (Thread)"/>
    <x v="1"/>
    <x v="4"/>
    <x v="1"/>
    <m/>
    <m/>
  </r>
  <r>
    <n v="6"/>
    <n v="1"/>
    <s v="19"/>
    <n v="278"/>
    <x v="138"/>
    <m/>
    <s v="691"/>
    <x v="4"/>
    <s v="Jacquard Digital Weaving Loom, Thread Controller 2 (TC2) (Thread)"/>
    <x v="2"/>
    <x v="4"/>
    <x v="1"/>
    <m/>
    <m/>
  </r>
  <r>
    <n v="6"/>
    <n v="1"/>
    <s v="3"/>
    <n v="278"/>
    <x v="138"/>
    <m/>
    <s v="691"/>
    <x v="4"/>
    <s v="Jacquard Digital Weaving Loom, Thread Controller 2 (TC2) (Thread)"/>
    <x v="3"/>
    <x v="4"/>
    <x v="1"/>
    <m/>
    <m/>
  </r>
  <r>
    <n v="3"/>
    <n v="1"/>
    <s v="1"/>
    <n v="104"/>
    <x v="138"/>
    <m/>
    <s v="691"/>
    <x v="5"/>
    <s v="Jacquard Digital Weaving Loom, Thread Controller 2 (TC2) (Thread)"/>
    <x v="1"/>
    <x v="4"/>
    <x v="1"/>
    <m/>
    <m/>
  </r>
  <r>
    <n v="3"/>
    <n v="1"/>
    <s v="19"/>
    <n v="356"/>
    <x v="138"/>
    <m/>
    <s v="691"/>
    <x v="5"/>
    <s v="Jacquard Digital Weaving Loom, Thread Controller 2 (TC2) (Thread)"/>
    <x v="2"/>
    <x v="4"/>
    <x v="1"/>
    <m/>
    <m/>
  </r>
  <r>
    <n v="3"/>
    <n v="1"/>
    <s v="3"/>
    <n v="356"/>
    <x v="138"/>
    <m/>
    <s v="691"/>
    <x v="5"/>
    <s v="Jacquard Digital Weaving Loom, Thread Controller 2 (TC2) (Thread)"/>
    <x v="3"/>
    <x v="4"/>
    <x v="1"/>
    <m/>
    <m/>
  </r>
  <r>
    <n v="10"/>
    <n v="1"/>
    <s v="18"/>
    <n v="0"/>
    <x v="138"/>
    <m/>
    <s v="691"/>
    <x v="6"/>
    <s v="Jacquard Digital Weaving Loom, Thread Controller 2 (TC2) (Thread)"/>
    <x v="5"/>
    <x v="4"/>
    <x v="1"/>
    <m/>
    <m/>
  </r>
  <r>
    <n v="1"/>
    <n v="1"/>
    <s v="1"/>
    <n v="12"/>
    <x v="139"/>
    <s v="Stoll"/>
    <s v="691"/>
    <x v="1"/>
    <s v="Knitting Machine Design Station, Stoll M1plus Software (Design)"/>
    <x v="1"/>
    <x v="4"/>
    <x v="1"/>
    <n v="1"/>
    <s v="Condition: Excellent"/>
  </r>
  <r>
    <n v="1"/>
    <n v="1"/>
    <s v="19"/>
    <n v="84"/>
    <x v="139"/>
    <m/>
    <s v="691"/>
    <x v="1"/>
    <s v="Knitting Machine Design Station, Stoll M1plus Software (Design)"/>
    <x v="2"/>
    <x v="4"/>
    <x v="1"/>
    <m/>
    <m/>
  </r>
  <r>
    <n v="1"/>
    <n v="1"/>
    <s v="3"/>
    <n v="84"/>
    <x v="139"/>
    <m/>
    <s v="691"/>
    <x v="1"/>
    <s v="Knitting Machine Design Station, Stoll M1plus Software (Design)"/>
    <x v="3"/>
    <x v="4"/>
    <x v="1"/>
    <m/>
    <m/>
  </r>
  <r>
    <n v="5"/>
    <n v="1"/>
    <s v="1"/>
    <n v="25"/>
    <x v="139"/>
    <m/>
    <s v="691"/>
    <x v="2"/>
    <s v="Knitting Machine Design Station, Stoll M1plus Software (Design)"/>
    <x v="1"/>
    <x v="4"/>
    <x v="1"/>
    <m/>
    <m/>
  </r>
  <r>
    <n v="5"/>
    <n v="1"/>
    <s v="19"/>
    <n v="132"/>
    <x v="139"/>
    <m/>
    <s v="691"/>
    <x v="2"/>
    <s v="Knitting Machine Design Station, Stoll M1plus Software (Design)"/>
    <x v="2"/>
    <x v="4"/>
    <x v="1"/>
    <m/>
    <m/>
  </r>
  <r>
    <n v="5"/>
    <n v="1"/>
    <s v="3"/>
    <n v="132"/>
    <x v="139"/>
    <m/>
    <s v="691"/>
    <x v="2"/>
    <s v="Knitting Machine Design Station, Stoll M1plus Software (Design)"/>
    <x v="3"/>
    <x v="4"/>
    <x v="1"/>
    <m/>
    <m/>
  </r>
  <r>
    <n v="2"/>
    <n v="1"/>
    <s v="1"/>
    <n v="29"/>
    <x v="139"/>
    <m/>
    <s v="691"/>
    <x v="3"/>
    <s v="Knitting Machine Design Station, Stoll M1plus Software (Design)"/>
    <x v="1"/>
    <x v="4"/>
    <x v="1"/>
    <m/>
    <m/>
  </r>
  <r>
    <n v="2"/>
    <n v="1"/>
    <s v="19"/>
    <n v="153"/>
    <x v="139"/>
    <m/>
    <s v="691"/>
    <x v="3"/>
    <s v="Knitting Machine Design Station, Stoll M1plus Software (Design)"/>
    <x v="2"/>
    <x v="4"/>
    <x v="1"/>
    <m/>
    <m/>
  </r>
  <r>
    <n v="2"/>
    <n v="1"/>
    <s v="3"/>
    <n v="153"/>
    <x v="139"/>
    <m/>
    <s v="691"/>
    <x v="3"/>
    <s v="Knitting Machine Design Station, Stoll M1plus Software (Design)"/>
    <x v="3"/>
    <x v="4"/>
    <x v="1"/>
    <m/>
    <m/>
  </r>
  <r>
    <n v="6"/>
    <n v="1"/>
    <s v="1"/>
    <n v="42"/>
    <x v="139"/>
    <m/>
    <s v="691"/>
    <x v="4"/>
    <s v="Knitting Machine Design Station, Stoll M1plus Software (Design)"/>
    <x v="1"/>
    <x v="4"/>
    <x v="1"/>
    <m/>
    <m/>
  </r>
  <r>
    <n v="6"/>
    <n v="1"/>
    <s v="19"/>
    <n v="247"/>
    <x v="139"/>
    <m/>
    <s v="691"/>
    <x v="4"/>
    <s v="Knitting Machine Design Station, Stoll M1plus Software (Design)"/>
    <x v="2"/>
    <x v="4"/>
    <x v="1"/>
    <m/>
    <m/>
  </r>
  <r>
    <n v="6"/>
    <n v="1"/>
    <s v="3"/>
    <n v="247"/>
    <x v="139"/>
    <m/>
    <s v="691"/>
    <x v="4"/>
    <s v="Knitting Machine Design Station, Stoll M1plus Software (Design)"/>
    <x v="3"/>
    <x v="4"/>
    <x v="1"/>
    <m/>
    <m/>
  </r>
  <r>
    <n v="3"/>
    <n v="1"/>
    <s v="1"/>
    <n v="55"/>
    <x v="139"/>
    <m/>
    <s v="691"/>
    <x v="5"/>
    <s v="Knitting Machine Design Station, Stoll M1plus Software (Design)"/>
    <x v="1"/>
    <x v="4"/>
    <x v="1"/>
    <m/>
    <m/>
  </r>
  <r>
    <n v="3"/>
    <n v="1"/>
    <s v="19"/>
    <n v="315"/>
    <x v="139"/>
    <m/>
    <s v="691"/>
    <x v="5"/>
    <s v="Knitting Machine Design Station, Stoll M1plus Software (Design)"/>
    <x v="2"/>
    <x v="4"/>
    <x v="1"/>
    <m/>
    <m/>
  </r>
  <r>
    <n v="3"/>
    <n v="1"/>
    <s v="3"/>
    <n v="315"/>
    <x v="139"/>
    <m/>
    <s v="691"/>
    <x v="5"/>
    <s v="Knitting Machine Design Station, Stoll M1plus Software (Design)"/>
    <x v="3"/>
    <x v="4"/>
    <x v="1"/>
    <m/>
    <m/>
  </r>
  <r>
    <n v="10"/>
    <n v="1"/>
    <s v="18"/>
    <n v="0"/>
    <x v="139"/>
    <m/>
    <s v="691"/>
    <x v="6"/>
    <s v="Knitting Machine Design Station, Stoll M1plus Software (Design)"/>
    <x v="5"/>
    <x v="4"/>
    <x v="1"/>
    <m/>
    <m/>
  </r>
  <r>
    <n v="1"/>
    <n v="1"/>
    <s v="1"/>
    <n v="22"/>
    <x v="140"/>
    <s v="Stoll"/>
    <s v="691"/>
    <x v="1"/>
    <s v="Knitting Machine, CMS 330 HP W TT Sport (CMS)"/>
    <x v="1"/>
    <x v="4"/>
    <x v="1"/>
    <n v="1"/>
    <s v="Condition: Excellent"/>
  </r>
  <r>
    <n v="1"/>
    <n v="1"/>
    <s v="19"/>
    <n v="95"/>
    <x v="140"/>
    <m/>
    <s v="691"/>
    <x v="1"/>
    <s v="Knitting Machine, CMS 330 HP W TT Sport (CMS)"/>
    <x v="2"/>
    <x v="4"/>
    <x v="1"/>
    <m/>
    <m/>
  </r>
  <r>
    <n v="1"/>
    <n v="1"/>
    <s v="3"/>
    <n v="95"/>
    <x v="140"/>
    <m/>
    <s v="691"/>
    <x v="1"/>
    <s v="Knitting Machine, CMS 330 HP W TT Sport (CMS)"/>
    <x v="3"/>
    <x v="4"/>
    <x v="1"/>
    <m/>
    <m/>
  </r>
  <r>
    <n v="5"/>
    <n v="1"/>
    <s v="1"/>
    <n v="43"/>
    <x v="140"/>
    <m/>
    <s v="691"/>
    <x v="2"/>
    <s v="Knitting Machine, CMS 330 HP W TT Sport (CMS)"/>
    <x v="1"/>
    <x v="4"/>
    <x v="1"/>
    <m/>
    <m/>
  </r>
  <r>
    <n v="5"/>
    <n v="1"/>
    <s v="19"/>
    <n v="148"/>
    <x v="140"/>
    <m/>
    <s v="691"/>
    <x v="2"/>
    <s v="Knitting Machine, CMS 330 HP W TT Sport (CMS)"/>
    <x v="2"/>
    <x v="4"/>
    <x v="1"/>
    <m/>
    <m/>
  </r>
  <r>
    <n v="5"/>
    <n v="1"/>
    <s v="3"/>
    <n v="148"/>
    <x v="140"/>
    <m/>
    <s v="691"/>
    <x v="2"/>
    <s v="Knitting Machine, CMS 330 HP W TT Sport (CMS)"/>
    <x v="3"/>
    <x v="4"/>
    <x v="1"/>
    <m/>
    <m/>
  </r>
  <r>
    <n v="2"/>
    <n v="1"/>
    <s v="1"/>
    <n v="50"/>
    <x v="140"/>
    <m/>
    <s v="691"/>
    <x v="3"/>
    <s v="Knitting Machine, CMS 330 HP W TT Sport (CMS)"/>
    <x v="1"/>
    <x v="4"/>
    <x v="1"/>
    <m/>
    <m/>
  </r>
  <r>
    <n v="2"/>
    <n v="1"/>
    <s v="19"/>
    <n v="172"/>
    <x v="140"/>
    <m/>
    <s v="691"/>
    <x v="3"/>
    <s v="Knitting Machine, CMS 330 HP W TT Sport (CMS)"/>
    <x v="2"/>
    <x v="4"/>
    <x v="1"/>
    <m/>
    <m/>
  </r>
  <r>
    <n v="2"/>
    <n v="1"/>
    <s v="3"/>
    <n v="172"/>
    <x v="140"/>
    <m/>
    <s v="691"/>
    <x v="3"/>
    <s v="Knitting Machine, CMS 330 HP W TT Sport (CMS)"/>
    <x v="3"/>
    <x v="4"/>
    <x v="1"/>
    <m/>
    <m/>
  </r>
  <r>
    <n v="6"/>
    <n v="1"/>
    <s v="1"/>
    <n v="82"/>
    <x v="140"/>
    <m/>
    <s v="691"/>
    <x v="4"/>
    <s v="Knitting Machine, CMS 330 HP W TT Sport (CMS)"/>
    <x v="1"/>
    <x v="4"/>
    <x v="1"/>
    <m/>
    <m/>
  </r>
  <r>
    <n v="6"/>
    <n v="1"/>
    <s v="19"/>
    <n v="278"/>
    <x v="140"/>
    <m/>
    <s v="691"/>
    <x v="4"/>
    <s v="Knitting Machine, CMS 330 HP W TT Sport (CMS)"/>
    <x v="2"/>
    <x v="4"/>
    <x v="1"/>
    <m/>
    <m/>
  </r>
  <r>
    <n v="6"/>
    <n v="1"/>
    <s v="3"/>
    <n v="278"/>
    <x v="140"/>
    <m/>
    <s v="691"/>
    <x v="4"/>
    <s v="Knitting Machine, CMS 330 HP W TT Sport (CMS)"/>
    <x v="3"/>
    <x v="4"/>
    <x v="1"/>
    <m/>
    <m/>
  </r>
  <r>
    <n v="3"/>
    <n v="1"/>
    <s v="1"/>
    <n v="104"/>
    <x v="140"/>
    <m/>
    <s v="691"/>
    <x v="5"/>
    <s v="Knitting Machine, CMS 330 HP W TT Sport (CMS)"/>
    <x v="1"/>
    <x v="4"/>
    <x v="1"/>
    <m/>
    <m/>
  </r>
  <r>
    <n v="3"/>
    <n v="1"/>
    <s v="19"/>
    <n v="356"/>
    <x v="140"/>
    <m/>
    <s v="691"/>
    <x v="5"/>
    <s v="Knitting Machine, CMS 330 HP W TT Sport (CMS)"/>
    <x v="2"/>
    <x v="4"/>
    <x v="1"/>
    <m/>
    <m/>
  </r>
  <r>
    <n v="3"/>
    <n v="1"/>
    <s v="3"/>
    <n v="356"/>
    <x v="140"/>
    <m/>
    <s v="691"/>
    <x v="5"/>
    <s v="Knitting Machine, CMS 330 HP W TT Sport (CMS)"/>
    <x v="3"/>
    <x v="4"/>
    <x v="1"/>
    <m/>
    <m/>
  </r>
  <r>
    <n v="10"/>
    <n v="1"/>
    <s v="18"/>
    <n v="0"/>
    <x v="140"/>
    <m/>
    <s v="691"/>
    <x v="6"/>
    <s v="Knitting Machine, CMS 330 HP W TT Sport (CMS)"/>
    <x v="5"/>
    <x v="4"/>
    <x v="1"/>
    <m/>
    <m/>
  </r>
  <r>
    <n v="1"/>
    <n v="1"/>
    <s v="16"/>
    <n v="90"/>
    <x v="141"/>
    <m/>
    <s v="691"/>
    <x v="1"/>
    <s v="Lab Staff Additional Costs (LSE)"/>
    <x v="4"/>
    <x v="3"/>
    <x v="1"/>
    <n v="1"/>
    <m/>
  </r>
  <r>
    <n v="5"/>
    <n v="1"/>
    <s v="16"/>
    <n v="149"/>
    <x v="141"/>
    <m/>
    <s v="691"/>
    <x v="2"/>
    <s v="Lab Staff Additional Costs (LSE)"/>
    <x v="4"/>
    <x v="3"/>
    <x v="1"/>
    <m/>
    <m/>
  </r>
  <r>
    <n v="2"/>
    <n v="1"/>
    <s v="16"/>
    <n v="173"/>
    <x v="141"/>
    <m/>
    <s v="691"/>
    <x v="3"/>
    <s v="Lab Staff Additional Costs (LSE)"/>
    <x v="4"/>
    <x v="3"/>
    <x v="1"/>
    <m/>
    <m/>
  </r>
  <r>
    <n v="6"/>
    <n v="1"/>
    <s v="16"/>
    <n v="280"/>
    <x v="141"/>
    <m/>
    <s v="691"/>
    <x v="4"/>
    <s v="Lab Staff Additional Costs (LSE)"/>
    <x v="4"/>
    <x v="3"/>
    <x v="1"/>
    <m/>
    <m/>
  </r>
  <r>
    <n v="3"/>
    <n v="1"/>
    <s v="16"/>
    <n v="358"/>
    <x v="141"/>
    <m/>
    <s v="691"/>
    <x v="5"/>
    <s v="Lab Staff Additional Costs (LSE)"/>
    <x v="4"/>
    <x v="3"/>
    <x v="1"/>
    <m/>
    <m/>
  </r>
  <r>
    <n v="1"/>
    <n v="1"/>
    <s v="19"/>
    <n v="63"/>
    <x v="141"/>
    <m/>
    <s v="691"/>
    <x v="1"/>
    <s v="Lab Staff Additional Costs (LSE)"/>
    <x v="2"/>
    <x v="13"/>
    <x v="1"/>
    <n v="1"/>
    <m/>
  </r>
  <r>
    <n v="5"/>
    <n v="1"/>
    <s v="19"/>
    <n v="99"/>
    <x v="141"/>
    <m/>
    <s v="691"/>
    <x v="2"/>
    <s v="Lab Staff Additional Costs (LSE)"/>
    <x v="2"/>
    <x v="13"/>
    <x v="1"/>
    <m/>
    <m/>
  </r>
  <r>
    <n v="2"/>
    <n v="1"/>
    <s v="19"/>
    <n v="114"/>
    <x v="141"/>
    <m/>
    <s v="691"/>
    <x v="3"/>
    <s v="Lab Staff Additional Costs (LSE)"/>
    <x v="2"/>
    <x v="13"/>
    <x v="1"/>
    <m/>
    <m/>
  </r>
  <r>
    <n v="6"/>
    <n v="1"/>
    <s v="19"/>
    <n v="161"/>
    <x v="141"/>
    <m/>
    <s v="691"/>
    <x v="4"/>
    <s v="Lab Staff Additional Costs (LSE)"/>
    <x v="2"/>
    <x v="13"/>
    <x v="1"/>
    <m/>
    <m/>
  </r>
  <r>
    <n v="3"/>
    <n v="1"/>
    <s v="19"/>
    <n v="209"/>
    <x v="141"/>
    <m/>
    <s v="691"/>
    <x v="5"/>
    <s v="Lab Staff Additional Costs (LSE)"/>
    <x v="2"/>
    <x v="13"/>
    <x v="1"/>
    <m/>
    <m/>
  </r>
  <r>
    <n v="1"/>
    <n v="2"/>
    <s v="1"/>
    <n v="6.6"/>
    <x v="142"/>
    <m/>
    <s v="691"/>
    <x v="1"/>
    <s v="Large Dry Box (LDRY)"/>
    <x v="1"/>
    <x v="2"/>
    <x v="1"/>
    <n v="1"/>
    <s v="Condition: Excellent"/>
  </r>
  <r>
    <n v="2"/>
    <n v="2"/>
    <s v="1"/>
    <n v="17.100000000000001"/>
    <x v="142"/>
    <m/>
    <s v="691"/>
    <x v="3"/>
    <s v="Large Dry Box (LDRY)"/>
    <x v="1"/>
    <x v="2"/>
    <x v="1"/>
    <m/>
    <m/>
  </r>
  <r>
    <n v="3"/>
    <n v="2"/>
    <s v="1"/>
    <n v="27"/>
    <x v="142"/>
    <m/>
    <s v="691"/>
    <x v="5"/>
    <s v="Large Dry Box (LDRY)"/>
    <x v="1"/>
    <x v="2"/>
    <x v="1"/>
    <m/>
    <m/>
  </r>
  <r>
    <n v="5"/>
    <n v="2"/>
    <s v="1"/>
    <n v="9.9600000000000009"/>
    <x v="142"/>
    <m/>
    <s v="691"/>
    <x v="2"/>
    <s v="Large Dry Box (LDRY)"/>
    <x v="1"/>
    <x v="2"/>
    <x v="1"/>
    <m/>
    <m/>
  </r>
  <r>
    <n v="6"/>
    <n v="2"/>
    <s v="1"/>
    <n v="24.3"/>
    <x v="142"/>
    <m/>
    <s v="691"/>
    <x v="4"/>
    <s v="Large Dry Box (LDRY)"/>
    <x v="1"/>
    <x v="2"/>
    <x v="1"/>
    <m/>
    <m/>
  </r>
  <r>
    <n v="10"/>
    <n v="1"/>
    <s v="18"/>
    <n v="0"/>
    <x v="142"/>
    <m/>
    <s v="691"/>
    <x v="6"/>
    <s v="Large Dry Box (LDRY)"/>
    <x v="5"/>
    <x v="2"/>
    <x v="1"/>
    <m/>
    <m/>
  </r>
  <r>
    <n v="1"/>
    <n v="9"/>
    <s v="20"/>
    <n v="7.31"/>
    <x v="143"/>
    <s v="Universal Laser Systems"/>
    <s v="PLS6.150D"/>
    <x v="1"/>
    <s v="Laser Cutter Service 1/4 Sheet (1/4)"/>
    <x v="22"/>
    <x v="1"/>
    <x v="2"/>
    <n v="0"/>
    <s v="Condition: Excellent"/>
  </r>
  <r>
    <n v="1"/>
    <n v="9"/>
    <s v="23"/>
    <n v="12.15"/>
    <x v="143"/>
    <m/>
    <s v="PLS6.150D"/>
    <x v="1"/>
    <s v="Laser Cutter Service 1/4 Sheet (1/4)"/>
    <x v="23"/>
    <x v="1"/>
    <x v="2"/>
    <m/>
    <m/>
  </r>
  <r>
    <n v="1"/>
    <n v="9"/>
    <s v="21"/>
    <n v="8.15"/>
    <x v="143"/>
    <m/>
    <s v="PLS6.150D"/>
    <x v="1"/>
    <s v="Laser Cutter Service 1/4 Sheet (1/4)"/>
    <x v="24"/>
    <x v="1"/>
    <x v="2"/>
    <m/>
    <m/>
  </r>
  <r>
    <n v="5"/>
    <n v="9"/>
    <s v="20"/>
    <n v="9.2200000000000006"/>
    <x v="143"/>
    <m/>
    <s v="PLS6.150D"/>
    <x v="2"/>
    <s v="Laser Cutter Service 1/4 Sheet (1/4)"/>
    <x v="22"/>
    <x v="1"/>
    <x v="2"/>
    <m/>
    <m/>
  </r>
  <r>
    <n v="1"/>
    <n v="9"/>
    <s v="22"/>
    <n v="9.48"/>
    <x v="143"/>
    <m/>
    <s v="PLS6.150D"/>
    <x v="1"/>
    <s v="Laser Cutter Service 1/4 Sheet (1/4)"/>
    <x v="25"/>
    <x v="1"/>
    <x v="2"/>
    <m/>
    <m/>
  </r>
  <r>
    <n v="5"/>
    <n v="9"/>
    <s v="21"/>
    <n v="10.27"/>
    <x v="143"/>
    <m/>
    <s v="PLS6.150D"/>
    <x v="2"/>
    <s v="Laser Cutter Service 1/4 Sheet (1/4)"/>
    <x v="24"/>
    <x v="1"/>
    <x v="2"/>
    <m/>
    <m/>
  </r>
  <r>
    <n v="5"/>
    <n v="9"/>
    <s v="22"/>
    <n v="11.95"/>
    <x v="143"/>
    <m/>
    <s v="PLS6.150D"/>
    <x v="2"/>
    <s v="Laser Cutter Service 1/4 Sheet (1/4)"/>
    <x v="25"/>
    <x v="1"/>
    <x v="2"/>
    <m/>
    <m/>
  </r>
  <r>
    <n v="5"/>
    <n v="9"/>
    <s v="23"/>
    <n v="15.31"/>
    <x v="143"/>
    <m/>
    <s v="PLS6.150D"/>
    <x v="2"/>
    <s v="Laser Cutter Service 1/4 Sheet (1/4)"/>
    <x v="23"/>
    <x v="1"/>
    <x v="2"/>
    <m/>
    <m/>
  </r>
  <r>
    <n v="2"/>
    <n v="9"/>
    <s v="20"/>
    <n v="10"/>
    <x v="143"/>
    <m/>
    <s v="PLS6.150D"/>
    <x v="3"/>
    <s v="Laser Cutter Service 1/4 Sheet (1/4)"/>
    <x v="22"/>
    <x v="1"/>
    <x v="2"/>
    <m/>
    <m/>
  </r>
  <r>
    <n v="2"/>
    <n v="9"/>
    <s v="21"/>
    <n v="11.82"/>
    <x v="143"/>
    <m/>
    <s v="PLS6.150D"/>
    <x v="3"/>
    <s v="Laser Cutter Service 1/4 Sheet (1/4)"/>
    <x v="24"/>
    <x v="1"/>
    <x v="2"/>
    <m/>
    <m/>
  </r>
  <r>
    <n v="2"/>
    <n v="9"/>
    <s v="22"/>
    <n v="13.76"/>
    <x v="143"/>
    <m/>
    <s v="PLS6.150D"/>
    <x v="3"/>
    <s v="Laser Cutter Service 1/4 Sheet (1/4)"/>
    <x v="25"/>
    <x v="1"/>
    <x v="2"/>
    <m/>
    <m/>
  </r>
  <r>
    <n v="2"/>
    <n v="9"/>
    <s v="23"/>
    <n v="17.63"/>
    <x v="143"/>
    <m/>
    <s v="PLS6.150D"/>
    <x v="3"/>
    <s v="Laser Cutter Service 1/4 Sheet (1/4)"/>
    <x v="23"/>
    <x v="1"/>
    <x v="2"/>
    <m/>
    <m/>
  </r>
  <r>
    <n v="6"/>
    <n v="9"/>
    <s v="20"/>
    <n v="11.12"/>
    <x v="143"/>
    <m/>
    <s v="PLS6.150D"/>
    <x v="4"/>
    <s v="Laser Cutter Service 1/4 Sheet (1/4)"/>
    <x v="22"/>
    <x v="1"/>
    <x v="2"/>
    <m/>
    <m/>
  </r>
  <r>
    <n v="6"/>
    <n v="9"/>
    <s v="21"/>
    <n v="12.39"/>
    <x v="143"/>
    <m/>
    <s v="PLS6.150D"/>
    <x v="4"/>
    <s v="Laser Cutter Service 1/4 Sheet (1/4)"/>
    <x v="24"/>
    <x v="1"/>
    <x v="2"/>
    <m/>
    <m/>
  </r>
  <r>
    <n v="6"/>
    <n v="9"/>
    <s v="22"/>
    <n v="14.41"/>
    <x v="143"/>
    <m/>
    <s v="PLS6.150D"/>
    <x v="4"/>
    <s v="Laser Cutter Service 1/4 Sheet (1/4)"/>
    <x v="25"/>
    <x v="1"/>
    <x v="2"/>
    <m/>
    <m/>
  </r>
  <r>
    <n v="6"/>
    <n v="9"/>
    <s v="23"/>
    <n v="18.47"/>
    <x v="143"/>
    <m/>
    <s v="PLS6.150D"/>
    <x v="4"/>
    <s v="Laser Cutter Service 1/4 Sheet (1/4)"/>
    <x v="23"/>
    <x v="1"/>
    <x v="2"/>
    <m/>
    <m/>
  </r>
  <r>
    <n v="3"/>
    <n v="9"/>
    <s v="20"/>
    <n v="13.91"/>
    <x v="143"/>
    <m/>
    <s v="PLS6.150D"/>
    <x v="5"/>
    <s v="Laser Cutter Service 1/4 Sheet (1/4)"/>
    <x v="22"/>
    <x v="1"/>
    <x v="2"/>
    <m/>
    <m/>
  </r>
  <r>
    <n v="3"/>
    <n v="9"/>
    <s v="21"/>
    <n v="15.5"/>
    <x v="143"/>
    <m/>
    <s v="PLS6.150D"/>
    <x v="5"/>
    <s v="Laser Cutter Service 1/4 Sheet (1/4)"/>
    <x v="24"/>
    <x v="1"/>
    <x v="2"/>
    <m/>
    <m/>
  </r>
  <r>
    <n v="3"/>
    <n v="9"/>
    <s v="22"/>
    <n v="18.03"/>
    <x v="143"/>
    <m/>
    <s v="PLS6.150D"/>
    <x v="5"/>
    <s v="Laser Cutter Service 1/4 Sheet (1/4)"/>
    <x v="25"/>
    <x v="1"/>
    <x v="2"/>
    <m/>
    <m/>
  </r>
  <r>
    <n v="3"/>
    <n v="9"/>
    <s v="23"/>
    <n v="23.11"/>
    <x v="143"/>
    <m/>
    <s v="PLS6.150D"/>
    <x v="5"/>
    <s v="Laser Cutter Service 1/4 Sheet (1/4)"/>
    <x v="23"/>
    <x v="1"/>
    <x v="2"/>
    <m/>
    <m/>
  </r>
  <r>
    <n v="1"/>
    <n v="9"/>
    <s v="20"/>
    <n v="7.31"/>
    <x v="144"/>
    <s v="Universal Laser Systems"/>
    <s v="PLS6.150D"/>
    <x v="1"/>
    <s v="Laser Cutter Service 1/8 Sheet (LC1/8)"/>
    <x v="22"/>
    <x v="1"/>
    <x v="2"/>
    <n v="0"/>
    <s v="Condition: Excellent"/>
  </r>
  <r>
    <n v="1"/>
    <n v="9"/>
    <s v="21"/>
    <n v="7.65"/>
    <x v="144"/>
    <m/>
    <s v="PLS6.150D"/>
    <x v="1"/>
    <s v="Laser Cutter Service 1/8 Sheet (LC1/8)"/>
    <x v="24"/>
    <x v="1"/>
    <x v="2"/>
    <m/>
    <m/>
  </r>
  <r>
    <n v="1"/>
    <n v="9"/>
    <s v="22"/>
    <n v="8.48"/>
    <x v="144"/>
    <m/>
    <s v="PLS6.150D"/>
    <x v="1"/>
    <s v="Laser Cutter Service 1/8 Sheet (LC1/8)"/>
    <x v="25"/>
    <x v="1"/>
    <x v="2"/>
    <m/>
    <m/>
  </r>
  <r>
    <n v="1"/>
    <n v="9"/>
    <s v="23"/>
    <n v="10.15"/>
    <x v="144"/>
    <m/>
    <s v="PLS6.150D"/>
    <x v="1"/>
    <s v="Laser Cutter Service 1/8 Sheet (LC1/8)"/>
    <x v="23"/>
    <x v="1"/>
    <x v="2"/>
    <m/>
    <m/>
  </r>
  <r>
    <n v="5"/>
    <n v="9"/>
    <s v="20"/>
    <n v="9.2200000000000006"/>
    <x v="144"/>
    <m/>
    <s v="PLS6.150D"/>
    <x v="2"/>
    <s v="Laser Cutter Service 1/8 Sheet (LC1/8)"/>
    <x v="22"/>
    <x v="1"/>
    <x v="2"/>
    <m/>
    <m/>
  </r>
  <r>
    <n v="5"/>
    <n v="9"/>
    <s v="21"/>
    <n v="9.64"/>
    <x v="144"/>
    <m/>
    <s v="PLS6.150D"/>
    <x v="2"/>
    <s v="Laser Cutter Service 1/8 Sheet (LC1/8)"/>
    <x v="24"/>
    <x v="1"/>
    <x v="2"/>
    <m/>
    <m/>
  </r>
  <r>
    <n v="5"/>
    <n v="9"/>
    <s v="22"/>
    <n v="10.69"/>
    <x v="144"/>
    <m/>
    <s v="PLS6.150D"/>
    <x v="2"/>
    <s v="Laser Cutter Service 1/8 Sheet (LC1/8)"/>
    <x v="25"/>
    <x v="1"/>
    <x v="2"/>
    <m/>
    <m/>
  </r>
  <r>
    <n v="5"/>
    <n v="9"/>
    <s v="23"/>
    <n v="12.79"/>
    <x v="144"/>
    <m/>
    <s v="PLS6.150D"/>
    <x v="2"/>
    <s v="Laser Cutter Service 1/8 Sheet (LC1/8)"/>
    <x v="23"/>
    <x v="1"/>
    <x v="2"/>
    <m/>
    <m/>
  </r>
  <r>
    <n v="2"/>
    <n v="9"/>
    <s v="20"/>
    <n v="10.61"/>
    <x v="144"/>
    <m/>
    <s v="PLS6.150D"/>
    <x v="3"/>
    <s v="Laser Cutter Service 1/8 Sheet (LC1/8)"/>
    <x v="22"/>
    <x v="1"/>
    <x v="2"/>
    <m/>
    <m/>
  </r>
  <r>
    <n v="2"/>
    <n v="9"/>
    <s v="21"/>
    <n v="11.1"/>
    <x v="144"/>
    <m/>
    <s v="PLS6.150D"/>
    <x v="3"/>
    <s v="Laser Cutter Service 1/8 Sheet (LC1/8)"/>
    <x v="24"/>
    <x v="1"/>
    <x v="2"/>
    <m/>
    <m/>
  </r>
  <r>
    <n v="2"/>
    <n v="9"/>
    <s v="22"/>
    <n v="12.31"/>
    <x v="144"/>
    <m/>
    <s v="PLS6.150D"/>
    <x v="3"/>
    <s v="Laser Cutter Service 1/8 Sheet (LC1/8)"/>
    <x v="25"/>
    <x v="1"/>
    <x v="2"/>
    <m/>
    <m/>
  </r>
  <r>
    <n v="2"/>
    <n v="9"/>
    <s v="23"/>
    <n v="14.73"/>
    <x v="144"/>
    <m/>
    <s v="PLS6.150D"/>
    <x v="3"/>
    <s v="Laser Cutter Service 1/8 Sheet (LC1/8)"/>
    <x v="23"/>
    <x v="1"/>
    <x v="2"/>
    <m/>
    <m/>
  </r>
  <r>
    <n v="6"/>
    <n v="9"/>
    <s v="21"/>
    <n v="11.63"/>
    <x v="144"/>
    <m/>
    <s v="PLS6.150D"/>
    <x v="4"/>
    <s v="Laser Cutter Service 1/8 Sheet (LC1/8)"/>
    <x v="24"/>
    <x v="1"/>
    <x v="2"/>
    <m/>
    <m/>
  </r>
  <r>
    <n v="6"/>
    <n v="9"/>
    <s v="22"/>
    <n v="12.89"/>
    <x v="144"/>
    <m/>
    <s v="PLS6.150D"/>
    <x v="4"/>
    <s v="Laser Cutter Service 1/8 Sheet (LC1/8)"/>
    <x v="25"/>
    <x v="1"/>
    <x v="2"/>
    <m/>
    <m/>
  </r>
  <r>
    <n v="6"/>
    <n v="9"/>
    <s v="23"/>
    <n v="15.43"/>
    <x v="144"/>
    <m/>
    <s v="PLS6.150D"/>
    <x v="4"/>
    <s v="Laser Cutter Service 1/8 Sheet (LC1/8)"/>
    <x v="23"/>
    <x v="1"/>
    <x v="2"/>
    <m/>
    <m/>
  </r>
  <r>
    <n v="6"/>
    <n v="9"/>
    <s v="20"/>
    <n v="11.12"/>
    <x v="144"/>
    <m/>
    <s v="PLS6.150D"/>
    <x v="4"/>
    <s v="Laser Cutter Service 1/8 Sheet (LC1/8)"/>
    <x v="22"/>
    <x v="1"/>
    <x v="2"/>
    <m/>
    <m/>
  </r>
  <r>
    <n v="3"/>
    <n v="9"/>
    <s v="20"/>
    <n v="13.91"/>
    <x v="144"/>
    <m/>
    <s v="PLS6.150D"/>
    <x v="5"/>
    <s v="Laser Cutter Service 1/8 Sheet (LC1/8)"/>
    <x v="22"/>
    <x v="1"/>
    <x v="2"/>
    <m/>
    <m/>
  </r>
  <r>
    <n v="3"/>
    <n v="9"/>
    <s v="21"/>
    <n v="14.55"/>
    <x v="144"/>
    <m/>
    <s v="PLS6.150D"/>
    <x v="5"/>
    <s v="Laser Cutter Service 1/8 Sheet (LC1/8)"/>
    <x v="24"/>
    <x v="1"/>
    <x v="2"/>
    <m/>
    <m/>
  </r>
  <r>
    <n v="3"/>
    <n v="9"/>
    <s v="22"/>
    <n v="16.13"/>
    <x v="144"/>
    <m/>
    <s v="PLS6.150D"/>
    <x v="5"/>
    <s v="Laser Cutter Service 1/8 Sheet (LC1/8)"/>
    <x v="25"/>
    <x v="1"/>
    <x v="2"/>
    <m/>
    <m/>
  </r>
  <r>
    <n v="3"/>
    <n v="9"/>
    <s v="23"/>
    <n v="19.3"/>
    <x v="144"/>
    <m/>
    <s v="PLS6.150D"/>
    <x v="5"/>
    <s v="Laser Cutter Service 1/8 Sheet (LC1/8)"/>
    <x v="23"/>
    <x v="1"/>
    <x v="2"/>
    <m/>
    <m/>
  </r>
  <r>
    <n v="1"/>
    <n v="9"/>
    <s v="3"/>
    <n v="1300"/>
    <x v="145"/>
    <m/>
    <s v="PLS6.150D"/>
    <x v="1"/>
    <s v="Library Prep (LP)"/>
    <x v="3"/>
    <x v="7"/>
    <x v="2"/>
    <n v="0"/>
    <s v="Condition: Excellent"/>
  </r>
  <r>
    <n v="1"/>
    <n v="9"/>
    <s v="19"/>
    <n v="1300"/>
    <x v="145"/>
    <m/>
    <s v="PLS6.150D"/>
    <x v="1"/>
    <s v="Library Prep (LP)"/>
    <x v="2"/>
    <x v="7"/>
    <x v="2"/>
    <m/>
    <m/>
  </r>
  <r>
    <n v="5"/>
    <n v="9"/>
    <s v="3"/>
    <n v="1980"/>
    <x v="145"/>
    <m/>
    <s v="PLS6.150D"/>
    <x v="2"/>
    <s v="Library Prep (LP)"/>
    <x v="3"/>
    <x v="7"/>
    <x v="2"/>
    <m/>
    <m/>
  </r>
  <r>
    <n v="5"/>
    <n v="9"/>
    <s v="19"/>
    <n v="1980"/>
    <x v="145"/>
    <m/>
    <s v="PLS6.150D"/>
    <x v="2"/>
    <s v="Library Prep (LP)"/>
    <x v="2"/>
    <x v="7"/>
    <x v="2"/>
    <m/>
    <m/>
  </r>
  <r>
    <n v="2"/>
    <n v="9"/>
    <s v="19"/>
    <n v="2260"/>
    <x v="145"/>
    <m/>
    <s v="PLS6.150D"/>
    <x v="3"/>
    <s v="Library Prep (LP)"/>
    <x v="2"/>
    <x v="7"/>
    <x v="2"/>
    <m/>
    <m/>
  </r>
  <r>
    <n v="2"/>
    <n v="9"/>
    <s v="3"/>
    <n v="2260"/>
    <x v="145"/>
    <m/>
    <s v="PLS6.150D"/>
    <x v="3"/>
    <s v="Library Prep (LP)"/>
    <x v="3"/>
    <x v="7"/>
    <x v="2"/>
    <m/>
    <m/>
  </r>
  <r>
    <n v="6"/>
    <n v="9"/>
    <s v="19"/>
    <n v="3220"/>
    <x v="145"/>
    <m/>
    <s v="PLS6.150D"/>
    <x v="4"/>
    <s v="Library Prep (LP)"/>
    <x v="2"/>
    <x v="7"/>
    <x v="2"/>
    <m/>
    <m/>
  </r>
  <r>
    <n v="6"/>
    <n v="9"/>
    <s v="3"/>
    <n v="3220"/>
    <x v="145"/>
    <m/>
    <s v="PLS6.150D"/>
    <x v="4"/>
    <s v="Library Prep (LP)"/>
    <x v="3"/>
    <x v="7"/>
    <x v="2"/>
    <m/>
    <m/>
  </r>
  <r>
    <n v="3"/>
    <n v="9"/>
    <s v="3"/>
    <n v="4180"/>
    <x v="145"/>
    <m/>
    <s v="PLS6.150D"/>
    <x v="5"/>
    <s v="Library Prep (LP)"/>
    <x v="3"/>
    <x v="7"/>
    <x v="2"/>
    <m/>
    <m/>
  </r>
  <r>
    <n v="3"/>
    <n v="9"/>
    <s v="19"/>
    <n v="4180"/>
    <x v="145"/>
    <m/>
    <s v="PLS6.150D"/>
    <x v="5"/>
    <s v="Library Prep (LP)"/>
    <x v="2"/>
    <x v="7"/>
    <x v="2"/>
    <m/>
    <m/>
  </r>
  <r>
    <n v="1"/>
    <n v="9"/>
    <s v="1"/>
    <n v="21"/>
    <x v="146"/>
    <s v="Kinetics"/>
    <s v="Flexi-Dry MP"/>
    <x v="1"/>
    <s v="Light Benchtop Freeze Dryer"/>
    <x v="1"/>
    <x v="18"/>
    <x v="1"/>
    <n v="1"/>
    <s v="Condition: Good"/>
  </r>
  <r>
    <n v="2"/>
    <n v="9"/>
    <s v="1"/>
    <n v="77"/>
    <x v="146"/>
    <m/>
    <s v="Flexi-Dry MP"/>
    <x v="3"/>
    <s v="Light Benchtop Freeze Dryer"/>
    <x v="1"/>
    <x v="18"/>
    <x v="1"/>
    <m/>
    <m/>
  </r>
  <r>
    <n v="5"/>
    <n v="9"/>
    <s v="1"/>
    <n v="77"/>
    <x v="146"/>
    <m/>
    <s v="Flexi-Dry MP"/>
    <x v="2"/>
    <s v="Light Benchtop Freeze Dryer"/>
    <x v="1"/>
    <x v="18"/>
    <x v="1"/>
    <m/>
    <m/>
  </r>
  <r>
    <n v="3"/>
    <n v="9"/>
    <s v="1"/>
    <n v="77"/>
    <x v="146"/>
    <m/>
    <s v="Flexi-Dry MP"/>
    <x v="5"/>
    <s v="Light Benchtop Freeze Dryer"/>
    <x v="1"/>
    <x v="18"/>
    <x v="1"/>
    <m/>
    <m/>
  </r>
  <r>
    <n v="6"/>
    <n v="9"/>
    <s v="1"/>
    <n v="77"/>
    <x v="146"/>
    <m/>
    <s v="Flexi-Dry MP"/>
    <x v="4"/>
    <s v="Light Benchtop Freeze Dryer"/>
    <x v="1"/>
    <x v="18"/>
    <x v="1"/>
    <m/>
    <m/>
  </r>
  <r>
    <n v="1"/>
    <n v="1"/>
    <s v="3"/>
    <n v="89"/>
    <x v="147"/>
    <s v="Shimadzu 8040"/>
    <s v="Flexi-Dry MP"/>
    <x v="1"/>
    <s v="Liquid Chromatograph Mass Spectrometer (LC/MS) (LCMS)"/>
    <x v="3"/>
    <x v="7"/>
    <x v="2"/>
    <n v="0"/>
    <s v="Condition: Excellent"/>
  </r>
  <r>
    <n v="1"/>
    <n v="1"/>
    <s v="1"/>
    <n v="24"/>
    <x v="147"/>
    <m/>
    <s v="Flexi-Dry MP"/>
    <x v="1"/>
    <s v="Liquid Chromatograph Mass Spectrometer (LC/MS) (LCMS)"/>
    <x v="1"/>
    <x v="7"/>
    <x v="2"/>
    <m/>
    <m/>
  </r>
  <r>
    <n v="1"/>
    <n v="1"/>
    <s v="19"/>
    <n v="89"/>
    <x v="147"/>
    <m/>
    <s v="Flexi-Dry MP"/>
    <x v="1"/>
    <s v="Liquid Chromatograph Mass Spectrometer (LC/MS) (LCMS)"/>
    <x v="2"/>
    <x v="7"/>
    <x v="2"/>
    <m/>
    <m/>
  </r>
  <r>
    <n v="5"/>
    <n v="1"/>
    <s v="1"/>
    <n v="37"/>
    <x v="147"/>
    <m/>
    <s v="Flexi-Dry MP"/>
    <x v="2"/>
    <s v="Liquid Chromatograph Mass Spectrometer (LC/MS) (LCMS)"/>
    <x v="1"/>
    <x v="7"/>
    <x v="2"/>
    <m/>
    <m/>
  </r>
  <r>
    <n v="5"/>
    <n v="1"/>
    <s v="19"/>
    <n v="139"/>
    <x v="147"/>
    <m/>
    <s v="Flexi-Dry MP"/>
    <x v="2"/>
    <s v="Liquid Chromatograph Mass Spectrometer (LC/MS) (LCMS)"/>
    <x v="2"/>
    <x v="7"/>
    <x v="2"/>
    <m/>
    <m/>
  </r>
  <r>
    <n v="5"/>
    <n v="1"/>
    <s v="3"/>
    <n v="139"/>
    <x v="147"/>
    <m/>
    <s v="Flexi-Dry MP"/>
    <x v="2"/>
    <s v="Liquid Chromatograph Mass Spectrometer (LC/MS) (LCMS)"/>
    <x v="3"/>
    <x v="7"/>
    <x v="2"/>
    <m/>
    <m/>
  </r>
  <r>
    <n v="2"/>
    <n v="1"/>
    <s v="1"/>
    <n v="43"/>
    <x v="147"/>
    <m/>
    <s v="Flexi-Dry MP"/>
    <x v="3"/>
    <s v="Liquid Chromatograph Mass Spectrometer (LC/MS) (LCMS)"/>
    <x v="1"/>
    <x v="7"/>
    <x v="2"/>
    <m/>
    <m/>
  </r>
  <r>
    <n v="2"/>
    <n v="1"/>
    <s v="19"/>
    <n v="161"/>
    <x v="147"/>
    <m/>
    <s v="Flexi-Dry MP"/>
    <x v="3"/>
    <s v="Liquid Chromatograph Mass Spectrometer (LC/MS) (LCMS)"/>
    <x v="2"/>
    <x v="7"/>
    <x v="2"/>
    <m/>
    <m/>
  </r>
  <r>
    <n v="2"/>
    <n v="1"/>
    <s v="3"/>
    <n v="161"/>
    <x v="147"/>
    <m/>
    <s v="Flexi-Dry MP"/>
    <x v="3"/>
    <s v="Liquid Chromatograph Mass Spectrometer (LC/MS) (LCMS)"/>
    <x v="3"/>
    <x v="7"/>
    <x v="2"/>
    <m/>
    <m/>
  </r>
  <r>
    <n v="6"/>
    <n v="1"/>
    <s v="1"/>
    <n v="63"/>
    <x v="147"/>
    <m/>
    <s v="Flexi-Dry MP"/>
    <x v="4"/>
    <s v="Liquid Chromatograph Mass Spectrometer (LC/MS) (LCMS)"/>
    <x v="1"/>
    <x v="7"/>
    <x v="2"/>
    <m/>
    <m/>
  </r>
  <r>
    <n v="6"/>
    <n v="1"/>
    <s v="19"/>
    <n v="234"/>
    <x v="147"/>
    <m/>
    <s v="Flexi-Dry MP"/>
    <x v="4"/>
    <s v="Liquid Chromatograph Mass Spectrometer (LC/MS) (LCMS)"/>
    <x v="2"/>
    <x v="7"/>
    <x v="2"/>
    <m/>
    <m/>
  </r>
  <r>
    <n v="6"/>
    <n v="1"/>
    <s v="3"/>
    <n v="234"/>
    <x v="147"/>
    <m/>
    <s v="Flexi-Dry MP"/>
    <x v="4"/>
    <s v="Liquid Chromatograph Mass Spectrometer (LC/MS) (LCMS)"/>
    <x v="3"/>
    <x v="7"/>
    <x v="2"/>
    <m/>
    <m/>
  </r>
  <r>
    <n v="3"/>
    <n v="1"/>
    <s v="1"/>
    <n v="82"/>
    <x v="147"/>
    <m/>
    <s v="Flexi-Dry MP"/>
    <x v="5"/>
    <s v="Liquid Chromatograph Mass Spectrometer (LC/MS) (LCMS)"/>
    <x v="1"/>
    <x v="7"/>
    <x v="2"/>
    <m/>
    <m/>
  </r>
  <r>
    <n v="3"/>
    <n v="1"/>
    <s v="19"/>
    <n v="306"/>
    <x v="147"/>
    <m/>
    <s v="Flexi-Dry MP"/>
    <x v="5"/>
    <s v="Liquid Chromatograph Mass Spectrometer (LC/MS) (LCMS)"/>
    <x v="2"/>
    <x v="7"/>
    <x v="2"/>
    <m/>
    <m/>
  </r>
  <r>
    <n v="3"/>
    <n v="1"/>
    <s v="3"/>
    <n v="306"/>
    <x v="147"/>
    <m/>
    <s v="Flexi-Dry MP"/>
    <x v="5"/>
    <s v="Liquid Chromatograph Mass Spectrometer (LC/MS) (LCMS)"/>
    <x v="3"/>
    <x v="7"/>
    <x v="2"/>
    <m/>
    <m/>
  </r>
  <r>
    <n v="10"/>
    <n v="1"/>
    <s v="29"/>
    <n v="0"/>
    <x v="147"/>
    <m/>
    <s v="Flexi-Dry MP"/>
    <x v="6"/>
    <s v="Liquid Chromatograph Mass Spectrometer (LC/MS) (LCMS)"/>
    <x v="6"/>
    <x v="7"/>
    <x v="2"/>
    <m/>
    <m/>
  </r>
  <r>
    <n v="10"/>
    <n v="1"/>
    <s v="18"/>
    <n v="0"/>
    <x v="147"/>
    <m/>
    <s v="Flexi-Dry MP"/>
    <x v="6"/>
    <s v="Liquid Chromatograph Mass Spectrometer (LC/MS) (LCMS)"/>
    <x v="5"/>
    <x v="7"/>
    <x v="2"/>
    <m/>
    <m/>
  </r>
  <r>
    <n v="1"/>
    <n v="1"/>
    <s v="1"/>
    <n v="33"/>
    <x v="147"/>
    <s v="Shimadzu 8040"/>
    <s v="Flexi-Dry MP"/>
    <x v="1"/>
    <s v="Liquid Chromatograph Mass Spectrometer (LC/MS) (LCMS)"/>
    <x v="1"/>
    <x v="14"/>
    <x v="1"/>
    <n v="1"/>
    <s v="Condition: Good"/>
  </r>
  <r>
    <n v="1"/>
    <n v="1"/>
    <s v="19"/>
    <n v="111"/>
    <x v="147"/>
    <m/>
    <s v="Flexi-Dry MP"/>
    <x v="1"/>
    <s v="Liquid Chromatograph Mass Spectrometer (LC/MS) (LCMS)"/>
    <x v="2"/>
    <x v="14"/>
    <x v="1"/>
    <m/>
    <m/>
  </r>
  <r>
    <n v="1"/>
    <n v="1"/>
    <s v="3"/>
    <n v="111"/>
    <x v="147"/>
    <m/>
    <s v="Flexi-Dry MP"/>
    <x v="1"/>
    <s v="Liquid Chromatograph Mass Spectrometer (LC/MS) (LCMS)"/>
    <x v="3"/>
    <x v="14"/>
    <x v="1"/>
    <m/>
    <m/>
  </r>
  <r>
    <n v="5"/>
    <n v="1"/>
    <s v="1"/>
    <n v="53"/>
    <x v="147"/>
    <m/>
    <s v="Flexi-Dry MP"/>
    <x v="2"/>
    <s v="Liquid Chromatograph Mass Spectrometer (LC/MS) (LCMS)"/>
    <x v="1"/>
    <x v="14"/>
    <x v="1"/>
    <m/>
    <m/>
  </r>
  <r>
    <n v="5"/>
    <n v="1"/>
    <s v="19"/>
    <n v="174"/>
    <x v="147"/>
    <m/>
    <s v="Flexi-Dry MP"/>
    <x v="2"/>
    <s v="Liquid Chromatograph Mass Spectrometer (LC/MS) (LCMS)"/>
    <x v="2"/>
    <x v="14"/>
    <x v="1"/>
    <m/>
    <m/>
  </r>
  <r>
    <n v="5"/>
    <n v="1"/>
    <s v="3"/>
    <n v="174"/>
    <x v="147"/>
    <m/>
    <s v="Flexi-Dry MP"/>
    <x v="2"/>
    <s v="Liquid Chromatograph Mass Spectrometer (LC/MS) (LCMS)"/>
    <x v="3"/>
    <x v="14"/>
    <x v="1"/>
    <m/>
    <m/>
  </r>
  <r>
    <n v="2"/>
    <n v="1"/>
    <s v="1"/>
    <n v="61"/>
    <x v="147"/>
    <m/>
    <s v="Flexi-Dry MP"/>
    <x v="3"/>
    <s v="Liquid Chromatograph Mass Spectrometer (LC/MS) (LCMS)"/>
    <x v="1"/>
    <x v="14"/>
    <x v="1"/>
    <m/>
    <m/>
  </r>
  <r>
    <n v="2"/>
    <n v="1"/>
    <s v="19"/>
    <n v="201"/>
    <x v="147"/>
    <m/>
    <s v="Flexi-Dry MP"/>
    <x v="3"/>
    <s v="Liquid Chromatograph Mass Spectrometer (LC/MS) (LCMS)"/>
    <x v="2"/>
    <x v="14"/>
    <x v="1"/>
    <m/>
    <m/>
  </r>
  <r>
    <n v="2"/>
    <n v="1"/>
    <s v="3"/>
    <n v="201"/>
    <x v="147"/>
    <m/>
    <s v="Flexi-Dry MP"/>
    <x v="3"/>
    <s v="Liquid Chromatograph Mass Spectrometer (LC/MS) (LCMS)"/>
    <x v="3"/>
    <x v="14"/>
    <x v="1"/>
    <m/>
    <m/>
  </r>
  <r>
    <n v="6"/>
    <n v="1"/>
    <s v="1"/>
    <n v="99"/>
    <x v="147"/>
    <m/>
    <s v="Flexi-Dry MP"/>
    <x v="4"/>
    <s v="Liquid Chromatograph Mass Spectrometer (LC/MS) (LCMS)"/>
    <x v="1"/>
    <x v="14"/>
    <x v="1"/>
    <m/>
    <m/>
  </r>
  <r>
    <n v="6"/>
    <n v="1"/>
    <s v="19"/>
    <n v="325"/>
    <x v="147"/>
    <m/>
    <s v="Flexi-Dry MP"/>
    <x v="4"/>
    <s v="Liquid Chromatograph Mass Spectrometer (LC/MS) (LCMS)"/>
    <x v="2"/>
    <x v="14"/>
    <x v="1"/>
    <m/>
    <m/>
  </r>
  <r>
    <n v="6"/>
    <n v="1"/>
    <s v="3"/>
    <n v="325"/>
    <x v="147"/>
    <m/>
    <s v="Flexi-Dry MP"/>
    <x v="4"/>
    <s v="Liquid Chromatograph Mass Spectrometer (LC/MS) (LCMS)"/>
    <x v="3"/>
    <x v="14"/>
    <x v="1"/>
    <m/>
    <m/>
  </r>
  <r>
    <n v="3"/>
    <n v="1"/>
    <s v="1"/>
    <n v="126"/>
    <x v="147"/>
    <m/>
    <s v="Flexi-Dry MP"/>
    <x v="5"/>
    <s v="Liquid Chromatograph Mass Spectrometer (LC/MS) (LCMS)"/>
    <x v="1"/>
    <x v="14"/>
    <x v="1"/>
    <m/>
    <m/>
  </r>
  <r>
    <n v="3"/>
    <n v="1"/>
    <s v="19"/>
    <n v="416"/>
    <x v="147"/>
    <m/>
    <s v="Flexi-Dry MP"/>
    <x v="5"/>
    <s v="Liquid Chromatograph Mass Spectrometer (LC/MS) (LCMS)"/>
    <x v="2"/>
    <x v="14"/>
    <x v="1"/>
    <m/>
    <m/>
  </r>
  <r>
    <n v="3"/>
    <n v="1"/>
    <s v="3"/>
    <n v="416"/>
    <x v="147"/>
    <m/>
    <s v="Flexi-Dry MP"/>
    <x v="5"/>
    <s v="Liquid Chromatograph Mass Spectrometer (LC/MS) (LCMS)"/>
    <x v="3"/>
    <x v="14"/>
    <x v="1"/>
    <m/>
    <m/>
  </r>
  <r>
    <n v="10"/>
    <n v="1"/>
    <s v="18"/>
    <n v="0"/>
    <x v="147"/>
    <m/>
    <s v="Flexi-Dry MP"/>
    <x v="6"/>
    <s v="Liquid Chromatograph Mass Spectrometer (LC/MS) (LCMS)"/>
    <x v="5"/>
    <x v="14"/>
    <x v="1"/>
    <m/>
    <m/>
  </r>
  <r>
    <n v="10"/>
    <n v="1"/>
    <s v="29"/>
    <n v="0"/>
    <x v="147"/>
    <m/>
    <s v="Flexi-Dry MP"/>
    <x v="6"/>
    <s v="Liquid Chromatograph Mass Spectrometer (LC/MS) (LCMS)"/>
    <x v="6"/>
    <x v="14"/>
    <x v="1"/>
    <m/>
    <m/>
  </r>
  <r>
    <n v="1"/>
    <n v="2"/>
    <s v="16"/>
    <n v="5"/>
    <x v="148"/>
    <m/>
    <s v="Flexi-Dry MP"/>
    <x v="1"/>
    <s v="Liquid Nitrogen Fill Service"/>
    <x v="4"/>
    <x v="3"/>
    <x v="1"/>
    <n v="1"/>
    <m/>
  </r>
  <r>
    <n v="2"/>
    <n v="2"/>
    <s v="16"/>
    <n v="5"/>
    <x v="148"/>
    <m/>
    <s v="Flexi-Dry MP"/>
    <x v="3"/>
    <s v="Liquid Nitrogen Fill Service"/>
    <x v="4"/>
    <x v="3"/>
    <x v="1"/>
    <m/>
    <m/>
  </r>
  <r>
    <n v="5"/>
    <n v="2"/>
    <s v="16"/>
    <n v="5"/>
    <x v="148"/>
    <m/>
    <s v="Flexi-Dry MP"/>
    <x v="2"/>
    <s v="Liquid Nitrogen Fill Service"/>
    <x v="4"/>
    <x v="3"/>
    <x v="1"/>
    <m/>
    <m/>
  </r>
  <r>
    <n v="6"/>
    <n v="2"/>
    <s v="16"/>
    <n v="5"/>
    <x v="148"/>
    <m/>
    <s v="Flexi-Dry MP"/>
    <x v="4"/>
    <s v="Liquid Nitrogen Fill Service"/>
    <x v="4"/>
    <x v="3"/>
    <x v="1"/>
    <m/>
    <m/>
  </r>
  <r>
    <n v="3"/>
    <n v="2"/>
    <s v="16"/>
    <n v="5"/>
    <x v="148"/>
    <m/>
    <s v="Flexi-Dry MP"/>
    <x v="5"/>
    <s v="Liquid Nitrogen Fill Service"/>
    <x v="4"/>
    <x v="3"/>
    <x v="1"/>
    <m/>
    <m/>
  </r>
  <r>
    <n v="10"/>
    <n v="1"/>
    <s v="18"/>
    <n v="0"/>
    <x v="149"/>
    <s v="Isomet"/>
    <s v="11-1180"/>
    <x v="6"/>
    <s v="Low Speed Saw (Saw)"/>
    <x v="5"/>
    <x v="3"/>
    <x v="1"/>
    <n v="1"/>
    <s v="Condition: Good"/>
  </r>
  <r>
    <n v="10"/>
    <n v="1"/>
    <s v="29"/>
    <n v="0"/>
    <x v="149"/>
    <m/>
    <s v="11-1180"/>
    <x v="6"/>
    <s v="Low Speed Saw (Saw)"/>
    <x v="6"/>
    <x v="3"/>
    <x v="1"/>
    <m/>
    <m/>
  </r>
  <r>
    <n v="1"/>
    <n v="1"/>
    <s v="1"/>
    <n v="9"/>
    <x v="149"/>
    <m/>
    <s v="11-1180"/>
    <x v="1"/>
    <s v="Low Speed Saw (Saw)"/>
    <x v="1"/>
    <x v="3"/>
    <x v="1"/>
    <m/>
    <m/>
  </r>
  <r>
    <n v="1"/>
    <n v="1"/>
    <s v="19"/>
    <n v="98"/>
    <x v="149"/>
    <m/>
    <s v="11-1180"/>
    <x v="1"/>
    <s v="Low Speed Saw (Saw)"/>
    <x v="2"/>
    <x v="3"/>
    <x v="1"/>
    <m/>
    <m/>
  </r>
  <r>
    <n v="1"/>
    <n v="1"/>
    <s v="3"/>
    <n v="98"/>
    <x v="149"/>
    <m/>
    <s v="11-1180"/>
    <x v="1"/>
    <s v="Low Speed Saw (Saw)"/>
    <x v="3"/>
    <x v="3"/>
    <x v="1"/>
    <m/>
    <m/>
  </r>
  <r>
    <n v="5"/>
    <n v="1"/>
    <s v="1"/>
    <n v="13"/>
    <x v="149"/>
    <m/>
    <s v="11-1180"/>
    <x v="2"/>
    <s v="Low Speed Saw (Saw)"/>
    <x v="1"/>
    <x v="3"/>
    <x v="1"/>
    <m/>
    <m/>
  </r>
  <r>
    <n v="5"/>
    <n v="1"/>
    <s v="19"/>
    <n v="161"/>
    <x v="149"/>
    <m/>
    <s v="11-1180"/>
    <x v="2"/>
    <s v="Low Speed Saw (Saw)"/>
    <x v="2"/>
    <x v="3"/>
    <x v="1"/>
    <m/>
    <m/>
  </r>
  <r>
    <n v="5"/>
    <n v="1"/>
    <s v="3"/>
    <n v="161"/>
    <x v="149"/>
    <m/>
    <s v="11-1180"/>
    <x v="2"/>
    <s v="Low Speed Saw (Saw)"/>
    <x v="3"/>
    <x v="3"/>
    <x v="1"/>
    <m/>
    <m/>
  </r>
  <r>
    <n v="2"/>
    <n v="1"/>
    <s v="1"/>
    <n v="15"/>
    <x v="149"/>
    <m/>
    <s v="11-1180"/>
    <x v="3"/>
    <s v="Low Speed Saw (Saw)"/>
    <x v="1"/>
    <x v="3"/>
    <x v="1"/>
    <m/>
    <m/>
  </r>
  <r>
    <n v="2"/>
    <n v="1"/>
    <s v="19"/>
    <n v="187"/>
    <x v="149"/>
    <m/>
    <s v="11-1180"/>
    <x v="3"/>
    <s v="Low Speed Saw (Saw)"/>
    <x v="2"/>
    <x v="3"/>
    <x v="1"/>
    <m/>
    <m/>
  </r>
  <r>
    <n v="2"/>
    <n v="1"/>
    <s v="3"/>
    <n v="187"/>
    <x v="149"/>
    <m/>
    <s v="11-1180"/>
    <x v="3"/>
    <s v="Low Speed Saw (Saw)"/>
    <x v="3"/>
    <x v="3"/>
    <x v="1"/>
    <m/>
    <m/>
  </r>
  <r>
    <n v="6"/>
    <n v="1"/>
    <s v="1"/>
    <n v="25"/>
    <x v="149"/>
    <m/>
    <s v="11-1180"/>
    <x v="4"/>
    <s v="Low Speed Saw (Saw)"/>
    <x v="1"/>
    <x v="3"/>
    <x v="1"/>
    <m/>
    <m/>
  </r>
  <r>
    <n v="6"/>
    <n v="1"/>
    <s v="19"/>
    <n v="303"/>
    <x v="149"/>
    <m/>
    <s v="11-1180"/>
    <x v="4"/>
    <s v="Low Speed Saw (Saw)"/>
    <x v="2"/>
    <x v="3"/>
    <x v="1"/>
    <m/>
    <m/>
  </r>
  <r>
    <n v="6"/>
    <n v="1"/>
    <s v="3"/>
    <n v="303"/>
    <x v="149"/>
    <m/>
    <s v="11-1180"/>
    <x v="4"/>
    <s v="Low Speed Saw (Saw)"/>
    <x v="3"/>
    <x v="3"/>
    <x v="1"/>
    <m/>
    <m/>
  </r>
  <r>
    <n v="3"/>
    <n v="1"/>
    <s v="1"/>
    <n v="32"/>
    <x v="149"/>
    <m/>
    <s v="11-1180"/>
    <x v="5"/>
    <s v="Low Speed Saw (Saw)"/>
    <x v="1"/>
    <x v="3"/>
    <x v="1"/>
    <m/>
    <m/>
  </r>
  <r>
    <n v="3"/>
    <n v="1"/>
    <s v="19"/>
    <n v="387"/>
    <x v="149"/>
    <m/>
    <s v="11-1180"/>
    <x v="5"/>
    <s v="Low Speed Saw (Saw)"/>
    <x v="2"/>
    <x v="3"/>
    <x v="1"/>
    <m/>
    <m/>
  </r>
  <r>
    <n v="3"/>
    <n v="1"/>
    <s v="3"/>
    <n v="387"/>
    <x v="149"/>
    <m/>
    <s v="11-1180"/>
    <x v="5"/>
    <s v="Low Speed Saw (Saw)"/>
    <x v="3"/>
    <x v="3"/>
    <x v="1"/>
    <m/>
    <m/>
  </r>
  <r>
    <m/>
    <m/>
    <m/>
    <m/>
    <x v="150"/>
    <s v="So-Low"/>
    <s v="11-1180"/>
    <x v="0"/>
    <m/>
    <x v="0"/>
    <x v="0"/>
    <x v="1"/>
    <n v="1"/>
    <s v="Condition: Good"/>
  </r>
  <r>
    <m/>
    <m/>
    <m/>
    <m/>
    <x v="151"/>
    <s v="SDL Atlas"/>
    <s v="11-1180"/>
    <x v="0"/>
    <m/>
    <x v="0"/>
    <x v="4"/>
    <x v="1"/>
    <n v="1"/>
    <s v="Condition: Excellent"/>
  </r>
  <r>
    <n v="2"/>
    <n v="1"/>
    <s v="1"/>
    <n v="81"/>
    <x v="152"/>
    <m/>
    <s v="11-1180"/>
    <x v="3"/>
    <s v="Manipulation Test Courses (MTC)"/>
    <x v="1"/>
    <x v="1"/>
    <x v="2"/>
    <n v="0"/>
    <s v="Condition: Excellent"/>
  </r>
  <r>
    <n v="2"/>
    <n v="1"/>
    <s v="2"/>
    <n v="165"/>
    <x v="152"/>
    <m/>
    <s v="11-1180"/>
    <x v="3"/>
    <s v="Manipulation Test Courses (MTC)"/>
    <x v="7"/>
    <x v="1"/>
    <x v="2"/>
    <m/>
    <m/>
  </r>
  <r>
    <n v="5"/>
    <n v="1"/>
    <s v="2"/>
    <n v="143"/>
    <x v="152"/>
    <m/>
    <s v="11-1180"/>
    <x v="2"/>
    <s v="Manipulation Test Courses (MTC)"/>
    <x v="7"/>
    <x v="1"/>
    <x v="2"/>
    <m/>
    <m/>
  </r>
  <r>
    <n v="5"/>
    <n v="1"/>
    <s v="1"/>
    <n v="70"/>
    <x v="152"/>
    <m/>
    <s v="11-1180"/>
    <x v="2"/>
    <s v="Manipulation Test Courses (MTC)"/>
    <x v="1"/>
    <x v="1"/>
    <x v="2"/>
    <m/>
    <m/>
  </r>
  <r>
    <n v="1"/>
    <n v="1"/>
    <s v="1"/>
    <n v="56"/>
    <x v="152"/>
    <m/>
    <s v="11-1180"/>
    <x v="1"/>
    <s v="Manipulation Test Courses (MTC)"/>
    <x v="1"/>
    <x v="1"/>
    <x v="2"/>
    <m/>
    <m/>
  </r>
  <r>
    <n v="1"/>
    <n v="1"/>
    <s v="2"/>
    <n v="113"/>
    <x v="152"/>
    <m/>
    <s v="11-1180"/>
    <x v="1"/>
    <s v="Manipulation Test Courses (MTC)"/>
    <x v="7"/>
    <x v="1"/>
    <x v="2"/>
    <m/>
    <m/>
  </r>
  <r>
    <n v="6"/>
    <n v="1"/>
    <s v="2"/>
    <n v="172"/>
    <x v="152"/>
    <m/>
    <s v="11-1180"/>
    <x v="4"/>
    <s v="Manipulation Test Courses (MTC)"/>
    <x v="7"/>
    <x v="1"/>
    <x v="2"/>
    <m/>
    <m/>
  </r>
  <r>
    <n v="6"/>
    <n v="1"/>
    <s v="1"/>
    <n v="84"/>
    <x v="152"/>
    <m/>
    <s v="11-1180"/>
    <x v="4"/>
    <s v="Manipulation Test Courses (MTC)"/>
    <x v="1"/>
    <x v="1"/>
    <x v="2"/>
    <m/>
    <m/>
  </r>
  <r>
    <n v="3"/>
    <n v="1"/>
    <s v="1"/>
    <n v="106"/>
    <x v="152"/>
    <m/>
    <s v="11-1180"/>
    <x v="5"/>
    <s v="Manipulation Test Courses (MTC)"/>
    <x v="1"/>
    <x v="1"/>
    <x v="2"/>
    <m/>
    <m/>
  </r>
  <r>
    <n v="3"/>
    <n v="1"/>
    <s v="2"/>
    <n v="216"/>
    <x v="152"/>
    <m/>
    <s v="11-1180"/>
    <x v="5"/>
    <s v="Manipulation Test Courses (MTC)"/>
    <x v="7"/>
    <x v="1"/>
    <x v="2"/>
    <m/>
    <m/>
  </r>
  <r>
    <n v="10"/>
    <n v="1"/>
    <s v="18"/>
    <n v="0"/>
    <x v="152"/>
    <m/>
    <s v="11-1180"/>
    <x v="6"/>
    <s v="Manipulation Test Courses (MTC)"/>
    <x v="5"/>
    <x v="1"/>
    <x v="2"/>
    <m/>
    <m/>
  </r>
  <r>
    <n v="10"/>
    <n v="1"/>
    <s v="29"/>
    <n v="0"/>
    <x v="152"/>
    <m/>
    <s v="11-1180"/>
    <x v="6"/>
    <s v="Manipulation Test Courses (MTC)"/>
    <x v="6"/>
    <x v="1"/>
    <x v="2"/>
    <m/>
    <m/>
  </r>
  <r>
    <n v="1"/>
    <n v="1"/>
    <s v="1"/>
    <n v="12"/>
    <x v="153"/>
    <s v="SDL Atlas"/>
    <s v="11-1180"/>
    <x v="1"/>
    <s v="Martindale M235, Abrasion Tester (Martin)"/>
    <x v="1"/>
    <x v="4"/>
    <x v="1"/>
    <n v="1"/>
    <s v="Condition: Excellent"/>
  </r>
  <r>
    <n v="1"/>
    <n v="1"/>
    <s v="19"/>
    <n v="84"/>
    <x v="153"/>
    <m/>
    <s v="11-1180"/>
    <x v="1"/>
    <s v="Martindale M235, Abrasion Tester (Martin)"/>
    <x v="2"/>
    <x v="4"/>
    <x v="1"/>
    <m/>
    <m/>
  </r>
  <r>
    <n v="1"/>
    <n v="1"/>
    <s v="3"/>
    <n v="84"/>
    <x v="153"/>
    <m/>
    <s v="11-1180"/>
    <x v="1"/>
    <s v="Martindale M235, Abrasion Tester (Martin)"/>
    <x v="3"/>
    <x v="4"/>
    <x v="1"/>
    <m/>
    <m/>
  </r>
  <r>
    <n v="5"/>
    <n v="1"/>
    <s v="1"/>
    <n v="25"/>
    <x v="153"/>
    <m/>
    <s v="11-1180"/>
    <x v="2"/>
    <s v="Martindale M235, Abrasion Tester (Martin)"/>
    <x v="1"/>
    <x v="4"/>
    <x v="1"/>
    <m/>
    <m/>
  </r>
  <r>
    <n v="5"/>
    <n v="1"/>
    <s v="19"/>
    <n v="132"/>
    <x v="153"/>
    <m/>
    <s v="11-1180"/>
    <x v="2"/>
    <s v="Martindale M235, Abrasion Tester (Martin)"/>
    <x v="2"/>
    <x v="4"/>
    <x v="1"/>
    <m/>
    <m/>
  </r>
  <r>
    <n v="5"/>
    <n v="1"/>
    <s v="3"/>
    <n v="132"/>
    <x v="153"/>
    <m/>
    <s v="11-1180"/>
    <x v="2"/>
    <s v="Martindale M235, Abrasion Tester (Martin)"/>
    <x v="3"/>
    <x v="4"/>
    <x v="1"/>
    <m/>
    <m/>
  </r>
  <r>
    <n v="2"/>
    <n v="1"/>
    <s v="1"/>
    <n v="29"/>
    <x v="153"/>
    <m/>
    <s v="11-1180"/>
    <x v="3"/>
    <s v="Martindale M235, Abrasion Tester (Martin)"/>
    <x v="1"/>
    <x v="4"/>
    <x v="1"/>
    <m/>
    <m/>
  </r>
  <r>
    <n v="2"/>
    <n v="1"/>
    <s v="19"/>
    <n v="153"/>
    <x v="153"/>
    <m/>
    <s v="11-1180"/>
    <x v="3"/>
    <s v="Martindale M235, Abrasion Tester (Martin)"/>
    <x v="2"/>
    <x v="4"/>
    <x v="1"/>
    <m/>
    <m/>
  </r>
  <r>
    <n v="2"/>
    <n v="1"/>
    <s v="3"/>
    <n v="153"/>
    <x v="153"/>
    <m/>
    <s v="11-1180"/>
    <x v="3"/>
    <s v="Martindale M235, Abrasion Tester (Martin)"/>
    <x v="3"/>
    <x v="4"/>
    <x v="1"/>
    <m/>
    <m/>
  </r>
  <r>
    <n v="6"/>
    <n v="1"/>
    <s v="1"/>
    <n v="42"/>
    <x v="153"/>
    <m/>
    <s v="11-1180"/>
    <x v="4"/>
    <s v="Martindale M235, Abrasion Tester (Martin)"/>
    <x v="1"/>
    <x v="4"/>
    <x v="1"/>
    <m/>
    <m/>
  </r>
  <r>
    <n v="6"/>
    <n v="1"/>
    <s v="19"/>
    <n v="247"/>
    <x v="153"/>
    <m/>
    <s v="11-1180"/>
    <x v="4"/>
    <s v="Martindale M235, Abrasion Tester (Martin)"/>
    <x v="2"/>
    <x v="4"/>
    <x v="1"/>
    <m/>
    <m/>
  </r>
  <r>
    <n v="6"/>
    <n v="1"/>
    <s v="3"/>
    <n v="247"/>
    <x v="153"/>
    <m/>
    <s v="11-1180"/>
    <x v="4"/>
    <s v="Martindale M235, Abrasion Tester (Martin)"/>
    <x v="3"/>
    <x v="4"/>
    <x v="1"/>
    <m/>
    <m/>
  </r>
  <r>
    <n v="3"/>
    <n v="1"/>
    <s v="1"/>
    <n v="55"/>
    <x v="153"/>
    <m/>
    <s v="11-1180"/>
    <x v="5"/>
    <s v="Martindale M235, Abrasion Tester (Martin)"/>
    <x v="1"/>
    <x v="4"/>
    <x v="1"/>
    <m/>
    <m/>
  </r>
  <r>
    <n v="3"/>
    <n v="1"/>
    <s v="19"/>
    <n v="315"/>
    <x v="153"/>
    <m/>
    <s v="11-1180"/>
    <x v="5"/>
    <s v="Martindale M235, Abrasion Tester (Martin)"/>
    <x v="2"/>
    <x v="4"/>
    <x v="1"/>
    <m/>
    <m/>
  </r>
  <r>
    <n v="3"/>
    <n v="1"/>
    <s v="3"/>
    <n v="315"/>
    <x v="153"/>
    <m/>
    <s v="11-1180"/>
    <x v="5"/>
    <s v="Martindale M235, Abrasion Tester (Martin)"/>
    <x v="3"/>
    <x v="4"/>
    <x v="1"/>
    <m/>
    <m/>
  </r>
  <r>
    <n v="10"/>
    <n v="1"/>
    <s v="18"/>
    <n v="0"/>
    <x v="153"/>
    <m/>
    <s v="11-1180"/>
    <x v="6"/>
    <s v="Martindale M235, Abrasion Tester (Martin)"/>
    <x v="5"/>
    <x v="4"/>
    <x v="1"/>
    <m/>
    <m/>
  </r>
  <r>
    <n v="1"/>
    <n v="1"/>
    <s v="1"/>
    <n v="30"/>
    <x v="154"/>
    <s v="OAI"/>
    <s v="206"/>
    <x v="1"/>
    <s v="Mask Aligner - Front Side Alignment System"/>
    <x v="1"/>
    <x v="2"/>
    <x v="1"/>
    <n v="1"/>
    <s v="Condition: Excellent"/>
  </r>
  <r>
    <n v="1"/>
    <n v="1"/>
    <s v="19"/>
    <n v="141"/>
    <x v="154"/>
    <m/>
    <s v="206"/>
    <x v="1"/>
    <s v="Mask Aligner - Front Side Alignment System"/>
    <x v="2"/>
    <x v="2"/>
    <x v="1"/>
    <m/>
    <m/>
  </r>
  <r>
    <n v="1"/>
    <n v="1"/>
    <s v="3"/>
    <n v="141"/>
    <x v="154"/>
    <m/>
    <s v="206"/>
    <x v="1"/>
    <s v="Mask Aligner - Front Side Alignment System"/>
    <x v="3"/>
    <x v="2"/>
    <x v="1"/>
    <m/>
    <m/>
  </r>
  <r>
    <n v="5"/>
    <n v="1"/>
    <s v="1"/>
    <n v="56"/>
    <x v="154"/>
    <m/>
    <s v="206"/>
    <x v="2"/>
    <s v="Mask Aligner - Front Side Alignment System"/>
    <x v="1"/>
    <x v="2"/>
    <x v="1"/>
    <m/>
    <m/>
  </r>
  <r>
    <n v="5"/>
    <n v="1"/>
    <s v="19"/>
    <n v="229"/>
    <x v="154"/>
    <m/>
    <s v="206"/>
    <x v="2"/>
    <s v="Mask Aligner - Front Side Alignment System"/>
    <x v="2"/>
    <x v="2"/>
    <x v="1"/>
    <m/>
    <m/>
  </r>
  <r>
    <n v="5"/>
    <n v="1"/>
    <s v="3"/>
    <n v="229"/>
    <x v="154"/>
    <m/>
    <s v="206"/>
    <x v="2"/>
    <s v="Mask Aligner - Front Side Alignment System"/>
    <x v="3"/>
    <x v="2"/>
    <x v="1"/>
    <m/>
    <m/>
  </r>
  <r>
    <n v="2"/>
    <n v="1"/>
    <s v="1"/>
    <n v="65"/>
    <x v="154"/>
    <m/>
    <s v="206"/>
    <x v="3"/>
    <s v="Mask Aligner - Front Side Alignment System"/>
    <x v="1"/>
    <x v="2"/>
    <x v="1"/>
    <m/>
    <m/>
  </r>
  <r>
    <n v="2"/>
    <n v="1"/>
    <s v="19"/>
    <n v="266"/>
    <x v="154"/>
    <m/>
    <s v="206"/>
    <x v="3"/>
    <s v="Mask Aligner - Front Side Alignment System"/>
    <x v="2"/>
    <x v="2"/>
    <x v="1"/>
    <m/>
    <m/>
  </r>
  <r>
    <n v="2"/>
    <n v="1"/>
    <s v="3"/>
    <n v="266"/>
    <x v="154"/>
    <m/>
    <s v="206"/>
    <x v="3"/>
    <s v="Mask Aligner - Front Side Alignment System"/>
    <x v="3"/>
    <x v="2"/>
    <x v="1"/>
    <m/>
    <m/>
  </r>
  <r>
    <n v="6"/>
    <n v="1"/>
    <s v="1"/>
    <n v="106"/>
    <x v="154"/>
    <m/>
    <s v="206"/>
    <x v="4"/>
    <s v="Mask Aligner - Front Side Alignment System"/>
    <x v="1"/>
    <x v="2"/>
    <x v="1"/>
    <m/>
    <m/>
  </r>
  <r>
    <n v="6"/>
    <n v="1"/>
    <s v="19"/>
    <n v="429"/>
    <x v="154"/>
    <m/>
    <s v="206"/>
    <x v="4"/>
    <s v="Mask Aligner - Front Side Alignment System"/>
    <x v="2"/>
    <x v="2"/>
    <x v="1"/>
    <m/>
    <m/>
  </r>
  <r>
    <n v="6"/>
    <n v="1"/>
    <s v="3"/>
    <n v="429"/>
    <x v="154"/>
    <m/>
    <s v="206"/>
    <x v="4"/>
    <s v="Mask Aligner - Front Side Alignment System"/>
    <x v="3"/>
    <x v="2"/>
    <x v="1"/>
    <m/>
    <m/>
  </r>
  <r>
    <n v="3"/>
    <n v="1"/>
    <s v="1"/>
    <n v="135"/>
    <x v="154"/>
    <m/>
    <s v="206"/>
    <x v="5"/>
    <s v="Mask Aligner - Front Side Alignment System"/>
    <x v="1"/>
    <x v="2"/>
    <x v="1"/>
    <m/>
    <m/>
  </r>
  <r>
    <n v="3"/>
    <n v="1"/>
    <s v="19"/>
    <n v="548"/>
    <x v="154"/>
    <m/>
    <s v="206"/>
    <x v="5"/>
    <s v="Mask Aligner - Front Side Alignment System"/>
    <x v="2"/>
    <x v="2"/>
    <x v="1"/>
    <m/>
    <m/>
  </r>
  <r>
    <n v="3"/>
    <n v="1"/>
    <s v="3"/>
    <n v="548"/>
    <x v="154"/>
    <m/>
    <s v="206"/>
    <x v="5"/>
    <s v="Mask Aligner - Front Side Alignment System"/>
    <x v="3"/>
    <x v="2"/>
    <x v="1"/>
    <m/>
    <m/>
  </r>
  <r>
    <n v="10"/>
    <n v="1"/>
    <s v="18"/>
    <n v="0"/>
    <x v="154"/>
    <m/>
    <s v="206"/>
    <x v="6"/>
    <s v="Mask Aligner - Front Side Alignment System"/>
    <x v="5"/>
    <x v="2"/>
    <x v="1"/>
    <m/>
    <m/>
  </r>
  <r>
    <n v="10"/>
    <n v="1"/>
    <s v="29"/>
    <n v="0"/>
    <x v="155"/>
    <s v="Suss MicroTec"/>
    <s v="MA6"/>
    <x v="6"/>
    <s v="Mask Aligner (Mask)"/>
    <x v="6"/>
    <x v="2"/>
    <x v="1"/>
    <n v="1"/>
    <s v="Condition: Excellent"/>
  </r>
  <r>
    <n v="10"/>
    <n v="1"/>
    <s v="18"/>
    <n v="0"/>
    <x v="155"/>
    <m/>
    <s v="MA6"/>
    <x v="6"/>
    <s v="Mask Aligner (Mask)"/>
    <x v="5"/>
    <x v="2"/>
    <x v="1"/>
    <m/>
    <m/>
  </r>
  <r>
    <n v="1"/>
    <n v="1"/>
    <s v="1"/>
    <n v="42"/>
    <x v="155"/>
    <m/>
    <s v="MA6"/>
    <x v="1"/>
    <s v="Mask Aligner (Mask)"/>
    <x v="1"/>
    <x v="2"/>
    <x v="1"/>
    <m/>
    <m/>
  </r>
  <r>
    <n v="1"/>
    <n v="1"/>
    <s v="19"/>
    <n v="153"/>
    <x v="155"/>
    <m/>
    <s v="MA6"/>
    <x v="1"/>
    <s v="Mask Aligner (Mask)"/>
    <x v="2"/>
    <x v="2"/>
    <x v="1"/>
    <m/>
    <m/>
  </r>
  <r>
    <n v="1"/>
    <n v="1"/>
    <s v="3"/>
    <n v="153"/>
    <x v="155"/>
    <m/>
    <s v="MA6"/>
    <x v="1"/>
    <s v="Mask Aligner (Mask)"/>
    <x v="3"/>
    <x v="2"/>
    <x v="1"/>
    <m/>
    <m/>
  </r>
  <r>
    <n v="5"/>
    <n v="1"/>
    <s v="1"/>
    <n v="67"/>
    <x v="155"/>
    <m/>
    <s v="MA6"/>
    <x v="2"/>
    <s v="Mask Aligner (Mask)"/>
    <x v="1"/>
    <x v="2"/>
    <x v="1"/>
    <m/>
    <m/>
  </r>
  <r>
    <n v="5"/>
    <n v="1"/>
    <s v="19"/>
    <n v="246"/>
    <x v="155"/>
    <m/>
    <s v="MA6"/>
    <x v="2"/>
    <s v="Mask Aligner (Mask)"/>
    <x v="2"/>
    <x v="2"/>
    <x v="1"/>
    <m/>
    <m/>
  </r>
  <r>
    <n v="5"/>
    <n v="1"/>
    <s v="3"/>
    <n v="246"/>
    <x v="155"/>
    <m/>
    <s v="MA6"/>
    <x v="2"/>
    <s v="Mask Aligner (Mask)"/>
    <x v="3"/>
    <x v="2"/>
    <x v="1"/>
    <m/>
    <m/>
  </r>
  <r>
    <n v="2"/>
    <n v="1"/>
    <s v="1"/>
    <n v="78"/>
    <x v="155"/>
    <m/>
    <s v="MA6"/>
    <x v="3"/>
    <s v="Mask Aligner (Mask)"/>
    <x v="1"/>
    <x v="2"/>
    <x v="1"/>
    <m/>
    <m/>
  </r>
  <r>
    <n v="2"/>
    <n v="1"/>
    <s v="19"/>
    <n v="285"/>
    <x v="155"/>
    <m/>
    <s v="MA6"/>
    <x v="3"/>
    <s v="Mask Aligner (Mask)"/>
    <x v="2"/>
    <x v="2"/>
    <x v="1"/>
    <m/>
    <m/>
  </r>
  <r>
    <n v="2"/>
    <n v="1"/>
    <s v="3"/>
    <n v="285"/>
    <x v="155"/>
    <m/>
    <s v="MA6"/>
    <x v="3"/>
    <s v="Mask Aligner (Mask)"/>
    <x v="3"/>
    <x v="2"/>
    <x v="1"/>
    <m/>
    <m/>
  </r>
  <r>
    <n v="6"/>
    <n v="1"/>
    <s v="1"/>
    <n v="126"/>
    <x v="155"/>
    <m/>
    <s v="MA6"/>
    <x v="4"/>
    <s v="Mask Aligner (Mask)"/>
    <x v="1"/>
    <x v="2"/>
    <x v="1"/>
    <m/>
    <m/>
  </r>
  <r>
    <n v="6"/>
    <n v="1"/>
    <s v="19"/>
    <n v="461"/>
    <x v="155"/>
    <m/>
    <s v="MA6"/>
    <x v="4"/>
    <s v="Mask Aligner (Mask)"/>
    <x v="2"/>
    <x v="2"/>
    <x v="1"/>
    <m/>
    <m/>
  </r>
  <r>
    <n v="6"/>
    <n v="1"/>
    <s v="3"/>
    <n v="461"/>
    <x v="155"/>
    <m/>
    <s v="MA6"/>
    <x v="4"/>
    <s v="Mask Aligner (Mask)"/>
    <x v="3"/>
    <x v="2"/>
    <x v="1"/>
    <m/>
    <m/>
  </r>
  <r>
    <n v="3"/>
    <n v="1"/>
    <s v="1"/>
    <n v="161"/>
    <x v="155"/>
    <m/>
    <s v="MA6"/>
    <x v="5"/>
    <s v="Mask Aligner (Mask)"/>
    <x v="1"/>
    <x v="2"/>
    <x v="1"/>
    <m/>
    <m/>
  </r>
  <r>
    <n v="3"/>
    <n v="1"/>
    <s v="19"/>
    <n v="589"/>
    <x v="155"/>
    <m/>
    <s v="MA6"/>
    <x v="5"/>
    <s v="Mask Aligner (Mask)"/>
    <x v="2"/>
    <x v="2"/>
    <x v="1"/>
    <m/>
    <m/>
  </r>
  <r>
    <n v="3"/>
    <n v="1"/>
    <s v="3"/>
    <n v="589"/>
    <x v="155"/>
    <m/>
    <s v="MA6"/>
    <x v="5"/>
    <s v="Mask Aligner (Mask)"/>
    <x v="3"/>
    <x v="2"/>
    <x v="1"/>
    <m/>
    <m/>
  </r>
  <r>
    <n v="1"/>
    <n v="2"/>
    <s v="16"/>
    <n v="28.93"/>
    <x v="156"/>
    <m/>
    <s v="MA6"/>
    <x v="1"/>
    <s v="Mask Blank 5x5 .09 SL LRC 10M 1518K (MASK)"/>
    <x v="4"/>
    <x v="2"/>
    <x v="1"/>
    <n v="1"/>
    <m/>
  </r>
  <r>
    <n v="2"/>
    <n v="2"/>
    <s v="16"/>
    <n v="36.450000000000003"/>
    <x v="156"/>
    <m/>
    <s v="MA6"/>
    <x v="3"/>
    <s v="Mask Blank 5x5 .09 SL LRC 10M 1518K (MASK)"/>
    <x v="4"/>
    <x v="2"/>
    <x v="1"/>
    <m/>
    <m/>
  </r>
  <r>
    <n v="5"/>
    <n v="2"/>
    <s v="16"/>
    <n v="36.450000000000003"/>
    <x v="156"/>
    <m/>
    <s v="MA6"/>
    <x v="2"/>
    <s v="Mask Blank 5x5 .09 SL LRC 10M 1518K (MASK)"/>
    <x v="4"/>
    <x v="2"/>
    <x v="1"/>
    <m/>
    <m/>
  </r>
  <r>
    <n v="3"/>
    <n v="2"/>
    <s v="16"/>
    <n v="36.450000000000003"/>
    <x v="156"/>
    <m/>
    <s v="MA6"/>
    <x v="5"/>
    <s v="Mask Blank 5x5 .09 SL LRC 10M 1518K (MASK)"/>
    <x v="4"/>
    <x v="2"/>
    <x v="1"/>
    <m/>
    <m/>
  </r>
  <r>
    <n v="6"/>
    <n v="2"/>
    <s v="16"/>
    <n v="36.450000000000003"/>
    <x v="156"/>
    <m/>
    <s v="MA6"/>
    <x v="4"/>
    <s v="Mask Blank 5x5 .09 SL LRC 10M 1518K (MASK)"/>
    <x v="4"/>
    <x v="2"/>
    <x v="1"/>
    <m/>
    <m/>
  </r>
  <r>
    <n v="10"/>
    <n v="1"/>
    <s v="18"/>
    <n v="0"/>
    <x v="157"/>
    <s v="Heidelberg"/>
    <s v="MA6"/>
    <x v="6"/>
    <s v="Mask Writer PG1 (MWP)"/>
    <x v="5"/>
    <x v="2"/>
    <x v="1"/>
    <n v="1"/>
    <s v="Condition: Excellent"/>
  </r>
  <r>
    <n v="10"/>
    <n v="1"/>
    <s v="29"/>
    <n v="0"/>
    <x v="157"/>
    <m/>
    <s v="MA6"/>
    <x v="6"/>
    <s v="Mask Writer PG1 (MWP)"/>
    <x v="6"/>
    <x v="2"/>
    <x v="1"/>
    <m/>
    <m/>
  </r>
  <r>
    <n v="1"/>
    <n v="1"/>
    <s v="1"/>
    <n v="30"/>
    <x v="157"/>
    <m/>
    <s v="MA6"/>
    <x v="1"/>
    <s v="Mask Writer PG1 (MWP)"/>
    <x v="1"/>
    <x v="2"/>
    <x v="1"/>
    <m/>
    <m/>
  </r>
  <r>
    <n v="1"/>
    <n v="1"/>
    <s v="19"/>
    <n v="141"/>
    <x v="157"/>
    <m/>
    <s v="MA6"/>
    <x v="1"/>
    <s v="Mask Writer PG1 (MWP)"/>
    <x v="2"/>
    <x v="2"/>
    <x v="1"/>
    <m/>
    <m/>
  </r>
  <r>
    <n v="1"/>
    <n v="1"/>
    <s v="3"/>
    <n v="141"/>
    <x v="157"/>
    <m/>
    <s v="MA6"/>
    <x v="1"/>
    <s v="Mask Writer PG1 (MWP)"/>
    <x v="3"/>
    <x v="2"/>
    <x v="1"/>
    <m/>
    <m/>
  </r>
  <r>
    <n v="5"/>
    <n v="1"/>
    <s v="1"/>
    <n v="56"/>
    <x v="157"/>
    <m/>
    <s v="MA6"/>
    <x v="2"/>
    <s v="Mask Writer PG1 (MWP)"/>
    <x v="1"/>
    <x v="2"/>
    <x v="1"/>
    <m/>
    <m/>
  </r>
  <r>
    <n v="5"/>
    <n v="1"/>
    <s v="19"/>
    <n v="229"/>
    <x v="157"/>
    <m/>
    <s v="MA6"/>
    <x v="2"/>
    <s v="Mask Writer PG1 (MWP)"/>
    <x v="2"/>
    <x v="2"/>
    <x v="1"/>
    <m/>
    <m/>
  </r>
  <r>
    <n v="5"/>
    <n v="1"/>
    <s v="3"/>
    <n v="229"/>
    <x v="157"/>
    <m/>
    <s v="MA6"/>
    <x v="2"/>
    <s v="Mask Writer PG1 (MWP)"/>
    <x v="3"/>
    <x v="2"/>
    <x v="1"/>
    <m/>
    <m/>
  </r>
  <r>
    <n v="2"/>
    <n v="1"/>
    <s v="1"/>
    <n v="65"/>
    <x v="157"/>
    <m/>
    <s v="MA6"/>
    <x v="3"/>
    <s v="Mask Writer PG1 (MWP)"/>
    <x v="1"/>
    <x v="2"/>
    <x v="1"/>
    <m/>
    <m/>
  </r>
  <r>
    <n v="2"/>
    <n v="1"/>
    <s v="19"/>
    <n v="266"/>
    <x v="157"/>
    <m/>
    <s v="MA6"/>
    <x v="3"/>
    <s v="Mask Writer PG1 (MWP)"/>
    <x v="2"/>
    <x v="2"/>
    <x v="1"/>
    <m/>
    <m/>
  </r>
  <r>
    <n v="2"/>
    <n v="1"/>
    <s v="3"/>
    <n v="266"/>
    <x v="157"/>
    <m/>
    <s v="MA6"/>
    <x v="3"/>
    <s v="Mask Writer PG1 (MWP)"/>
    <x v="3"/>
    <x v="2"/>
    <x v="1"/>
    <m/>
    <m/>
  </r>
  <r>
    <n v="6"/>
    <n v="1"/>
    <s v="1"/>
    <n v="106"/>
    <x v="157"/>
    <m/>
    <s v="MA6"/>
    <x v="4"/>
    <s v="Mask Writer PG1 (MWP)"/>
    <x v="1"/>
    <x v="2"/>
    <x v="1"/>
    <m/>
    <m/>
  </r>
  <r>
    <n v="6"/>
    <n v="1"/>
    <s v="19"/>
    <n v="429"/>
    <x v="157"/>
    <m/>
    <s v="MA6"/>
    <x v="4"/>
    <s v="Mask Writer PG1 (MWP)"/>
    <x v="2"/>
    <x v="2"/>
    <x v="1"/>
    <m/>
    <m/>
  </r>
  <r>
    <n v="6"/>
    <n v="1"/>
    <s v="3"/>
    <n v="429"/>
    <x v="157"/>
    <m/>
    <s v="MA6"/>
    <x v="4"/>
    <s v="Mask Writer PG1 (MWP)"/>
    <x v="3"/>
    <x v="2"/>
    <x v="1"/>
    <m/>
    <m/>
  </r>
  <r>
    <n v="3"/>
    <n v="1"/>
    <s v="1"/>
    <n v="135"/>
    <x v="157"/>
    <m/>
    <s v="MA6"/>
    <x v="5"/>
    <s v="Mask Writer PG1 (MWP)"/>
    <x v="1"/>
    <x v="2"/>
    <x v="1"/>
    <m/>
    <m/>
  </r>
  <r>
    <n v="3"/>
    <n v="1"/>
    <s v="19"/>
    <n v="548"/>
    <x v="157"/>
    <m/>
    <s v="MA6"/>
    <x v="5"/>
    <s v="Mask Writer PG1 (MWP)"/>
    <x v="2"/>
    <x v="2"/>
    <x v="1"/>
    <m/>
    <m/>
  </r>
  <r>
    <n v="3"/>
    <n v="1"/>
    <s v="3"/>
    <n v="548"/>
    <x v="157"/>
    <m/>
    <s v="MA6"/>
    <x v="5"/>
    <s v="Mask Writer PG1 (MWP)"/>
    <x v="3"/>
    <x v="2"/>
    <x v="1"/>
    <m/>
    <m/>
  </r>
  <r>
    <n v="1"/>
    <n v="9"/>
    <s v="19"/>
    <n v="25"/>
    <x v="158"/>
    <m/>
    <s v="MA6"/>
    <x v="1"/>
    <s v="Materials and Supplies Fee (NERVE Materials)"/>
    <x v="2"/>
    <x v="1"/>
    <x v="1"/>
    <n v="1"/>
    <m/>
  </r>
  <r>
    <n v="5"/>
    <n v="9"/>
    <s v="19"/>
    <n v="25"/>
    <x v="158"/>
    <m/>
    <s v="MA6"/>
    <x v="2"/>
    <s v="Materials and Supplies Fee (NERVE Materials)"/>
    <x v="2"/>
    <x v="1"/>
    <x v="1"/>
    <m/>
    <m/>
  </r>
  <r>
    <n v="2"/>
    <n v="9"/>
    <s v="19"/>
    <n v="25"/>
    <x v="158"/>
    <m/>
    <s v="MA6"/>
    <x v="3"/>
    <s v="Materials and Supplies Fee (NERVE Materials)"/>
    <x v="2"/>
    <x v="1"/>
    <x v="1"/>
    <m/>
    <m/>
  </r>
  <r>
    <n v="6"/>
    <n v="9"/>
    <s v="19"/>
    <n v="25"/>
    <x v="158"/>
    <m/>
    <s v="MA6"/>
    <x v="4"/>
    <s v="Materials and Supplies Fee (NERVE Materials)"/>
    <x v="2"/>
    <x v="1"/>
    <x v="1"/>
    <m/>
    <m/>
  </r>
  <r>
    <n v="3"/>
    <n v="9"/>
    <s v="19"/>
    <n v="25"/>
    <x v="158"/>
    <m/>
    <s v="MA6"/>
    <x v="5"/>
    <s v="Materials and Supplies Fee (NERVE Materials)"/>
    <x v="2"/>
    <x v="1"/>
    <x v="1"/>
    <m/>
    <m/>
  </r>
  <r>
    <n v="10"/>
    <n v="1"/>
    <s v="18"/>
    <n v="0"/>
    <x v="159"/>
    <s v="Waters"/>
    <s v="Micromass"/>
    <x v="6"/>
    <s v="Matrix Assisted Laser Desorption-Ionization Time-of-flight Mass Spectrometer (MALDI)"/>
    <x v="5"/>
    <x v="3"/>
    <x v="2"/>
    <n v="0"/>
    <s v="Condition: Needs Repair"/>
  </r>
  <r>
    <n v="10"/>
    <n v="1"/>
    <s v="29"/>
    <n v="0"/>
    <x v="159"/>
    <m/>
    <s v="Micromass"/>
    <x v="6"/>
    <s v="Matrix Assisted Laser Desorption-Ionization Time-of-flight Mass Spectrometer (MALDI)"/>
    <x v="6"/>
    <x v="3"/>
    <x v="2"/>
    <m/>
    <m/>
  </r>
  <r>
    <n v="1"/>
    <n v="1"/>
    <s v="1"/>
    <n v="22"/>
    <x v="159"/>
    <m/>
    <s v="Micromass"/>
    <x v="1"/>
    <s v="Matrix Assisted Laser Desorption-Ionization Time-of-flight Mass Spectrometer (MALDI)"/>
    <x v="1"/>
    <x v="3"/>
    <x v="2"/>
    <m/>
    <m/>
  </r>
  <r>
    <n v="1"/>
    <n v="1"/>
    <s v="3"/>
    <n v="87"/>
    <x v="159"/>
    <m/>
    <s v="Micromass"/>
    <x v="1"/>
    <s v="Matrix Assisted Laser Desorption-Ionization Time-of-flight Mass Spectrometer (MALDI)"/>
    <x v="3"/>
    <x v="3"/>
    <x v="2"/>
    <m/>
    <m/>
  </r>
  <r>
    <n v="1"/>
    <n v="1"/>
    <s v="19"/>
    <n v="87"/>
    <x v="159"/>
    <m/>
    <s v="Micromass"/>
    <x v="1"/>
    <s v="Matrix Assisted Laser Desorption-Ionization Time-of-flight Mass Spectrometer (MALDI)"/>
    <x v="2"/>
    <x v="3"/>
    <x v="2"/>
    <m/>
    <m/>
  </r>
  <r>
    <n v="5"/>
    <n v="1"/>
    <s v="1"/>
    <n v="34"/>
    <x v="159"/>
    <m/>
    <s v="Micromass"/>
    <x v="2"/>
    <s v="Matrix Assisted Laser Desorption-Ionization Time-of-flight Mass Spectrometer (MALDI)"/>
    <x v="1"/>
    <x v="3"/>
    <x v="2"/>
    <m/>
    <m/>
  </r>
  <r>
    <n v="5"/>
    <n v="1"/>
    <s v="3"/>
    <n v="135"/>
    <x v="159"/>
    <m/>
    <s v="Micromass"/>
    <x v="2"/>
    <s v="Matrix Assisted Laser Desorption-Ionization Time-of-flight Mass Spectrometer (MALDI)"/>
    <x v="3"/>
    <x v="3"/>
    <x v="2"/>
    <m/>
    <m/>
  </r>
  <r>
    <n v="5"/>
    <n v="1"/>
    <s v="19"/>
    <n v="135"/>
    <x v="159"/>
    <m/>
    <s v="Micromass"/>
    <x v="2"/>
    <s v="Matrix Assisted Laser Desorption-Ionization Time-of-flight Mass Spectrometer (MALDI)"/>
    <x v="2"/>
    <x v="3"/>
    <x v="2"/>
    <m/>
    <m/>
  </r>
  <r>
    <n v="2"/>
    <n v="1"/>
    <s v="1"/>
    <n v="40"/>
    <x v="159"/>
    <m/>
    <s v="Micromass"/>
    <x v="3"/>
    <s v="Matrix Assisted Laser Desorption-Ionization Time-of-flight Mass Spectrometer (MALDI)"/>
    <x v="1"/>
    <x v="3"/>
    <x v="2"/>
    <m/>
    <m/>
  </r>
  <r>
    <n v="2"/>
    <n v="1"/>
    <s v="3"/>
    <n v="158"/>
    <x v="159"/>
    <m/>
    <s v="Micromass"/>
    <x v="3"/>
    <s v="Matrix Assisted Laser Desorption-Ionization Time-of-flight Mass Spectrometer (MALDI)"/>
    <x v="3"/>
    <x v="3"/>
    <x v="2"/>
    <m/>
    <m/>
  </r>
  <r>
    <n v="2"/>
    <n v="1"/>
    <s v="19"/>
    <n v="158"/>
    <x v="159"/>
    <m/>
    <s v="Micromass"/>
    <x v="3"/>
    <s v="Matrix Assisted Laser Desorption-Ionization Time-of-flight Mass Spectrometer (MALDI)"/>
    <x v="2"/>
    <x v="3"/>
    <x v="2"/>
    <m/>
    <m/>
  </r>
  <r>
    <n v="6"/>
    <n v="1"/>
    <s v="1"/>
    <n v="73"/>
    <x v="159"/>
    <m/>
    <s v="Micromass"/>
    <x v="4"/>
    <s v="Matrix Assisted Laser Desorption-Ionization Time-of-flight Mass Spectrometer (MALDI)"/>
    <x v="1"/>
    <x v="3"/>
    <x v="2"/>
    <m/>
    <m/>
  </r>
  <r>
    <n v="6"/>
    <n v="1"/>
    <s v="3"/>
    <n v="244"/>
    <x v="159"/>
    <m/>
    <s v="Micromass"/>
    <x v="4"/>
    <s v="Matrix Assisted Laser Desorption-Ionization Time-of-flight Mass Spectrometer (MALDI)"/>
    <x v="3"/>
    <x v="3"/>
    <x v="2"/>
    <m/>
    <m/>
  </r>
  <r>
    <n v="6"/>
    <n v="1"/>
    <s v="19"/>
    <n v="244"/>
    <x v="159"/>
    <m/>
    <s v="Micromass"/>
    <x v="4"/>
    <s v="Matrix Assisted Laser Desorption-Ionization Time-of-flight Mass Spectrometer (MALDI)"/>
    <x v="2"/>
    <x v="3"/>
    <x v="2"/>
    <m/>
    <m/>
  </r>
  <r>
    <n v="3"/>
    <n v="1"/>
    <s v="1"/>
    <n v="95"/>
    <x v="159"/>
    <m/>
    <s v="Micromass"/>
    <x v="5"/>
    <s v="Matrix Assisted Laser Desorption-Ionization Time-of-flight Mass Spectrometer (MALDI)"/>
    <x v="1"/>
    <x v="3"/>
    <x v="2"/>
    <m/>
    <m/>
  </r>
  <r>
    <n v="3"/>
    <n v="1"/>
    <s v="3"/>
    <n v="318"/>
    <x v="159"/>
    <m/>
    <s v="Micromass"/>
    <x v="5"/>
    <s v="Matrix Assisted Laser Desorption-Ionization Time-of-flight Mass Spectrometer (MALDI)"/>
    <x v="3"/>
    <x v="3"/>
    <x v="2"/>
    <m/>
    <m/>
  </r>
  <r>
    <n v="3"/>
    <n v="1"/>
    <s v="19"/>
    <n v="318"/>
    <x v="159"/>
    <m/>
    <s v="Micromass"/>
    <x v="5"/>
    <s v="Matrix Assisted Laser Desorption-Ionization Time-of-flight Mass Spectrometer (MALDI)"/>
    <x v="2"/>
    <x v="3"/>
    <x v="2"/>
    <m/>
    <m/>
  </r>
  <r>
    <n v="1"/>
    <n v="1"/>
    <s v="1"/>
    <n v="12"/>
    <x v="160"/>
    <s v="Wardwell"/>
    <s v="Micromass"/>
    <x v="1"/>
    <s v="Maypole Braider, B10-16 (Maypole)"/>
    <x v="1"/>
    <x v="4"/>
    <x v="2"/>
    <n v="0"/>
    <s v="Condition: Excellent"/>
  </r>
  <r>
    <n v="1"/>
    <n v="1"/>
    <s v="19"/>
    <n v="84"/>
    <x v="160"/>
    <m/>
    <s v="Micromass"/>
    <x v="1"/>
    <s v="Maypole Braider, B10-16 (Maypole)"/>
    <x v="2"/>
    <x v="4"/>
    <x v="2"/>
    <m/>
    <m/>
  </r>
  <r>
    <n v="1"/>
    <n v="1"/>
    <s v="3"/>
    <n v="84"/>
    <x v="160"/>
    <m/>
    <s v="Micromass"/>
    <x v="1"/>
    <s v="Maypole Braider, B10-16 (Maypole)"/>
    <x v="3"/>
    <x v="4"/>
    <x v="2"/>
    <m/>
    <m/>
  </r>
  <r>
    <n v="5"/>
    <n v="1"/>
    <s v="1"/>
    <n v="25"/>
    <x v="160"/>
    <m/>
    <s v="Micromass"/>
    <x v="2"/>
    <s v="Maypole Braider, B10-16 (Maypole)"/>
    <x v="1"/>
    <x v="4"/>
    <x v="2"/>
    <m/>
    <m/>
  </r>
  <r>
    <n v="5"/>
    <n v="1"/>
    <s v="19"/>
    <n v="132"/>
    <x v="160"/>
    <m/>
    <s v="Micromass"/>
    <x v="2"/>
    <s v="Maypole Braider, B10-16 (Maypole)"/>
    <x v="2"/>
    <x v="4"/>
    <x v="2"/>
    <m/>
    <m/>
  </r>
  <r>
    <n v="5"/>
    <n v="1"/>
    <s v="3"/>
    <n v="132"/>
    <x v="160"/>
    <m/>
    <s v="Micromass"/>
    <x v="2"/>
    <s v="Maypole Braider, B10-16 (Maypole)"/>
    <x v="3"/>
    <x v="4"/>
    <x v="2"/>
    <m/>
    <m/>
  </r>
  <r>
    <n v="2"/>
    <n v="1"/>
    <s v="1"/>
    <n v="29"/>
    <x v="160"/>
    <m/>
    <s v="Micromass"/>
    <x v="3"/>
    <s v="Maypole Braider, B10-16 (Maypole)"/>
    <x v="1"/>
    <x v="4"/>
    <x v="2"/>
    <m/>
    <m/>
  </r>
  <r>
    <n v="2"/>
    <n v="1"/>
    <s v="19"/>
    <n v="153"/>
    <x v="160"/>
    <m/>
    <s v="Micromass"/>
    <x v="3"/>
    <s v="Maypole Braider, B10-16 (Maypole)"/>
    <x v="2"/>
    <x v="4"/>
    <x v="2"/>
    <m/>
    <m/>
  </r>
  <r>
    <n v="2"/>
    <n v="1"/>
    <s v="3"/>
    <n v="153"/>
    <x v="160"/>
    <m/>
    <s v="Micromass"/>
    <x v="3"/>
    <s v="Maypole Braider, B10-16 (Maypole)"/>
    <x v="3"/>
    <x v="4"/>
    <x v="2"/>
    <m/>
    <m/>
  </r>
  <r>
    <n v="6"/>
    <n v="1"/>
    <s v="1"/>
    <n v="42"/>
    <x v="160"/>
    <m/>
    <s v="Micromass"/>
    <x v="4"/>
    <s v="Maypole Braider, B10-16 (Maypole)"/>
    <x v="1"/>
    <x v="4"/>
    <x v="2"/>
    <m/>
    <m/>
  </r>
  <r>
    <n v="6"/>
    <n v="1"/>
    <s v="19"/>
    <n v="247"/>
    <x v="160"/>
    <m/>
    <s v="Micromass"/>
    <x v="4"/>
    <s v="Maypole Braider, B10-16 (Maypole)"/>
    <x v="2"/>
    <x v="4"/>
    <x v="2"/>
    <m/>
    <m/>
  </r>
  <r>
    <n v="6"/>
    <n v="1"/>
    <s v="3"/>
    <n v="247"/>
    <x v="160"/>
    <m/>
    <s v="Micromass"/>
    <x v="4"/>
    <s v="Maypole Braider, B10-16 (Maypole)"/>
    <x v="3"/>
    <x v="4"/>
    <x v="2"/>
    <m/>
    <m/>
  </r>
  <r>
    <n v="3"/>
    <n v="1"/>
    <s v="1"/>
    <n v="55"/>
    <x v="160"/>
    <m/>
    <s v="Micromass"/>
    <x v="5"/>
    <s v="Maypole Braider, B10-16 (Maypole)"/>
    <x v="1"/>
    <x v="4"/>
    <x v="2"/>
    <m/>
    <m/>
  </r>
  <r>
    <n v="3"/>
    <n v="1"/>
    <s v="19"/>
    <n v="315"/>
    <x v="160"/>
    <m/>
    <s v="Micromass"/>
    <x v="5"/>
    <s v="Maypole Braider, B10-16 (Maypole)"/>
    <x v="2"/>
    <x v="4"/>
    <x v="2"/>
    <m/>
    <m/>
  </r>
  <r>
    <n v="3"/>
    <n v="1"/>
    <s v="3"/>
    <n v="315"/>
    <x v="160"/>
    <m/>
    <s v="Micromass"/>
    <x v="5"/>
    <s v="Maypole Braider, B10-16 (Maypole)"/>
    <x v="3"/>
    <x v="4"/>
    <x v="2"/>
    <m/>
    <m/>
  </r>
  <r>
    <n v="10"/>
    <n v="1"/>
    <s v="18"/>
    <n v="0"/>
    <x v="160"/>
    <m/>
    <s v="Micromass"/>
    <x v="6"/>
    <s v="Maypole Braider, B10-16 (Maypole)"/>
    <x v="5"/>
    <x v="4"/>
    <x v="2"/>
    <m/>
    <m/>
  </r>
  <r>
    <n v="1"/>
    <n v="9"/>
    <s v="19"/>
    <n v="100"/>
    <x v="161"/>
    <m/>
    <s v="Micromass"/>
    <x v="1"/>
    <s v="MCC Custom Project"/>
    <x v="2"/>
    <x v="14"/>
    <x v="2"/>
    <n v="0"/>
    <m/>
  </r>
  <r>
    <n v="5"/>
    <n v="9"/>
    <s v="19"/>
    <n v="100"/>
    <x v="161"/>
    <m/>
    <s v="Micromass"/>
    <x v="2"/>
    <s v="MCC Custom Project"/>
    <x v="2"/>
    <x v="14"/>
    <x v="2"/>
    <m/>
    <m/>
  </r>
  <r>
    <n v="2"/>
    <n v="9"/>
    <s v="19"/>
    <n v="100"/>
    <x v="161"/>
    <m/>
    <s v="Micromass"/>
    <x v="3"/>
    <s v="MCC Custom Project"/>
    <x v="2"/>
    <x v="14"/>
    <x v="2"/>
    <m/>
    <m/>
  </r>
  <r>
    <n v="6"/>
    <n v="9"/>
    <s v="19"/>
    <n v="100"/>
    <x v="161"/>
    <m/>
    <s v="Micromass"/>
    <x v="4"/>
    <s v="MCC Custom Project"/>
    <x v="2"/>
    <x v="14"/>
    <x v="2"/>
    <m/>
    <m/>
  </r>
  <r>
    <n v="3"/>
    <n v="9"/>
    <s v="19"/>
    <n v="100"/>
    <x v="161"/>
    <m/>
    <s v="Micromass"/>
    <x v="5"/>
    <s v="MCC Custom Project"/>
    <x v="2"/>
    <x v="14"/>
    <x v="2"/>
    <m/>
    <m/>
  </r>
  <r>
    <n v="1"/>
    <n v="1"/>
    <s v="16"/>
    <n v="78"/>
    <x v="162"/>
    <m/>
    <s v="Micromass"/>
    <x v="1"/>
    <s v="MCC Technical Assistance (MCC)"/>
    <x v="4"/>
    <x v="14"/>
    <x v="1"/>
    <n v="1"/>
    <m/>
  </r>
  <r>
    <n v="5"/>
    <n v="1"/>
    <s v="16"/>
    <n v="122"/>
    <x v="162"/>
    <m/>
    <s v="Micromass"/>
    <x v="2"/>
    <s v="MCC Technical Assistance (MCC)"/>
    <x v="4"/>
    <x v="14"/>
    <x v="1"/>
    <m/>
    <m/>
  </r>
  <r>
    <n v="2"/>
    <n v="1"/>
    <s v="16"/>
    <n v="141"/>
    <x v="162"/>
    <m/>
    <s v="Micromass"/>
    <x v="3"/>
    <s v="MCC Technical Assistance (MCC)"/>
    <x v="4"/>
    <x v="14"/>
    <x v="1"/>
    <m/>
    <m/>
  </r>
  <r>
    <n v="6"/>
    <n v="1"/>
    <s v="16"/>
    <n v="228"/>
    <x v="162"/>
    <m/>
    <s v="Micromass"/>
    <x v="4"/>
    <s v="MCC Technical Assistance (MCC)"/>
    <x v="4"/>
    <x v="14"/>
    <x v="1"/>
    <m/>
    <m/>
  </r>
  <r>
    <n v="3"/>
    <n v="1"/>
    <s v="16"/>
    <n v="292"/>
    <x v="162"/>
    <m/>
    <s v="Micromass"/>
    <x v="5"/>
    <s v="MCC Technical Assistance (MCC)"/>
    <x v="4"/>
    <x v="14"/>
    <x v="1"/>
    <m/>
    <m/>
  </r>
  <r>
    <n v="10"/>
    <n v="1"/>
    <s v="16"/>
    <n v="0"/>
    <x v="162"/>
    <m/>
    <s v="Micromass"/>
    <x v="6"/>
    <s v="MCC Technical Assistance (MCC)"/>
    <x v="4"/>
    <x v="14"/>
    <x v="1"/>
    <m/>
    <m/>
  </r>
  <r>
    <n v="10"/>
    <n v="1"/>
    <s v="19"/>
    <n v="77"/>
    <x v="163"/>
    <m/>
    <s v="Micromass"/>
    <x v="6"/>
    <s v="MCL Technologist (MCLTECH)"/>
    <x v="2"/>
    <x v="3"/>
    <x v="1"/>
    <n v="1"/>
    <s v="Condition: Excellent"/>
  </r>
  <r>
    <n v="1"/>
    <n v="1"/>
    <s v="19"/>
    <n v="75"/>
    <x v="163"/>
    <m/>
    <s v="Micromass"/>
    <x v="1"/>
    <s v="MCL Technologist (MCLTECH)"/>
    <x v="2"/>
    <x v="3"/>
    <x v="1"/>
    <m/>
    <m/>
  </r>
  <r>
    <n v="5"/>
    <n v="1"/>
    <s v="19"/>
    <n v="117"/>
    <x v="163"/>
    <m/>
    <s v="Micromass"/>
    <x v="2"/>
    <s v="MCL Technologist (MCLTECH)"/>
    <x v="2"/>
    <x v="3"/>
    <x v="1"/>
    <m/>
    <m/>
  </r>
  <r>
    <n v="2"/>
    <n v="1"/>
    <s v="19"/>
    <n v="136"/>
    <x v="163"/>
    <m/>
    <s v="Micromass"/>
    <x v="3"/>
    <s v="MCL Technologist (MCLTECH)"/>
    <x v="2"/>
    <x v="3"/>
    <x v="1"/>
    <m/>
    <m/>
  </r>
  <r>
    <n v="6"/>
    <n v="1"/>
    <s v="19"/>
    <n v="220"/>
    <x v="163"/>
    <m/>
    <s v="Micromass"/>
    <x v="4"/>
    <s v="MCL Technologist (MCLTECH)"/>
    <x v="2"/>
    <x v="3"/>
    <x v="1"/>
    <m/>
    <m/>
  </r>
  <r>
    <n v="3"/>
    <n v="1"/>
    <s v="19"/>
    <n v="281"/>
    <x v="163"/>
    <m/>
    <s v="Micromass"/>
    <x v="5"/>
    <s v="MCL Technologist (MCLTECH)"/>
    <x v="2"/>
    <x v="3"/>
    <x v="1"/>
    <m/>
    <m/>
  </r>
  <r>
    <n v="1"/>
    <n v="3"/>
    <s v="19"/>
    <n v="1000"/>
    <x v="164"/>
    <m/>
    <s v="Micromass"/>
    <x v="1"/>
    <s v="Melt Index Testing"/>
    <x v="2"/>
    <x v="16"/>
    <x v="2"/>
    <n v="0"/>
    <m/>
  </r>
  <r>
    <n v="5"/>
    <n v="3"/>
    <s v="19"/>
    <n v="1500"/>
    <x v="164"/>
    <m/>
    <s v="Micromass"/>
    <x v="2"/>
    <s v="Melt Index Testing"/>
    <x v="2"/>
    <x v="16"/>
    <x v="2"/>
    <n v="0"/>
    <m/>
  </r>
  <r>
    <n v="2"/>
    <n v="3"/>
    <s v="19"/>
    <n v="1500"/>
    <x v="164"/>
    <m/>
    <s v="Micromass"/>
    <x v="3"/>
    <s v="Melt Index Testing"/>
    <x v="2"/>
    <x v="16"/>
    <x v="2"/>
    <n v="0"/>
    <m/>
  </r>
  <r>
    <n v="6"/>
    <n v="3"/>
    <s v="19"/>
    <n v="1500"/>
    <x v="164"/>
    <m/>
    <s v="Micromass"/>
    <x v="4"/>
    <s v="Melt Index Testing"/>
    <x v="2"/>
    <x v="16"/>
    <x v="2"/>
    <n v="0"/>
    <m/>
  </r>
  <r>
    <n v="3"/>
    <n v="3"/>
    <s v="19"/>
    <n v="1500"/>
    <x v="164"/>
    <m/>
    <s v="Micromass"/>
    <x v="5"/>
    <s v="Melt Index Testing"/>
    <x v="2"/>
    <x v="16"/>
    <x v="2"/>
    <n v="0"/>
    <m/>
  </r>
  <r>
    <n v="1"/>
    <n v="2"/>
    <s v="16"/>
    <n v="97.16"/>
    <x v="165"/>
    <m/>
    <s v="Micromass"/>
    <x v="1"/>
    <s v="MF-319 Developer, 1 Gallon Bottle"/>
    <x v="4"/>
    <x v="2"/>
    <x v="1"/>
    <n v="1"/>
    <m/>
  </r>
  <r>
    <n v="2"/>
    <n v="2"/>
    <s v="16"/>
    <n v="122.42"/>
    <x v="165"/>
    <m/>
    <s v="Micromass"/>
    <x v="3"/>
    <s v="MF-319 Developer, 1 Gallon Bottle"/>
    <x v="4"/>
    <x v="2"/>
    <x v="1"/>
    <m/>
    <m/>
  </r>
  <r>
    <n v="5"/>
    <n v="2"/>
    <s v="16"/>
    <n v="122.42"/>
    <x v="165"/>
    <m/>
    <s v="Micromass"/>
    <x v="2"/>
    <s v="MF-319 Developer, 1 Gallon Bottle"/>
    <x v="4"/>
    <x v="2"/>
    <x v="1"/>
    <m/>
    <m/>
  </r>
  <r>
    <n v="6"/>
    <n v="2"/>
    <s v="16"/>
    <n v="122.42"/>
    <x v="165"/>
    <m/>
    <s v="Micromass"/>
    <x v="4"/>
    <s v="MF-319 Developer, 1 Gallon Bottle"/>
    <x v="4"/>
    <x v="2"/>
    <x v="1"/>
    <m/>
    <m/>
  </r>
  <r>
    <n v="3"/>
    <n v="2"/>
    <s v="16"/>
    <n v="122.42"/>
    <x v="165"/>
    <m/>
    <s v="Micromass"/>
    <x v="5"/>
    <s v="MF-319 Developer, 1 Gallon Bottle"/>
    <x v="4"/>
    <x v="2"/>
    <x v="1"/>
    <m/>
    <m/>
  </r>
  <r>
    <n v="1"/>
    <n v="1"/>
    <s v="1"/>
    <n v="17"/>
    <x v="166"/>
    <s v="Xplore"/>
    <s v="HT 15"/>
    <x v="1"/>
    <s v="Micro-compounder, #2"/>
    <x v="1"/>
    <x v="4"/>
    <x v="1"/>
    <n v="1"/>
    <s v="Condition: Good"/>
  </r>
  <r>
    <n v="1"/>
    <n v="1"/>
    <s v="19"/>
    <n v="89"/>
    <x v="166"/>
    <m/>
    <s v="HT 15"/>
    <x v="1"/>
    <s v="Micro-compounder, #2"/>
    <x v="2"/>
    <x v="4"/>
    <x v="1"/>
    <m/>
    <m/>
  </r>
  <r>
    <n v="1"/>
    <n v="1"/>
    <s v="3"/>
    <n v="89"/>
    <x v="166"/>
    <m/>
    <s v="HT 15"/>
    <x v="1"/>
    <s v="Micro-compounder, #2"/>
    <x v="3"/>
    <x v="4"/>
    <x v="1"/>
    <m/>
    <m/>
  </r>
  <r>
    <n v="5"/>
    <n v="1"/>
    <s v="1"/>
    <n v="34"/>
    <x v="166"/>
    <m/>
    <s v="HT 15"/>
    <x v="2"/>
    <s v="Micro-compounder, #2"/>
    <x v="1"/>
    <x v="4"/>
    <x v="1"/>
    <m/>
    <m/>
  </r>
  <r>
    <n v="5"/>
    <n v="1"/>
    <s v="19"/>
    <n v="140"/>
    <x v="166"/>
    <m/>
    <s v="HT 15"/>
    <x v="2"/>
    <s v="Micro-compounder, #2"/>
    <x v="2"/>
    <x v="4"/>
    <x v="1"/>
    <m/>
    <m/>
  </r>
  <r>
    <n v="5"/>
    <n v="1"/>
    <s v="3"/>
    <n v="140"/>
    <x v="166"/>
    <m/>
    <s v="HT 15"/>
    <x v="2"/>
    <s v="Micro-compounder, #2"/>
    <x v="3"/>
    <x v="4"/>
    <x v="1"/>
    <m/>
    <m/>
  </r>
  <r>
    <n v="2"/>
    <n v="1"/>
    <s v="1"/>
    <n v="40"/>
    <x v="166"/>
    <m/>
    <s v="HT 15"/>
    <x v="3"/>
    <s v="Micro-compounder, #2"/>
    <x v="1"/>
    <x v="4"/>
    <x v="1"/>
    <m/>
    <m/>
  </r>
  <r>
    <n v="2"/>
    <n v="1"/>
    <s v="19"/>
    <n v="162"/>
    <x v="166"/>
    <m/>
    <s v="HT 15"/>
    <x v="3"/>
    <s v="Micro-compounder, #2"/>
    <x v="2"/>
    <x v="4"/>
    <x v="1"/>
    <m/>
    <m/>
  </r>
  <r>
    <n v="2"/>
    <n v="1"/>
    <s v="3"/>
    <n v="162"/>
    <x v="166"/>
    <m/>
    <s v="HT 15"/>
    <x v="3"/>
    <s v="Micro-compounder, #2"/>
    <x v="3"/>
    <x v="4"/>
    <x v="1"/>
    <m/>
    <m/>
  </r>
  <r>
    <n v="6"/>
    <n v="1"/>
    <s v="1"/>
    <n v="62"/>
    <x v="166"/>
    <m/>
    <s v="HT 15"/>
    <x v="4"/>
    <s v="Micro-compounder, #2"/>
    <x v="1"/>
    <x v="4"/>
    <x v="1"/>
    <m/>
    <m/>
  </r>
  <r>
    <n v="6"/>
    <n v="1"/>
    <s v="19"/>
    <n v="262"/>
    <x v="166"/>
    <m/>
    <s v="HT 15"/>
    <x v="4"/>
    <s v="Micro-compounder, #2"/>
    <x v="2"/>
    <x v="4"/>
    <x v="1"/>
    <m/>
    <m/>
  </r>
  <r>
    <n v="6"/>
    <n v="1"/>
    <s v="3"/>
    <n v="262"/>
    <x v="166"/>
    <m/>
    <s v="HT 15"/>
    <x v="4"/>
    <s v="Micro-compounder, #2"/>
    <x v="3"/>
    <x v="4"/>
    <x v="1"/>
    <m/>
    <m/>
  </r>
  <r>
    <n v="3"/>
    <n v="1"/>
    <s v="1"/>
    <n v="80"/>
    <x v="166"/>
    <m/>
    <s v="HT 15"/>
    <x v="5"/>
    <s v="Micro-compounder, #2"/>
    <x v="1"/>
    <x v="4"/>
    <x v="1"/>
    <m/>
    <m/>
  </r>
  <r>
    <n v="3"/>
    <n v="1"/>
    <s v="19"/>
    <n v="335"/>
    <x v="166"/>
    <m/>
    <s v="HT 15"/>
    <x v="5"/>
    <s v="Micro-compounder, #2"/>
    <x v="2"/>
    <x v="4"/>
    <x v="1"/>
    <m/>
    <m/>
  </r>
  <r>
    <n v="3"/>
    <n v="1"/>
    <s v="3"/>
    <n v="335"/>
    <x v="166"/>
    <m/>
    <s v="HT 15"/>
    <x v="5"/>
    <s v="Micro-compounder, #2"/>
    <x v="3"/>
    <x v="4"/>
    <x v="1"/>
    <m/>
    <m/>
  </r>
  <r>
    <n v="10"/>
    <n v="1"/>
    <s v="18"/>
    <n v="0"/>
    <x v="166"/>
    <m/>
    <s v="HT 15"/>
    <x v="6"/>
    <s v="Micro-compounder, #2"/>
    <x v="5"/>
    <x v="4"/>
    <x v="1"/>
    <m/>
    <m/>
  </r>
  <r>
    <n v="1"/>
    <n v="1"/>
    <s v="1"/>
    <n v="29"/>
    <x v="167"/>
    <m/>
    <s v="HT 15"/>
    <x v="1"/>
    <s v="Micro-compounder, HT 15 &amp; Cast Film Pro Line (MCCF)"/>
    <x v="1"/>
    <x v="4"/>
    <x v="2"/>
    <n v="0"/>
    <s v="Condition: Excellent"/>
  </r>
  <r>
    <n v="1"/>
    <n v="1"/>
    <s v="19"/>
    <n v="123"/>
    <x v="167"/>
    <m/>
    <s v="HT 15"/>
    <x v="1"/>
    <s v="Micro-compounder, HT 15 &amp; Cast Film Pro Line (MCCF)"/>
    <x v="2"/>
    <x v="4"/>
    <x v="2"/>
    <m/>
    <m/>
  </r>
  <r>
    <n v="1"/>
    <n v="1"/>
    <s v="3"/>
    <n v="123"/>
    <x v="167"/>
    <m/>
    <s v="HT 15"/>
    <x v="1"/>
    <s v="Micro-compounder, HT 15 &amp; Cast Film Pro Line (MCCF)"/>
    <x v="3"/>
    <x v="4"/>
    <x v="2"/>
    <m/>
    <m/>
  </r>
  <r>
    <n v="5"/>
    <n v="1"/>
    <s v="1"/>
    <n v="64"/>
    <x v="167"/>
    <m/>
    <s v="HT 15"/>
    <x v="2"/>
    <s v="Micro-compounder, HT 15 &amp; Cast Film Pro Line (MCCF)"/>
    <x v="1"/>
    <x v="4"/>
    <x v="2"/>
    <m/>
    <m/>
  </r>
  <r>
    <n v="5"/>
    <n v="1"/>
    <s v="19"/>
    <n v="192"/>
    <x v="167"/>
    <m/>
    <s v="HT 15"/>
    <x v="2"/>
    <s v="Micro-compounder, HT 15 &amp; Cast Film Pro Line (MCCF)"/>
    <x v="2"/>
    <x v="4"/>
    <x v="2"/>
    <m/>
    <m/>
  </r>
  <r>
    <n v="5"/>
    <n v="1"/>
    <s v="3"/>
    <n v="192"/>
    <x v="167"/>
    <m/>
    <s v="HT 15"/>
    <x v="2"/>
    <s v="Micro-compounder, HT 15 &amp; Cast Film Pro Line (MCCF)"/>
    <x v="3"/>
    <x v="4"/>
    <x v="2"/>
    <m/>
    <m/>
  </r>
  <r>
    <n v="2"/>
    <n v="1"/>
    <s v="1"/>
    <n v="75"/>
    <x v="167"/>
    <m/>
    <s v="HT 15"/>
    <x v="3"/>
    <s v="Micro-compounder, HT 15 &amp; Cast Film Pro Line (MCCF)"/>
    <x v="1"/>
    <x v="4"/>
    <x v="2"/>
    <m/>
    <m/>
  </r>
  <r>
    <n v="2"/>
    <n v="1"/>
    <s v="19"/>
    <n v="223"/>
    <x v="167"/>
    <m/>
    <s v="HT 15"/>
    <x v="3"/>
    <s v="Micro-compounder, HT 15 &amp; Cast Film Pro Line (MCCF)"/>
    <x v="2"/>
    <x v="4"/>
    <x v="2"/>
    <m/>
    <m/>
  </r>
  <r>
    <n v="2"/>
    <n v="1"/>
    <s v="3"/>
    <n v="223"/>
    <x v="167"/>
    <m/>
    <s v="HT 15"/>
    <x v="3"/>
    <s v="Micro-compounder, HT 15 &amp; Cast Film Pro Line (MCCF)"/>
    <x v="3"/>
    <x v="4"/>
    <x v="2"/>
    <m/>
    <m/>
  </r>
  <r>
    <n v="6"/>
    <n v="1"/>
    <s v="1"/>
    <n v="123"/>
    <x v="167"/>
    <m/>
    <s v="HT 15"/>
    <x v="4"/>
    <s v="Micro-compounder, HT 15 &amp; Cast Film Pro Line (MCCF)"/>
    <x v="1"/>
    <x v="4"/>
    <x v="2"/>
    <m/>
    <m/>
  </r>
  <r>
    <n v="6"/>
    <n v="1"/>
    <s v="19"/>
    <n v="351"/>
    <x v="167"/>
    <m/>
    <s v="HT 15"/>
    <x v="4"/>
    <s v="Micro-compounder, HT 15 &amp; Cast Film Pro Line (MCCF)"/>
    <x v="2"/>
    <x v="4"/>
    <x v="2"/>
    <m/>
    <m/>
  </r>
  <r>
    <n v="6"/>
    <n v="1"/>
    <s v="3"/>
    <n v="351"/>
    <x v="167"/>
    <m/>
    <s v="HT 15"/>
    <x v="4"/>
    <s v="Micro-compounder, HT 15 &amp; Cast Film Pro Line (MCCF)"/>
    <x v="3"/>
    <x v="4"/>
    <x v="2"/>
    <m/>
    <m/>
  </r>
  <r>
    <n v="3"/>
    <n v="1"/>
    <s v="1"/>
    <n v="158"/>
    <x v="167"/>
    <m/>
    <s v="HT 15"/>
    <x v="5"/>
    <s v="Micro-compounder, HT 15 &amp; Cast Film Pro Line (MCCF)"/>
    <x v="1"/>
    <x v="4"/>
    <x v="2"/>
    <m/>
    <m/>
  </r>
  <r>
    <n v="3"/>
    <n v="1"/>
    <s v="19"/>
    <n v="452"/>
    <x v="167"/>
    <m/>
    <s v="HT 15"/>
    <x v="5"/>
    <s v="Micro-compounder, HT 15 &amp; Cast Film Pro Line (MCCF)"/>
    <x v="2"/>
    <x v="4"/>
    <x v="2"/>
    <m/>
    <m/>
  </r>
  <r>
    <n v="3"/>
    <n v="1"/>
    <s v="3"/>
    <n v="452"/>
    <x v="167"/>
    <m/>
    <s v="HT 15"/>
    <x v="5"/>
    <s v="Micro-compounder, HT 15 &amp; Cast Film Pro Line (MCCF)"/>
    <x v="3"/>
    <x v="4"/>
    <x v="2"/>
    <m/>
    <m/>
  </r>
  <r>
    <n v="10"/>
    <n v="1"/>
    <s v="18"/>
    <n v="0"/>
    <x v="167"/>
    <m/>
    <s v="HT 15"/>
    <x v="6"/>
    <s v="Micro-compounder, HT 15 &amp; Cast Film Pro Line (MCCF)"/>
    <x v="5"/>
    <x v="4"/>
    <x v="2"/>
    <m/>
    <m/>
  </r>
  <r>
    <n v="1"/>
    <n v="1"/>
    <s v="1"/>
    <n v="29"/>
    <x v="168"/>
    <m/>
    <s v="HT 15"/>
    <x v="1"/>
    <s v="Micro-compounder, HT 15 &amp; Fiber Spin Line, Xplore (MCFS)"/>
    <x v="1"/>
    <x v="4"/>
    <x v="2"/>
    <n v="0"/>
    <s v="Condition: Excellent"/>
  </r>
  <r>
    <n v="1"/>
    <n v="1"/>
    <s v="19"/>
    <n v="123"/>
    <x v="168"/>
    <m/>
    <s v="HT 15"/>
    <x v="1"/>
    <s v="Micro-compounder, HT 15 &amp; Fiber Spin Line, Xplore (MCFS)"/>
    <x v="2"/>
    <x v="4"/>
    <x v="2"/>
    <m/>
    <m/>
  </r>
  <r>
    <n v="1"/>
    <n v="1"/>
    <s v="3"/>
    <n v="123"/>
    <x v="168"/>
    <m/>
    <s v="HT 15"/>
    <x v="1"/>
    <s v="Micro-compounder, HT 15 &amp; Fiber Spin Line, Xplore (MCFS)"/>
    <x v="3"/>
    <x v="4"/>
    <x v="2"/>
    <m/>
    <m/>
  </r>
  <r>
    <n v="5"/>
    <n v="1"/>
    <s v="1"/>
    <n v="64"/>
    <x v="168"/>
    <m/>
    <s v="HT 15"/>
    <x v="2"/>
    <s v="Micro-compounder, HT 15 &amp; Fiber Spin Line, Xplore (MCFS)"/>
    <x v="1"/>
    <x v="4"/>
    <x v="2"/>
    <m/>
    <m/>
  </r>
  <r>
    <n v="5"/>
    <n v="1"/>
    <s v="19"/>
    <n v="192"/>
    <x v="168"/>
    <m/>
    <s v="HT 15"/>
    <x v="2"/>
    <s v="Micro-compounder, HT 15 &amp; Fiber Spin Line, Xplore (MCFS)"/>
    <x v="2"/>
    <x v="4"/>
    <x v="2"/>
    <m/>
    <m/>
  </r>
  <r>
    <n v="5"/>
    <n v="1"/>
    <s v="3"/>
    <n v="192"/>
    <x v="168"/>
    <m/>
    <s v="HT 15"/>
    <x v="2"/>
    <s v="Micro-compounder, HT 15 &amp; Fiber Spin Line, Xplore (MCFS)"/>
    <x v="3"/>
    <x v="4"/>
    <x v="2"/>
    <m/>
    <m/>
  </r>
  <r>
    <n v="2"/>
    <n v="1"/>
    <s v="1"/>
    <n v="75"/>
    <x v="168"/>
    <m/>
    <s v="HT 15"/>
    <x v="3"/>
    <s v="Micro-compounder, HT 15 &amp; Fiber Spin Line, Xplore (MCFS)"/>
    <x v="1"/>
    <x v="4"/>
    <x v="2"/>
    <m/>
    <m/>
  </r>
  <r>
    <n v="2"/>
    <n v="1"/>
    <s v="19"/>
    <n v="223"/>
    <x v="168"/>
    <m/>
    <s v="HT 15"/>
    <x v="3"/>
    <s v="Micro-compounder, HT 15 &amp; Fiber Spin Line, Xplore (MCFS)"/>
    <x v="2"/>
    <x v="4"/>
    <x v="2"/>
    <m/>
    <m/>
  </r>
  <r>
    <n v="2"/>
    <n v="1"/>
    <s v="3"/>
    <n v="223"/>
    <x v="168"/>
    <m/>
    <s v="HT 15"/>
    <x v="3"/>
    <s v="Micro-compounder, HT 15 &amp; Fiber Spin Line, Xplore (MCFS)"/>
    <x v="3"/>
    <x v="4"/>
    <x v="2"/>
    <m/>
    <m/>
  </r>
  <r>
    <n v="6"/>
    <n v="1"/>
    <s v="1"/>
    <n v="123"/>
    <x v="168"/>
    <m/>
    <s v="HT 15"/>
    <x v="4"/>
    <s v="Micro-compounder, HT 15 &amp; Fiber Spin Line, Xplore (MCFS)"/>
    <x v="1"/>
    <x v="4"/>
    <x v="2"/>
    <m/>
    <m/>
  </r>
  <r>
    <n v="6"/>
    <n v="1"/>
    <s v="19"/>
    <n v="351"/>
    <x v="168"/>
    <m/>
    <s v="HT 15"/>
    <x v="4"/>
    <s v="Micro-compounder, HT 15 &amp; Fiber Spin Line, Xplore (MCFS)"/>
    <x v="2"/>
    <x v="4"/>
    <x v="2"/>
    <m/>
    <m/>
  </r>
  <r>
    <n v="6"/>
    <n v="1"/>
    <s v="3"/>
    <n v="351"/>
    <x v="168"/>
    <m/>
    <s v="HT 15"/>
    <x v="4"/>
    <s v="Micro-compounder, HT 15 &amp; Fiber Spin Line, Xplore (MCFS)"/>
    <x v="3"/>
    <x v="4"/>
    <x v="2"/>
    <m/>
    <m/>
  </r>
  <r>
    <n v="3"/>
    <n v="1"/>
    <s v="1"/>
    <n v="158"/>
    <x v="168"/>
    <m/>
    <s v="HT 15"/>
    <x v="5"/>
    <s v="Micro-compounder, HT 15 &amp; Fiber Spin Line, Xplore (MCFS)"/>
    <x v="1"/>
    <x v="4"/>
    <x v="2"/>
    <m/>
    <m/>
  </r>
  <r>
    <n v="3"/>
    <n v="1"/>
    <s v="19"/>
    <n v="452"/>
    <x v="168"/>
    <m/>
    <s v="HT 15"/>
    <x v="5"/>
    <s v="Micro-compounder, HT 15 &amp; Fiber Spin Line, Xplore (MCFS)"/>
    <x v="2"/>
    <x v="4"/>
    <x v="2"/>
    <m/>
    <m/>
  </r>
  <r>
    <n v="3"/>
    <n v="1"/>
    <s v="3"/>
    <n v="452"/>
    <x v="168"/>
    <m/>
    <s v="HT 15"/>
    <x v="5"/>
    <s v="Micro-compounder, HT 15 &amp; Fiber Spin Line, Xplore (MCFS)"/>
    <x v="3"/>
    <x v="4"/>
    <x v="2"/>
    <m/>
    <m/>
  </r>
  <r>
    <n v="10"/>
    <n v="1"/>
    <s v="18"/>
    <n v="0"/>
    <x v="168"/>
    <m/>
    <s v="HT 15"/>
    <x v="6"/>
    <s v="Micro-compounder, HT 15 &amp; Fiber Spin Line, Xplore (MCFS)"/>
    <x v="5"/>
    <x v="4"/>
    <x v="2"/>
    <m/>
    <m/>
  </r>
  <r>
    <n v="1"/>
    <n v="1"/>
    <s v="1"/>
    <n v="22"/>
    <x v="169"/>
    <s v="Xplore"/>
    <s v="HT 15"/>
    <x v="1"/>
    <s v="Micro-compounder, HT 15 (MCompound)"/>
    <x v="1"/>
    <x v="4"/>
    <x v="1"/>
    <n v="1"/>
    <s v="Condition: Excellent"/>
  </r>
  <r>
    <n v="1"/>
    <n v="1"/>
    <s v="19"/>
    <n v="95"/>
    <x v="169"/>
    <m/>
    <s v="HT 15"/>
    <x v="1"/>
    <s v="Micro-compounder, HT 15 (MCompound)"/>
    <x v="2"/>
    <x v="4"/>
    <x v="1"/>
    <m/>
    <m/>
  </r>
  <r>
    <n v="1"/>
    <n v="1"/>
    <s v="3"/>
    <n v="95"/>
    <x v="169"/>
    <m/>
    <s v="HT 15"/>
    <x v="1"/>
    <s v="Micro-compounder, HT 15 (MCompound)"/>
    <x v="3"/>
    <x v="4"/>
    <x v="1"/>
    <m/>
    <m/>
  </r>
  <r>
    <n v="5"/>
    <n v="1"/>
    <s v="1"/>
    <n v="43"/>
    <x v="169"/>
    <m/>
    <s v="HT 15"/>
    <x v="2"/>
    <s v="Micro-compounder, HT 15 (MCompound)"/>
    <x v="1"/>
    <x v="4"/>
    <x v="1"/>
    <m/>
    <m/>
  </r>
  <r>
    <n v="5"/>
    <n v="1"/>
    <s v="19"/>
    <n v="148"/>
    <x v="169"/>
    <m/>
    <s v="HT 15"/>
    <x v="2"/>
    <s v="Micro-compounder, HT 15 (MCompound)"/>
    <x v="2"/>
    <x v="4"/>
    <x v="1"/>
    <m/>
    <m/>
  </r>
  <r>
    <n v="5"/>
    <n v="1"/>
    <s v="3"/>
    <n v="148"/>
    <x v="169"/>
    <m/>
    <s v="HT 15"/>
    <x v="2"/>
    <s v="Micro-compounder, HT 15 (MCompound)"/>
    <x v="3"/>
    <x v="4"/>
    <x v="1"/>
    <m/>
    <m/>
  </r>
  <r>
    <n v="2"/>
    <n v="1"/>
    <s v="1"/>
    <n v="50"/>
    <x v="169"/>
    <m/>
    <s v="HT 15"/>
    <x v="3"/>
    <s v="Micro-compounder, HT 15 (MCompound)"/>
    <x v="1"/>
    <x v="4"/>
    <x v="1"/>
    <m/>
    <m/>
  </r>
  <r>
    <n v="2"/>
    <n v="1"/>
    <s v="19"/>
    <n v="172"/>
    <x v="169"/>
    <m/>
    <s v="HT 15"/>
    <x v="3"/>
    <s v="Micro-compounder, HT 15 (MCompound)"/>
    <x v="2"/>
    <x v="4"/>
    <x v="1"/>
    <m/>
    <m/>
  </r>
  <r>
    <n v="2"/>
    <n v="1"/>
    <s v="3"/>
    <n v="172"/>
    <x v="169"/>
    <m/>
    <s v="HT 15"/>
    <x v="3"/>
    <s v="Micro-compounder, HT 15 (MCompound)"/>
    <x v="3"/>
    <x v="4"/>
    <x v="1"/>
    <m/>
    <m/>
  </r>
  <r>
    <n v="6"/>
    <n v="1"/>
    <s v="1"/>
    <n v="82"/>
    <x v="169"/>
    <m/>
    <s v="HT 15"/>
    <x v="4"/>
    <s v="Micro-compounder, HT 15 (MCompound)"/>
    <x v="1"/>
    <x v="4"/>
    <x v="1"/>
    <m/>
    <m/>
  </r>
  <r>
    <n v="6"/>
    <n v="1"/>
    <s v="19"/>
    <n v="278"/>
    <x v="169"/>
    <m/>
    <s v="HT 15"/>
    <x v="4"/>
    <s v="Micro-compounder, HT 15 (MCompound)"/>
    <x v="2"/>
    <x v="4"/>
    <x v="1"/>
    <m/>
    <m/>
  </r>
  <r>
    <n v="6"/>
    <n v="1"/>
    <s v="3"/>
    <n v="278"/>
    <x v="169"/>
    <m/>
    <s v="HT 15"/>
    <x v="4"/>
    <s v="Micro-compounder, HT 15 (MCompound)"/>
    <x v="3"/>
    <x v="4"/>
    <x v="1"/>
    <m/>
    <m/>
  </r>
  <r>
    <n v="3"/>
    <n v="1"/>
    <s v="1"/>
    <n v="104"/>
    <x v="169"/>
    <m/>
    <s v="HT 15"/>
    <x v="5"/>
    <s v="Micro-compounder, HT 15 (MCompound)"/>
    <x v="1"/>
    <x v="4"/>
    <x v="1"/>
    <m/>
    <m/>
  </r>
  <r>
    <n v="3"/>
    <n v="1"/>
    <s v="19"/>
    <n v="356"/>
    <x v="169"/>
    <m/>
    <s v="HT 15"/>
    <x v="5"/>
    <s v="Micro-compounder, HT 15 (MCompound)"/>
    <x v="2"/>
    <x v="4"/>
    <x v="1"/>
    <m/>
    <m/>
  </r>
  <r>
    <n v="3"/>
    <n v="1"/>
    <s v="3"/>
    <n v="356"/>
    <x v="169"/>
    <m/>
    <s v="HT 15"/>
    <x v="5"/>
    <s v="Micro-compounder, HT 15 (MCompound)"/>
    <x v="3"/>
    <x v="4"/>
    <x v="1"/>
    <m/>
    <m/>
  </r>
  <r>
    <n v="10"/>
    <n v="1"/>
    <s v="18"/>
    <n v="0"/>
    <x v="169"/>
    <m/>
    <s v="HT 15"/>
    <x v="6"/>
    <s v="Micro-compounder, HT 15 (MCompound)"/>
    <x v="5"/>
    <x v="4"/>
    <x v="1"/>
    <m/>
    <m/>
  </r>
  <r>
    <n v="10"/>
    <n v="1"/>
    <s v="18"/>
    <n v="0"/>
    <x v="170"/>
    <s v="Nikon"/>
    <s v="HT 15"/>
    <x v="6"/>
    <s v="Microscope 3 (MS3)"/>
    <x v="5"/>
    <x v="2"/>
    <x v="1"/>
    <n v="1"/>
    <s v="Condition: Excellent"/>
  </r>
  <r>
    <n v="10"/>
    <n v="1"/>
    <s v="29"/>
    <n v="0"/>
    <x v="170"/>
    <m/>
    <s v="HT 15"/>
    <x v="6"/>
    <s v="Microscope 3 (MS3)"/>
    <x v="6"/>
    <x v="2"/>
    <x v="1"/>
    <m/>
    <m/>
  </r>
  <r>
    <n v="1"/>
    <n v="1"/>
    <s v="1"/>
    <n v="0"/>
    <x v="170"/>
    <m/>
    <s v="HT 15"/>
    <x v="1"/>
    <s v="Microscope 3 (MS3)"/>
    <x v="1"/>
    <x v="2"/>
    <x v="1"/>
    <m/>
    <m/>
  </r>
  <r>
    <n v="1"/>
    <n v="1"/>
    <s v="19"/>
    <n v="116"/>
    <x v="170"/>
    <m/>
    <s v="HT 15"/>
    <x v="1"/>
    <s v="Microscope 3 (MS3)"/>
    <x v="2"/>
    <x v="2"/>
    <x v="1"/>
    <m/>
    <m/>
  </r>
  <r>
    <n v="1"/>
    <n v="1"/>
    <s v="3"/>
    <n v="116"/>
    <x v="170"/>
    <m/>
    <s v="HT 15"/>
    <x v="1"/>
    <s v="Microscope 3 (MS3)"/>
    <x v="3"/>
    <x v="2"/>
    <x v="1"/>
    <m/>
    <m/>
  </r>
  <r>
    <n v="5"/>
    <n v="1"/>
    <s v="1"/>
    <n v="0"/>
    <x v="170"/>
    <m/>
    <s v="HT 15"/>
    <x v="2"/>
    <s v="Microscope 3 (MS3)"/>
    <x v="1"/>
    <x v="2"/>
    <x v="1"/>
    <m/>
    <m/>
  </r>
  <r>
    <n v="5"/>
    <n v="1"/>
    <s v="19"/>
    <n v="188"/>
    <x v="170"/>
    <m/>
    <s v="HT 15"/>
    <x v="2"/>
    <s v="Microscope 3 (MS3)"/>
    <x v="2"/>
    <x v="2"/>
    <x v="1"/>
    <m/>
    <m/>
  </r>
  <r>
    <n v="5"/>
    <n v="1"/>
    <s v="3"/>
    <n v="188"/>
    <x v="170"/>
    <m/>
    <s v="HT 15"/>
    <x v="2"/>
    <s v="Microscope 3 (MS3)"/>
    <x v="3"/>
    <x v="2"/>
    <x v="1"/>
    <m/>
    <m/>
  </r>
  <r>
    <n v="2"/>
    <n v="1"/>
    <s v="1"/>
    <n v="0"/>
    <x v="170"/>
    <m/>
    <s v="HT 15"/>
    <x v="3"/>
    <s v="Microscope 3 (MS3)"/>
    <x v="1"/>
    <x v="2"/>
    <x v="1"/>
    <m/>
    <m/>
  </r>
  <r>
    <n v="2"/>
    <n v="1"/>
    <s v="19"/>
    <n v="218"/>
    <x v="170"/>
    <m/>
    <s v="HT 15"/>
    <x v="3"/>
    <s v="Microscope 3 (MS3)"/>
    <x v="2"/>
    <x v="2"/>
    <x v="1"/>
    <m/>
    <m/>
  </r>
  <r>
    <n v="2"/>
    <n v="1"/>
    <s v="3"/>
    <n v="218"/>
    <x v="170"/>
    <m/>
    <s v="HT 15"/>
    <x v="3"/>
    <s v="Microscope 3 (MS3)"/>
    <x v="3"/>
    <x v="2"/>
    <x v="1"/>
    <m/>
    <m/>
  </r>
  <r>
    <n v="6"/>
    <n v="1"/>
    <s v="1"/>
    <n v="0"/>
    <x v="170"/>
    <m/>
    <s v="HT 15"/>
    <x v="4"/>
    <s v="Microscope 3 (MS3)"/>
    <x v="1"/>
    <x v="2"/>
    <x v="1"/>
    <m/>
    <m/>
  </r>
  <r>
    <n v="6"/>
    <n v="1"/>
    <s v="19"/>
    <n v="353"/>
    <x v="170"/>
    <m/>
    <s v="HT 15"/>
    <x v="4"/>
    <s v="Microscope 3 (MS3)"/>
    <x v="2"/>
    <x v="2"/>
    <x v="1"/>
    <m/>
    <m/>
  </r>
  <r>
    <n v="6"/>
    <n v="1"/>
    <s v="3"/>
    <n v="353"/>
    <x v="170"/>
    <m/>
    <s v="HT 15"/>
    <x v="4"/>
    <s v="Microscope 3 (MS3)"/>
    <x v="3"/>
    <x v="2"/>
    <x v="1"/>
    <m/>
    <m/>
  </r>
  <r>
    <n v="3"/>
    <n v="1"/>
    <s v="1"/>
    <n v="0"/>
    <x v="170"/>
    <m/>
    <s v="HT 15"/>
    <x v="5"/>
    <s v="Microscope 3 (MS3)"/>
    <x v="1"/>
    <x v="2"/>
    <x v="1"/>
    <m/>
    <m/>
  </r>
  <r>
    <n v="3"/>
    <n v="1"/>
    <s v="19"/>
    <n v="451"/>
    <x v="170"/>
    <m/>
    <s v="HT 15"/>
    <x v="5"/>
    <s v="Microscope 3 (MS3)"/>
    <x v="2"/>
    <x v="2"/>
    <x v="1"/>
    <m/>
    <m/>
  </r>
  <r>
    <n v="3"/>
    <n v="1"/>
    <s v="3"/>
    <n v="451"/>
    <x v="170"/>
    <m/>
    <s v="HT 15"/>
    <x v="5"/>
    <s v="Microscope 3 (MS3)"/>
    <x v="3"/>
    <x v="2"/>
    <x v="1"/>
    <m/>
    <m/>
  </r>
  <r>
    <n v="1"/>
    <n v="1"/>
    <s v="1"/>
    <n v="7"/>
    <x v="171"/>
    <s v="Leica"/>
    <s v="HistoCore Multicut"/>
    <x v="1"/>
    <s v="Microtome"/>
    <x v="1"/>
    <x v="11"/>
    <x v="1"/>
    <n v="1"/>
    <s v="Condition: Excellent"/>
  </r>
  <r>
    <n v="1"/>
    <n v="1"/>
    <s v="19"/>
    <n v="105"/>
    <x v="171"/>
    <m/>
    <s v="HistoCore Multicut"/>
    <x v="1"/>
    <s v="Microtome"/>
    <x v="2"/>
    <x v="11"/>
    <x v="1"/>
    <m/>
    <m/>
  </r>
  <r>
    <n v="1"/>
    <n v="1"/>
    <s v="3"/>
    <n v="105"/>
    <x v="171"/>
    <m/>
    <s v="HistoCore Multicut"/>
    <x v="1"/>
    <s v="Microtome"/>
    <x v="3"/>
    <x v="11"/>
    <x v="1"/>
    <m/>
    <m/>
  </r>
  <r>
    <n v="5"/>
    <n v="1"/>
    <s v="1"/>
    <n v="12"/>
    <x v="171"/>
    <m/>
    <s v="HistoCore Multicut"/>
    <x v="2"/>
    <s v="Microtome"/>
    <x v="1"/>
    <x v="11"/>
    <x v="1"/>
    <m/>
    <m/>
  </r>
  <r>
    <n v="5"/>
    <n v="1"/>
    <s v="19"/>
    <n v="171"/>
    <x v="171"/>
    <m/>
    <s v="HistoCore Multicut"/>
    <x v="2"/>
    <s v="Microtome"/>
    <x v="2"/>
    <x v="11"/>
    <x v="1"/>
    <m/>
    <m/>
  </r>
  <r>
    <n v="5"/>
    <n v="1"/>
    <s v="3"/>
    <n v="171"/>
    <x v="171"/>
    <m/>
    <s v="HistoCore Multicut"/>
    <x v="2"/>
    <s v="Microtome"/>
    <x v="3"/>
    <x v="11"/>
    <x v="1"/>
    <m/>
    <m/>
  </r>
  <r>
    <n v="2"/>
    <n v="1"/>
    <s v="1"/>
    <n v="14"/>
    <x v="171"/>
    <m/>
    <s v="HistoCore Multicut"/>
    <x v="3"/>
    <s v="Microtome"/>
    <x v="1"/>
    <x v="11"/>
    <x v="1"/>
    <m/>
    <m/>
  </r>
  <r>
    <n v="2"/>
    <n v="1"/>
    <s v="19"/>
    <n v="199"/>
    <x v="171"/>
    <m/>
    <s v="HistoCore Multicut"/>
    <x v="3"/>
    <s v="Microtome"/>
    <x v="2"/>
    <x v="11"/>
    <x v="1"/>
    <m/>
    <m/>
  </r>
  <r>
    <n v="2"/>
    <n v="1"/>
    <s v="3"/>
    <n v="199"/>
    <x v="171"/>
    <m/>
    <s v="HistoCore Multicut"/>
    <x v="3"/>
    <s v="Microtome"/>
    <x v="3"/>
    <x v="11"/>
    <x v="1"/>
    <m/>
    <m/>
  </r>
  <r>
    <n v="6"/>
    <n v="1"/>
    <s v="1"/>
    <n v="23"/>
    <x v="171"/>
    <m/>
    <s v="HistoCore Multicut"/>
    <x v="4"/>
    <s v="Microtome"/>
    <x v="1"/>
    <x v="11"/>
    <x v="1"/>
    <m/>
    <m/>
  </r>
  <r>
    <n v="6"/>
    <n v="1"/>
    <s v="19"/>
    <n v="321"/>
    <x v="171"/>
    <m/>
    <s v="HistoCore Multicut"/>
    <x v="4"/>
    <s v="Microtome"/>
    <x v="2"/>
    <x v="11"/>
    <x v="1"/>
    <m/>
    <m/>
  </r>
  <r>
    <n v="6"/>
    <n v="1"/>
    <s v="3"/>
    <n v="321"/>
    <x v="171"/>
    <m/>
    <s v="HistoCore Multicut"/>
    <x v="4"/>
    <s v="Microtome"/>
    <x v="3"/>
    <x v="11"/>
    <x v="1"/>
    <m/>
    <m/>
  </r>
  <r>
    <n v="3"/>
    <n v="1"/>
    <s v="1"/>
    <n v="30"/>
    <x v="171"/>
    <m/>
    <s v="HistoCore Multicut"/>
    <x v="5"/>
    <s v="Microtome"/>
    <x v="1"/>
    <x v="11"/>
    <x v="1"/>
    <m/>
    <m/>
  </r>
  <r>
    <n v="3"/>
    <n v="1"/>
    <s v="19"/>
    <n v="410"/>
    <x v="171"/>
    <m/>
    <s v="HistoCore Multicut"/>
    <x v="5"/>
    <s v="Microtome"/>
    <x v="2"/>
    <x v="11"/>
    <x v="1"/>
    <m/>
    <m/>
  </r>
  <r>
    <n v="3"/>
    <n v="1"/>
    <s v="3"/>
    <n v="410"/>
    <x v="171"/>
    <m/>
    <s v="HistoCore Multicut"/>
    <x v="5"/>
    <s v="Microtome"/>
    <x v="3"/>
    <x v="11"/>
    <x v="1"/>
    <m/>
    <m/>
  </r>
  <r>
    <n v="10"/>
    <n v="1"/>
    <s v="18"/>
    <n v="0"/>
    <x v="171"/>
    <m/>
    <s v="HistoCore Multicut"/>
    <x v="6"/>
    <s v="Microtome"/>
    <x v="5"/>
    <x v="11"/>
    <x v="1"/>
    <m/>
    <m/>
  </r>
  <r>
    <n v="1"/>
    <n v="1"/>
    <s v="1"/>
    <n v="21"/>
    <x v="172"/>
    <s v="Milestone"/>
    <s v="Ethos Easy"/>
    <x v="1"/>
    <s v="Microwave Digestion System"/>
    <x v="1"/>
    <x v="14"/>
    <x v="1"/>
    <n v="1"/>
    <s v="Condition: Excellent"/>
  </r>
  <r>
    <n v="1"/>
    <n v="1"/>
    <s v="19"/>
    <n v="98"/>
    <x v="172"/>
    <m/>
    <s v="Ethos Easy"/>
    <x v="1"/>
    <s v="Microwave Digestion System"/>
    <x v="2"/>
    <x v="14"/>
    <x v="1"/>
    <m/>
    <m/>
  </r>
  <r>
    <n v="1"/>
    <n v="1"/>
    <s v="3"/>
    <n v="98"/>
    <x v="172"/>
    <m/>
    <s v="Ethos Easy"/>
    <x v="1"/>
    <s v="Microwave Digestion System"/>
    <x v="3"/>
    <x v="14"/>
    <x v="1"/>
    <m/>
    <m/>
  </r>
  <r>
    <n v="5"/>
    <n v="1"/>
    <s v="1"/>
    <n v="40"/>
    <x v="172"/>
    <m/>
    <s v="Ethos Easy"/>
    <x v="2"/>
    <s v="Microwave Digestion System"/>
    <x v="1"/>
    <x v="14"/>
    <x v="1"/>
    <m/>
    <m/>
  </r>
  <r>
    <n v="5"/>
    <n v="1"/>
    <s v="19"/>
    <n v="174"/>
    <x v="172"/>
    <m/>
    <s v="Ethos Easy"/>
    <x v="2"/>
    <s v="Microwave Digestion System"/>
    <x v="2"/>
    <x v="14"/>
    <x v="1"/>
    <m/>
    <m/>
  </r>
  <r>
    <n v="5"/>
    <n v="1"/>
    <s v="3"/>
    <n v="174"/>
    <x v="172"/>
    <m/>
    <s v="Ethos Easy"/>
    <x v="2"/>
    <s v="Microwave Digestion System"/>
    <x v="3"/>
    <x v="14"/>
    <x v="1"/>
    <m/>
    <m/>
  </r>
  <r>
    <n v="2"/>
    <n v="1"/>
    <s v="1"/>
    <n v="46"/>
    <x v="172"/>
    <m/>
    <s v="Ethos Easy"/>
    <x v="3"/>
    <s v="Microwave Digestion System"/>
    <x v="1"/>
    <x v="14"/>
    <x v="1"/>
    <m/>
    <m/>
  </r>
  <r>
    <n v="2"/>
    <n v="1"/>
    <s v="19"/>
    <n v="202"/>
    <x v="172"/>
    <m/>
    <s v="Ethos Easy"/>
    <x v="3"/>
    <s v="Microwave Digestion System"/>
    <x v="2"/>
    <x v="14"/>
    <x v="1"/>
    <m/>
    <m/>
  </r>
  <r>
    <n v="2"/>
    <n v="1"/>
    <s v="3"/>
    <n v="202"/>
    <x v="172"/>
    <m/>
    <s v="Ethos Easy"/>
    <x v="3"/>
    <s v="Microwave Digestion System"/>
    <x v="3"/>
    <x v="14"/>
    <x v="1"/>
    <m/>
    <m/>
  </r>
  <r>
    <n v="6"/>
    <n v="1"/>
    <s v="1"/>
    <n v="75"/>
    <x v="172"/>
    <m/>
    <s v="Ethos Easy"/>
    <x v="4"/>
    <s v="Microwave Digestion System"/>
    <x v="1"/>
    <x v="14"/>
    <x v="1"/>
    <m/>
    <m/>
  </r>
  <r>
    <n v="6"/>
    <n v="1"/>
    <s v="19"/>
    <n v="326"/>
    <x v="172"/>
    <m/>
    <s v="Ethos Easy"/>
    <x v="4"/>
    <s v="Microwave Digestion System"/>
    <x v="2"/>
    <x v="14"/>
    <x v="1"/>
    <m/>
    <m/>
  </r>
  <r>
    <n v="6"/>
    <n v="1"/>
    <s v="3"/>
    <n v="326"/>
    <x v="172"/>
    <m/>
    <s v="Ethos Easy"/>
    <x v="4"/>
    <s v="Microwave Digestion System"/>
    <x v="3"/>
    <x v="14"/>
    <x v="1"/>
    <m/>
    <m/>
  </r>
  <r>
    <n v="3"/>
    <n v="1"/>
    <s v="1"/>
    <n v="95"/>
    <x v="172"/>
    <m/>
    <s v="Ethos Easy"/>
    <x v="5"/>
    <s v="Microwave Digestion System"/>
    <x v="1"/>
    <x v="14"/>
    <x v="1"/>
    <m/>
    <m/>
  </r>
  <r>
    <n v="3"/>
    <n v="1"/>
    <s v="19"/>
    <n v="416"/>
    <x v="172"/>
    <m/>
    <s v="Ethos Easy"/>
    <x v="5"/>
    <s v="Microwave Digestion System"/>
    <x v="2"/>
    <x v="14"/>
    <x v="1"/>
    <m/>
    <m/>
  </r>
  <r>
    <n v="3"/>
    <n v="1"/>
    <s v="3"/>
    <n v="416"/>
    <x v="172"/>
    <m/>
    <s v="Ethos Easy"/>
    <x v="5"/>
    <s v="Microwave Digestion System"/>
    <x v="3"/>
    <x v="14"/>
    <x v="1"/>
    <m/>
    <m/>
  </r>
  <r>
    <n v="10"/>
    <n v="1"/>
    <s v="18"/>
    <n v="0"/>
    <x v="172"/>
    <m/>
    <s v="Ethos Easy"/>
    <x v="6"/>
    <s v="Microwave Digestion System"/>
    <x v="5"/>
    <x v="14"/>
    <x v="1"/>
    <m/>
    <m/>
  </r>
  <r>
    <n v="10"/>
    <n v="1"/>
    <s v="29"/>
    <n v="0"/>
    <x v="172"/>
    <m/>
    <s v="Ethos Easy"/>
    <x v="6"/>
    <s v="Microwave Digestion System"/>
    <x v="6"/>
    <x v="14"/>
    <x v="1"/>
    <m/>
    <m/>
  </r>
  <r>
    <n v="2"/>
    <n v="1"/>
    <s v="2"/>
    <n v="165"/>
    <x v="173"/>
    <m/>
    <s v="Ethos Easy"/>
    <x v="3"/>
    <s v="Mobility: Obstacles Test Courses (MOTC)"/>
    <x v="7"/>
    <x v="1"/>
    <x v="2"/>
    <n v="0"/>
    <s v="Condition: Excellent"/>
  </r>
  <r>
    <n v="2"/>
    <n v="1"/>
    <s v="1"/>
    <n v="81"/>
    <x v="173"/>
    <m/>
    <s v="Ethos Easy"/>
    <x v="3"/>
    <s v="Mobility: Obstacles Test Courses (MOTC)"/>
    <x v="1"/>
    <x v="1"/>
    <x v="2"/>
    <m/>
    <m/>
  </r>
  <r>
    <n v="5"/>
    <n v="1"/>
    <s v="2"/>
    <n v="143"/>
    <x v="173"/>
    <m/>
    <s v="Ethos Easy"/>
    <x v="2"/>
    <s v="Mobility: Obstacles Test Courses (MOTC)"/>
    <x v="7"/>
    <x v="1"/>
    <x v="2"/>
    <m/>
    <m/>
  </r>
  <r>
    <n v="5"/>
    <n v="1"/>
    <s v="1"/>
    <n v="70"/>
    <x v="173"/>
    <m/>
    <s v="Ethos Easy"/>
    <x v="2"/>
    <s v="Mobility: Obstacles Test Courses (MOTC)"/>
    <x v="1"/>
    <x v="1"/>
    <x v="2"/>
    <m/>
    <m/>
  </r>
  <r>
    <n v="3"/>
    <n v="1"/>
    <s v="2"/>
    <n v="216"/>
    <x v="173"/>
    <m/>
    <s v="Ethos Easy"/>
    <x v="5"/>
    <s v="Mobility: Obstacles Test Courses (MOTC)"/>
    <x v="7"/>
    <x v="1"/>
    <x v="2"/>
    <m/>
    <m/>
  </r>
  <r>
    <n v="3"/>
    <n v="1"/>
    <s v="1"/>
    <n v="106"/>
    <x v="173"/>
    <m/>
    <s v="Ethos Easy"/>
    <x v="5"/>
    <s v="Mobility: Obstacles Test Courses (MOTC)"/>
    <x v="1"/>
    <x v="1"/>
    <x v="2"/>
    <m/>
    <m/>
  </r>
  <r>
    <n v="1"/>
    <n v="1"/>
    <s v="1"/>
    <n v="56"/>
    <x v="173"/>
    <m/>
    <s v="Ethos Easy"/>
    <x v="1"/>
    <s v="Mobility: Obstacles Test Courses (MOTC)"/>
    <x v="1"/>
    <x v="1"/>
    <x v="2"/>
    <m/>
    <m/>
  </r>
  <r>
    <n v="1"/>
    <n v="1"/>
    <s v="2"/>
    <n v="113"/>
    <x v="173"/>
    <m/>
    <s v="Ethos Easy"/>
    <x v="1"/>
    <s v="Mobility: Obstacles Test Courses (MOTC)"/>
    <x v="7"/>
    <x v="1"/>
    <x v="2"/>
    <m/>
    <m/>
  </r>
  <r>
    <n v="6"/>
    <n v="1"/>
    <s v="2"/>
    <n v="172"/>
    <x v="173"/>
    <m/>
    <s v="Ethos Easy"/>
    <x v="4"/>
    <s v="Mobility: Obstacles Test Courses (MOTC)"/>
    <x v="7"/>
    <x v="1"/>
    <x v="2"/>
    <m/>
    <m/>
  </r>
  <r>
    <n v="6"/>
    <n v="1"/>
    <s v="1"/>
    <n v="84"/>
    <x v="173"/>
    <m/>
    <s v="Ethos Easy"/>
    <x v="4"/>
    <s v="Mobility: Obstacles Test Courses (MOTC)"/>
    <x v="1"/>
    <x v="1"/>
    <x v="2"/>
    <m/>
    <m/>
  </r>
  <r>
    <n v="10"/>
    <n v="1"/>
    <s v="18"/>
    <n v="0"/>
    <x v="173"/>
    <m/>
    <s v="Ethos Easy"/>
    <x v="6"/>
    <s v="Mobility: Obstacles Test Courses (MOTC)"/>
    <x v="5"/>
    <x v="1"/>
    <x v="2"/>
    <m/>
    <m/>
  </r>
  <r>
    <n v="10"/>
    <n v="1"/>
    <s v="29"/>
    <n v="0"/>
    <x v="173"/>
    <m/>
    <s v="Ethos Easy"/>
    <x v="6"/>
    <s v="Mobility: Obstacles Test Courses (MOTC)"/>
    <x v="6"/>
    <x v="1"/>
    <x v="2"/>
    <m/>
    <m/>
  </r>
  <r>
    <n v="1"/>
    <n v="1"/>
    <s v="1"/>
    <n v="56"/>
    <x v="174"/>
    <m/>
    <s v="Ethos Easy"/>
    <x v="1"/>
    <s v="Mobility: Terrain Test Courses (MTTC)"/>
    <x v="1"/>
    <x v="1"/>
    <x v="2"/>
    <n v="0"/>
    <s v="Condition: Excellent"/>
  </r>
  <r>
    <n v="1"/>
    <n v="1"/>
    <s v="2"/>
    <n v="113"/>
    <x v="174"/>
    <m/>
    <s v="Ethos Easy"/>
    <x v="1"/>
    <s v="Mobility: Terrain Test Courses (MTTC)"/>
    <x v="7"/>
    <x v="1"/>
    <x v="2"/>
    <m/>
    <m/>
  </r>
  <r>
    <n v="5"/>
    <n v="1"/>
    <s v="1"/>
    <n v="70"/>
    <x v="174"/>
    <m/>
    <s v="Ethos Easy"/>
    <x v="2"/>
    <s v="Mobility: Terrain Test Courses (MTTC)"/>
    <x v="1"/>
    <x v="1"/>
    <x v="2"/>
    <m/>
    <m/>
  </r>
  <r>
    <n v="5"/>
    <n v="1"/>
    <s v="2"/>
    <n v="143"/>
    <x v="174"/>
    <m/>
    <s v="Ethos Easy"/>
    <x v="2"/>
    <s v="Mobility: Terrain Test Courses (MTTC)"/>
    <x v="7"/>
    <x v="1"/>
    <x v="2"/>
    <m/>
    <m/>
  </r>
  <r>
    <n v="6"/>
    <n v="1"/>
    <s v="1"/>
    <n v="84"/>
    <x v="174"/>
    <m/>
    <s v="Ethos Easy"/>
    <x v="4"/>
    <s v="Mobility: Terrain Test Courses (MTTC)"/>
    <x v="1"/>
    <x v="1"/>
    <x v="2"/>
    <m/>
    <m/>
  </r>
  <r>
    <n v="6"/>
    <n v="1"/>
    <s v="2"/>
    <n v="172"/>
    <x v="174"/>
    <m/>
    <s v="Ethos Easy"/>
    <x v="4"/>
    <s v="Mobility: Terrain Test Courses (MTTC)"/>
    <x v="7"/>
    <x v="1"/>
    <x v="2"/>
    <m/>
    <m/>
  </r>
  <r>
    <n v="3"/>
    <n v="1"/>
    <s v="1"/>
    <n v="106"/>
    <x v="174"/>
    <m/>
    <s v="Ethos Easy"/>
    <x v="5"/>
    <s v="Mobility: Terrain Test Courses (MTTC)"/>
    <x v="1"/>
    <x v="1"/>
    <x v="2"/>
    <m/>
    <m/>
  </r>
  <r>
    <n v="3"/>
    <n v="1"/>
    <s v="2"/>
    <n v="216"/>
    <x v="174"/>
    <m/>
    <s v="Ethos Easy"/>
    <x v="5"/>
    <s v="Mobility: Terrain Test Courses (MTTC)"/>
    <x v="7"/>
    <x v="1"/>
    <x v="2"/>
    <m/>
    <m/>
  </r>
  <r>
    <n v="2"/>
    <n v="1"/>
    <s v="1"/>
    <n v="81"/>
    <x v="174"/>
    <m/>
    <s v="Ethos Easy"/>
    <x v="3"/>
    <s v="Mobility: Terrain Test Courses (MTTC)"/>
    <x v="1"/>
    <x v="1"/>
    <x v="2"/>
    <m/>
    <m/>
  </r>
  <r>
    <n v="2"/>
    <n v="1"/>
    <s v="2"/>
    <n v="165"/>
    <x v="174"/>
    <m/>
    <s v="Ethos Easy"/>
    <x v="3"/>
    <s v="Mobility: Terrain Test Courses (MTTC)"/>
    <x v="7"/>
    <x v="1"/>
    <x v="2"/>
    <m/>
    <m/>
  </r>
  <r>
    <n v="10"/>
    <n v="1"/>
    <s v="18"/>
    <n v="0"/>
    <x v="174"/>
    <m/>
    <s v="Ethos Easy"/>
    <x v="6"/>
    <s v="Mobility: Terrain Test Courses (MTTC)"/>
    <x v="5"/>
    <x v="1"/>
    <x v="2"/>
    <m/>
    <m/>
  </r>
  <r>
    <n v="10"/>
    <n v="1"/>
    <s v="29"/>
    <n v="0"/>
    <x v="174"/>
    <m/>
    <s v="Ethos Easy"/>
    <x v="6"/>
    <s v="Mobility: Terrain Test Courses (MTTC)"/>
    <x v="6"/>
    <x v="1"/>
    <x v="2"/>
    <m/>
    <m/>
  </r>
  <r>
    <n v="2"/>
    <n v="2"/>
    <s v="19"/>
    <n v="150"/>
    <x v="175"/>
    <m/>
    <s v="Ethos Easy"/>
    <x v="3"/>
    <s v="MOCON Clean-up Fee (mocon clean)"/>
    <x v="2"/>
    <x v="4"/>
    <x v="1"/>
    <n v="1"/>
    <m/>
  </r>
  <r>
    <n v="5"/>
    <n v="2"/>
    <s v="19"/>
    <n v="150"/>
    <x v="175"/>
    <m/>
    <s v="Ethos Easy"/>
    <x v="2"/>
    <s v="MOCON Clean-up Fee (mocon clean)"/>
    <x v="2"/>
    <x v="4"/>
    <x v="1"/>
    <m/>
    <m/>
  </r>
  <r>
    <n v="3"/>
    <n v="2"/>
    <s v="19"/>
    <n v="150"/>
    <x v="175"/>
    <m/>
    <s v="Ethos Easy"/>
    <x v="5"/>
    <s v="MOCON Clean-up Fee (mocon clean)"/>
    <x v="2"/>
    <x v="4"/>
    <x v="1"/>
    <m/>
    <m/>
  </r>
  <r>
    <n v="1"/>
    <n v="2"/>
    <s v="19"/>
    <n v="150"/>
    <x v="175"/>
    <m/>
    <s v="Ethos Easy"/>
    <x v="1"/>
    <s v="MOCON Clean-up Fee (mocon clean)"/>
    <x v="2"/>
    <x v="4"/>
    <x v="1"/>
    <m/>
    <m/>
  </r>
  <r>
    <n v="6"/>
    <n v="2"/>
    <s v="19"/>
    <n v="150"/>
    <x v="175"/>
    <m/>
    <s v="Ethos Easy"/>
    <x v="4"/>
    <s v="MOCON Clean-up Fee (mocon clean)"/>
    <x v="2"/>
    <x v="4"/>
    <x v="1"/>
    <m/>
    <m/>
  </r>
  <r>
    <n v="2"/>
    <n v="2"/>
    <s v="19"/>
    <n v="150"/>
    <x v="176"/>
    <m/>
    <s v="Ethos Easy"/>
    <x v="3"/>
    <s v="MOCON Set-up Fee (mocon set)"/>
    <x v="2"/>
    <x v="4"/>
    <x v="1"/>
    <n v="1"/>
    <m/>
  </r>
  <r>
    <n v="5"/>
    <n v="2"/>
    <s v="19"/>
    <n v="150"/>
    <x v="176"/>
    <m/>
    <s v="Ethos Easy"/>
    <x v="2"/>
    <s v="MOCON Set-up Fee (mocon set)"/>
    <x v="2"/>
    <x v="4"/>
    <x v="1"/>
    <m/>
    <m/>
  </r>
  <r>
    <n v="3"/>
    <n v="2"/>
    <s v="19"/>
    <n v="150"/>
    <x v="176"/>
    <m/>
    <s v="Ethos Easy"/>
    <x v="5"/>
    <s v="MOCON Set-up Fee (mocon set)"/>
    <x v="2"/>
    <x v="4"/>
    <x v="1"/>
    <m/>
    <m/>
  </r>
  <r>
    <n v="1"/>
    <n v="2"/>
    <s v="19"/>
    <n v="150"/>
    <x v="176"/>
    <m/>
    <s v="Ethos Easy"/>
    <x v="1"/>
    <s v="MOCON Set-up Fee (mocon set)"/>
    <x v="2"/>
    <x v="4"/>
    <x v="1"/>
    <m/>
    <m/>
  </r>
  <r>
    <n v="6"/>
    <n v="2"/>
    <s v="19"/>
    <n v="150"/>
    <x v="176"/>
    <m/>
    <s v="Ethos Easy"/>
    <x v="4"/>
    <s v="MOCON Set-up Fee (mocon set)"/>
    <x v="2"/>
    <x v="4"/>
    <x v="1"/>
    <m/>
    <m/>
  </r>
  <r>
    <n v="10"/>
    <n v="1"/>
    <s v="18"/>
    <n v="0"/>
    <x v="177"/>
    <m/>
    <s v="AQUATRAN 3"/>
    <x v="6"/>
    <s v="MOCON Water Vapor Transmission Rate Tester (Aqua)"/>
    <x v="5"/>
    <x v="4"/>
    <x v="1"/>
    <n v="1"/>
    <s v="Condition: Excellent"/>
  </r>
  <r>
    <n v="3"/>
    <n v="3"/>
    <s v="19"/>
    <n v="230"/>
    <x v="177"/>
    <m/>
    <s v="AQUATRAN 3"/>
    <x v="5"/>
    <s v="MOCON Water Vapor Transmission Rate Tester (Aqua)"/>
    <x v="2"/>
    <x v="4"/>
    <x v="1"/>
    <m/>
    <m/>
  </r>
  <r>
    <n v="2"/>
    <n v="3"/>
    <s v="19"/>
    <n v="230"/>
    <x v="177"/>
    <m/>
    <s v="AQUATRAN 3"/>
    <x v="3"/>
    <s v="MOCON Water Vapor Transmission Rate Tester (Aqua)"/>
    <x v="2"/>
    <x v="4"/>
    <x v="1"/>
    <m/>
    <m/>
  </r>
  <r>
    <n v="5"/>
    <n v="3"/>
    <s v="19"/>
    <n v="230"/>
    <x v="177"/>
    <m/>
    <s v="AQUATRAN 3"/>
    <x v="2"/>
    <s v="MOCON Water Vapor Transmission Rate Tester (Aqua)"/>
    <x v="2"/>
    <x v="4"/>
    <x v="1"/>
    <m/>
    <m/>
  </r>
  <r>
    <n v="6"/>
    <n v="3"/>
    <s v="19"/>
    <n v="230"/>
    <x v="177"/>
    <m/>
    <s v="AQUATRAN 3"/>
    <x v="4"/>
    <s v="MOCON Water Vapor Transmission Rate Tester (Aqua)"/>
    <x v="2"/>
    <x v="4"/>
    <x v="1"/>
    <m/>
    <m/>
  </r>
  <r>
    <n v="1"/>
    <n v="3"/>
    <s v="19"/>
    <n v="120"/>
    <x v="177"/>
    <m/>
    <s v="AQUATRAN 3"/>
    <x v="1"/>
    <s v="MOCON Water Vapor Transmission Rate Tester (Aqua)"/>
    <x v="2"/>
    <x v="4"/>
    <x v="1"/>
    <m/>
    <m/>
  </r>
  <r>
    <n v="3"/>
    <n v="3"/>
    <s v="1"/>
    <n v="154"/>
    <x v="177"/>
    <m/>
    <s v="AQUATRAN 3"/>
    <x v="5"/>
    <s v="MOCON Water Vapor Transmission Rate Tester (Aqua)"/>
    <x v="1"/>
    <x v="4"/>
    <x v="1"/>
    <m/>
    <m/>
  </r>
  <r>
    <n v="2"/>
    <n v="3"/>
    <s v="1"/>
    <n v="154"/>
    <x v="177"/>
    <m/>
    <s v="AQUATRAN 3"/>
    <x v="3"/>
    <s v="MOCON Water Vapor Transmission Rate Tester (Aqua)"/>
    <x v="1"/>
    <x v="4"/>
    <x v="1"/>
    <m/>
    <m/>
  </r>
  <r>
    <n v="5"/>
    <n v="3"/>
    <s v="1"/>
    <n v="154"/>
    <x v="177"/>
    <m/>
    <s v="AQUATRAN 3"/>
    <x v="2"/>
    <s v="MOCON Water Vapor Transmission Rate Tester (Aqua)"/>
    <x v="1"/>
    <x v="4"/>
    <x v="1"/>
    <m/>
    <m/>
  </r>
  <r>
    <n v="6"/>
    <n v="3"/>
    <s v="1"/>
    <n v="154"/>
    <x v="177"/>
    <m/>
    <s v="AQUATRAN 3"/>
    <x v="4"/>
    <s v="MOCON Water Vapor Transmission Rate Tester (Aqua)"/>
    <x v="1"/>
    <x v="4"/>
    <x v="1"/>
    <m/>
    <m/>
  </r>
  <r>
    <n v="1"/>
    <n v="3"/>
    <s v="1"/>
    <n v="75"/>
    <x v="177"/>
    <m/>
    <s v="AQUATRAN 3"/>
    <x v="1"/>
    <s v="MOCON Water Vapor Transmission Rate Tester (Aqua)"/>
    <x v="1"/>
    <x v="4"/>
    <x v="1"/>
    <m/>
    <m/>
  </r>
  <r>
    <n v="1"/>
    <n v="3"/>
    <s v="3"/>
    <n v="92"/>
    <x v="177"/>
    <m/>
    <s v="AQUATRAN 3"/>
    <x v="1"/>
    <s v="MOCON Water Vapor Transmission Rate Tester (Aqua)"/>
    <x v="3"/>
    <x v="4"/>
    <x v="1"/>
    <m/>
    <m/>
  </r>
  <r>
    <n v="3"/>
    <n v="3"/>
    <s v="3"/>
    <n v="245"/>
    <x v="177"/>
    <m/>
    <s v="AQUATRAN 3"/>
    <x v="5"/>
    <s v="MOCON Water Vapor Transmission Rate Tester (Aqua)"/>
    <x v="3"/>
    <x v="4"/>
    <x v="1"/>
    <m/>
    <m/>
  </r>
  <r>
    <n v="2"/>
    <n v="3"/>
    <s v="3"/>
    <n v="245"/>
    <x v="177"/>
    <m/>
    <s v="AQUATRAN 3"/>
    <x v="3"/>
    <s v="MOCON Water Vapor Transmission Rate Tester (Aqua)"/>
    <x v="3"/>
    <x v="4"/>
    <x v="1"/>
    <m/>
    <m/>
  </r>
  <r>
    <n v="5"/>
    <n v="3"/>
    <s v="3"/>
    <n v="245"/>
    <x v="177"/>
    <m/>
    <s v="AQUATRAN 3"/>
    <x v="2"/>
    <s v="MOCON Water Vapor Transmission Rate Tester (Aqua)"/>
    <x v="3"/>
    <x v="4"/>
    <x v="1"/>
    <m/>
    <m/>
  </r>
  <r>
    <n v="6"/>
    <n v="3"/>
    <s v="3"/>
    <n v="245"/>
    <x v="177"/>
    <m/>
    <s v="AQUATRAN 3"/>
    <x v="4"/>
    <s v="MOCON Water Vapor Transmission Rate Tester (Aqua)"/>
    <x v="3"/>
    <x v="4"/>
    <x v="1"/>
    <m/>
    <m/>
  </r>
  <r>
    <n v="1"/>
    <n v="9"/>
    <s v="1"/>
    <n v="21"/>
    <x v="178"/>
    <s v="Labconco"/>
    <s v="Freezone 4.5"/>
    <x v="1"/>
    <s v="Moderate Benchtop Freeze Dryer"/>
    <x v="1"/>
    <x v="18"/>
    <x v="1"/>
    <n v="1"/>
    <s v="Condition: Good"/>
  </r>
  <r>
    <n v="5"/>
    <n v="9"/>
    <s v="1"/>
    <n v="77"/>
    <x v="178"/>
    <m/>
    <s v="Freezone 4.5"/>
    <x v="2"/>
    <s v="Moderate Benchtop Freeze Dryer"/>
    <x v="1"/>
    <x v="18"/>
    <x v="1"/>
    <m/>
    <m/>
  </r>
  <r>
    <n v="2"/>
    <n v="9"/>
    <s v="1"/>
    <n v="77"/>
    <x v="178"/>
    <m/>
    <s v="Freezone 4.5"/>
    <x v="3"/>
    <s v="Moderate Benchtop Freeze Dryer"/>
    <x v="1"/>
    <x v="18"/>
    <x v="1"/>
    <m/>
    <m/>
  </r>
  <r>
    <n v="6"/>
    <n v="9"/>
    <s v="1"/>
    <n v="77"/>
    <x v="178"/>
    <m/>
    <s v="Freezone 4.5"/>
    <x v="4"/>
    <s v="Moderate Benchtop Freeze Dryer"/>
    <x v="1"/>
    <x v="18"/>
    <x v="1"/>
    <m/>
    <m/>
  </r>
  <r>
    <n v="3"/>
    <n v="9"/>
    <s v="1"/>
    <n v="77"/>
    <x v="178"/>
    <m/>
    <s v="Freezone 4.5"/>
    <x v="5"/>
    <s v="Moderate Benchtop Freeze Dryer"/>
    <x v="1"/>
    <x v="18"/>
    <x v="1"/>
    <m/>
    <m/>
  </r>
  <r>
    <n v="1"/>
    <n v="1"/>
    <s v="1"/>
    <n v="4"/>
    <x v="179"/>
    <m/>
    <s v="Freezone 4.5"/>
    <x v="1"/>
    <s v="Motek M-Gait Instrumented Treadmill"/>
    <x v="1"/>
    <x v="1"/>
    <x v="1"/>
    <n v="1"/>
    <s v="Condition: Excellent"/>
  </r>
  <r>
    <n v="1"/>
    <n v="1"/>
    <s v="19"/>
    <n v="42"/>
    <x v="179"/>
    <m/>
    <s v="Freezone 4.5"/>
    <x v="1"/>
    <s v="Motek M-Gait Instrumented Treadmill"/>
    <x v="2"/>
    <x v="1"/>
    <x v="1"/>
    <m/>
    <m/>
  </r>
  <r>
    <n v="1"/>
    <n v="1"/>
    <s v="3"/>
    <n v="42"/>
    <x v="179"/>
    <m/>
    <s v="Freezone 4.5"/>
    <x v="1"/>
    <s v="Motek M-Gait Instrumented Treadmill"/>
    <x v="3"/>
    <x v="1"/>
    <x v="1"/>
    <m/>
    <m/>
  </r>
  <r>
    <n v="5"/>
    <n v="1"/>
    <s v="1"/>
    <n v="7"/>
    <x v="179"/>
    <m/>
    <s v="Freezone 4.5"/>
    <x v="2"/>
    <s v="Motek M-Gait Instrumented Treadmill"/>
    <x v="1"/>
    <x v="1"/>
    <x v="1"/>
    <m/>
    <m/>
  </r>
  <r>
    <n v="5"/>
    <n v="1"/>
    <s v="19"/>
    <n v="65"/>
    <x v="179"/>
    <m/>
    <s v="Freezone 4.5"/>
    <x v="2"/>
    <s v="Motek M-Gait Instrumented Treadmill"/>
    <x v="2"/>
    <x v="1"/>
    <x v="1"/>
    <m/>
    <m/>
  </r>
  <r>
    <n v="5"/>
    <n v="1"/>
    <s v="3"/>
    <n v="65"/>
    <x v="179"/>
    <m/>
    <s v="Freezone 4.5"/>
    <x v="2"/>
    <s v="Motek M-Gait Instrumented Treadmill"/>
    <x v="3"/>
    <x v="1"/>
    <x v="1"/>
    <m/>
    <m/>
  </r>
  <r>
    <n v="2"/>
    <n v="1"/>
    <s v="1"/>
    <n v="8"/>
    <x v="179"/>
    <m/>
    <s v="Freezone 4.5"/>
    <x v="3"/>
    <s v="Motek M-Gait Instrumented Treadmill"/>
    <x v="1"/>
    <x v="1"/>
    <x v="1"/>
    <m/>
    <m/>
  </r>
  <r>
    <n v="2"/>
    <n v="1"/>
    <s v="19"/>
    <n v="75"/>
    <x v="179"/>
    <m/>
    <s v="Freezone 4.5"/>
    <x v="3"/>
    <s v="Motek M-Gait Instrumented Treadmill"/>
    <x v="2"/>
    <x v="1"/>
    <x v="1"/>
    <m/>
    <m/>
  </r>
  <r>
    <n v="2"/>
    <n v="1"/>
    <s v="3"/>
    <n v="75"/>
    <x v="179"/>
    <m/>
    <s v="Freezone 4.5"/>
    <x v="3"/>
    <s v="Motek M-Gait Instrumented Treadmill"/>
    <x v="3"/>
    <x v="1"/>
    <x v="1"/>
    <m/>
    <m/>
  </r>
  <r>
    <n v="6"/>
    <n v="1"/>
    <s v="1"/>
    <n v="11"/>
    <x v="179"/>
    <m/>
    <s v="Freezone 4.5"/>
    <x v="4"/>
    <s v="Motek M-Gait Instrumented Treadmill"/>
    <x v="1"/>
    <x v="1"/>
    <x v="1"/>
    <m/>
    <m/>
  </r>
  <r>
    <n v="6"/>
    <n v="1"/>
    <s v="19"/>
    <n v="109"/>
    <x v="179"/>
    <m/>
    <s v="Freezone 4.5"/>
    <x v="4"/>
    <s v="Motek M-Gait Instrumented Treadmill"/>
    <x v="2"/>
    <x v="1"/>
    <x v="1"/>
    <m/>
    <m/>
  </r>
  <r>
    <n v="6"/>
    <n v="1"/>
    <s v="3"/>
    <n v="109"/>
    <x v="179"/>
    <m/>
    <s v="Freezone 4.5"/>
    <x v="4"/>
    <s v="Motek M-Gait Instrumented Treadmill"/>
    <x v="3"/>
    <x v="1"/>
    <x v="1"/>
    <m/>
    <m/>
  </r>
  <r>
    <n v="3"/>
    <n v="1"/>
    <s v="1"/>
    <n v="15"/>
    <x v="179"/>
    <m/>
    <s v="Freezone 4.5"/>
    <x v="5"/>
    <s v="Motek M-Gait Instrumented Treadmill"/>
    <x v="1"/>
    <x v="1"/>
    <x v="1"/>
    <m/>
    <m/>
  </r>
  <r>
    <n v="3"/>
    <n v="1"/>
    <s v="19"/>
    <n v="142"/>
    <x v="179"/>
    <m/>
    <s v="Freezone 4.5"/>
    <x v="5"/>
    <s v="Motek M-Gait Instrumented Treadmill"/>
    <x v="2"/>
    <x v="1"/>
    <x v="1"/>
    <m/>
    <m/>
  </r>
  <r>
    <n v="3"/>
    <n v="1"/>
    <s v="3"/>
    <n v="142"/>
    <x v="179"/>
    <m/>
    <s v="Freezone 4.5"/>
    <x v="5"/>
    <s v="Motek M-Gait Instrumented Treadmill"/>
    <x v="3"/>
    <x v="1"/>
    <x v="1"/>
    <m/>
    <m/>
  </r>
  <r>
    <n v="1"/>
    <n v="1"/>
    <s v="1"/>
    <n v="6"/>
    <x v="180"/>
    <m/>
    <s v="Freezone 4.5"/>
    <x v="1"/>
    <s v="Motion Analysis Camera Motion Capture on Motek Treadmill"/>
    <x v="1"/>
    <x v="1"/>
    <x v="1"/>
    <n v="1"/>
    <s v="Condition: Excellent"/>
  </r>
  <r>
    <n v="1"/>
    <n v="1"/>
    <s v="19"/>
    <n v="43"/>
    <x v="180"/>
    <m/>
    <s v="Freezone 4.5"/>
    <x v="1"/>
    <s v="Motion Analysis Camera Motion Capture on Motek Treadmill"/>
    <x v="2"/>
    <x v="1"/>
    <x v="1"/>
    <m/>
    <m/>
  </r>
  <r>
    <n v="1"/>
    <n v="1"/>
    <s v="3"/>
    <n v="43"/>
    <x v="180"/>
    <m/>
    <s v="Freezone 4.5"/>
    <x v="1"/>
    <s v="Motion Analysis Camera Motion Capture on Motek Treadmill"/>
    <x v="3"/>
    <x v="1"/>
    <x v="1"/>
    <m/>
    <m/>
  </r>
  <r>
    <n v="5"/>
    <n v="1"/>
    <s v="1"/>
    <n v="9"/>
    <x v="180"/>
    <m/>
    <s v="Freezone 4.5"/>
    <x v="2"/>
    <s v="Motion Analysis Camera Motion Capture on Motek Treadmill"/>
    <x v="1"/>
    <x v="1"/>
    <x v="1"/>
    <m/>
    <m/>
  </r>
  <r>
    <n v="5"/>
    <n v="1"/>
    <s v="19"/>
    <n v="67"/>
    <x v="180"/>
    <m/>
    <s v="Freezone 4.5"/>
    <x v="2"/>
    <s v="Motion Analysis Camera Motion Capture on Motek Treadmill"/>
    <x v="2"/>
    <x v="1"/>
    <x v="1"/>
    <m/>
    <m/>
  </r>
  <r>
    <n v="5"/>
    <n v="1"/>
    <s v="3"/>
    <n v="67"/>
    <x v="180"/>
    <m/>
    <s v="Freezone 4.5"/>
    <x v="2"/>
    <s v="Motion Analysis Camera Motion Capture on Motek Treadmill"/>
    <x v="3"/>
    <x v="1"/>
    <x v="1"/>
    <m/>
    <m/>
  </r>
  <r>
    <n v="2"/>
    <n v="1"/>
    <s v="1"/>
    <n v="11"/>
    <x v="180"/>
    <m/>
    <s v="Freezone 4.5"/>
    <x v="3"/>
    <s v="Motion Analysis Camera Motion Capture on Motek Treadmill"/>
    <x v="1"/>
    <x v="1"/>
    <x v="1"/>
    <m/>
    <m/>
  </r>
  <r>
    <n v="2"/>
    <n v="1"/>
    <s v="19"/>
    <n v="78"/>
    <x v="180"/>
    <m/>
    <s v="Freezone 4.5"/>
    <x v="3"/>
    <s v="Motion Analysis Camera Motion Capture on Motek Treadmill"/>
    <x v="2"/>
    <x v="1"/>
    <x v="1"/>
    <m/>
    <m/>
  </r>
  <r>
    <n v="2"/>
    <n v="1"/>
    <s v="3"/>
    <n v="78"/>
    <x v="180"/>
    <m/>
    <s v="Freezone 4.5"/>
    <x v="3"/>
    <s v="Motion Analysis Camera Motion Capture on Motek Treadmill"/>
    <x v="3"/>
    <x v="1"/>
    <x v="1"/>
    <m/>
    <m/>
  </r>
  <r>
    <n v="6"/>
    <n v="1"/>
    <s v="1"/>
    <n v="16"/>
    <x v="180"/>
    <m/>
    <s v="Freezone 4.5"/>
    <x v="4"/>
    <s v="Motion Analysis Camera Motion Capture on Motek Treadmill"/>
    <x v="1"/>
    <x v="1"/>
    <x v="1"/>
    <m/>
    <m/>
  </r>
  <r>
    <n v="6"/>
    <n v="1"/>
    <s v="19"/>
    <n v="113"/>
    <x v="180"/>
    <m/>
    <s v="Freezone 4.5"/>
    <x v="4"/>
    <s v="Motion Analysis Camera Motion Capture on Motek Treadmill"/>
    <x v="2"/>
    <x v="1"/>
    <x v="1"/>
    <m/>
    <m/>
  </r>
  <r>
    <n v="6"/>
    <n v="1"/>
    <s v="3"/>
    <n v="113"/>
    <x v="180"/>
    <m/>
    <s v="Freezone 4.5"/>
    <x v="4"/>
    <s v="Motion Analysis Camera Motion Capture on Motek Treadmill"/>
    <x v="3"/>
    <x v="1"/>
    <x v="1"/>
    <m/>
    <m/>
  </r>
  <r>
    <n v="3"/>
    <n v="1"/>
    <s v="1"/>
    <n v="20"/>
    <x v="180"/>
    <m/>
    <s v="Freezone 4.5"/>
    <x v="5"/>
    <s v="Motion Analysis Camera Motion Capture on Motek Treadmill"/>
    <x v="1"/>
    <x v="1"/>
    <x v="1"/>
    <m/>
    <m/>
  </r>
  <r>
    <n v="3"/>
    <n v="1"/>
    <s v="19"/>
    <n v="148"/>
    <x v="180"/>
    <m/>
    <s v="Freezone 4.5"/>
    <x v="5"/>
    <s v="Motion Analysis Camera Motion Capture on Motek Treadmill"/>
    <x v="2"/>
    <x v="1"/>
    <x v="1"/>
    <m/>
    <m/>
  </r>
  <r>
    <n v="3"/>
    <n v="1"/>
    <s v="3"/>
    <n v="148"/>
    <x v="180"/>
    <m/>
    <s v="Freezone 4.5"/>
    <x v="5"/>
    <s v="Motion Analysis Camera Motion Capture on Motek Treadmill"/>
    <x v="3"/>
    <x v="1"/>
    <x v="1"/>
    <m/>
    <m/>
  </r>
  <r>
    <n v="10"/>
    <n v="1"/>
    <s v="18"/>
    <n v="0"/>
    <x v="181"/>
    <s v="Bruker"/>
    <s v="BioSpec 70/20 USR"/>
    <x v="6"/>
    <s v="MRI"/>
    <x v="5"/>
    <x v="6"/>
    <x v="2"/>
    <n v="0"/>
    <s v="Condition: Good"/>
  </r>
  <r>
    <n v="10"/>
    <n v="1"/>
    <s v="29"/>
    <n v="0"/>
    <x v="181"/>
    <m/>
    <s v="BioSpec 70/20 USR"/>
    <x v="6"/>
    <s v="MRI"/>
    <x v="6"/>
    <x v="6"/>
    <x v="2"/>
    <m/>
    <m/>
  </r>
  <r>
    <n v="1"/>
    <n v="1"/>
    <s v="19"/>
    <n v="207"/>
    <x v="181"/>
    <m/>
    <s v="BioSpec 70/20 USR"/>
    <x v="1"/>
    <s v="MRI"/>
    <x v="2"/>
    <x v="6"/>
    <x v="2"/>
    <m/>
    <m/>
  </r>
  <r>
    <n v="5"/>
    <n v="1"/>
    <s v="19"/>
    <n v="321"/>
    <x v="181"/>
    <m/>
    <s v="BioSpec 70/20 USR"/>
    <x v="2"/>
    <s v="MRI"/>
    <x v="2"/>
    <x v="6"/>
    <x v="2"/>
    <m/>
    <m/>
  </r>
  <r>
    <n v="2"/>
    <n v="1"/>
    <s v="19"/>
    <n v="376"/>
    <x v="181"/>
    <m/>
    <s v="BioSpec 70/20 USR"/>
    <x v="3"/>
    <s v="MRI"/>
    <x v="2"/>
    <x v="6"/>
    <x v="2"/>
    <m/>
    <m/>
  </r>
  <r>
    <n v="6"/>
    <n v="1"/>
    <s v="19"/>
    <n v="544"/>
    <x v="181"/>
    <m/>
    <s v="BioSpec 70/20 USR"/>
    <x v="4"/>
    <s v="MRI"/>
    <x v="2"/>
    <x v="6"/>
    <x v="2"/>
    <m/>
    <m/>
  </r>
  <r>
    <n v="3"/>
    <n v="1"/>
    <s v="19"/>
    <n v="653"/>
    <x v="181"/>
    <m/>
    <s v="BioSpec 70/20 USR"/>
    <x v="5"/>
    <s v="MRI"/>
    <x v="2"/>
    <x v="6"/>
    <x v="2"/>
    <m/>
    <m/>
  </r>
  <r>
    <m/>
    <m/>
    <m/>
    <m/>
    <x v="182"/>
    <s v="Fluke"/>
    <s v="BioSpec 70/20 USR"/>
    <x v="0"/>
    <m/>
    <x v="0"/>
    <x v="4"/>
    <x v="1"/>
    <n v="1"/>
    <s v="Condition: Excellent"/>
  </r>
  <r>
    <n v="10"/>
    <n v="1"/>
    <s v="18"/>
    <n v="0"/>
    <x v="183"/>
    <s v="Nanonex"/>
    <s v="BioSpec 70/20 USR"/>
    <x v="6"/>
    <s v="Nanoimprint (NaPr)"/>
    <x v="5"/>
    <x v="2"/>
    <x v="1"/>
    <n v="1"/>
    <s v="Condition: Excellent"/>
  </r>
  <r>
    <n v="10"/>
    <n v="1"/>
    <s v="29"/>
    <n v="0"/>
    <x v="183"/>
    <m/>
    <s v="BioSpec 70/20 USR"/>
    <x v="6"/>
    <s v="Nanoimprint (NaPr)"/>
    <x v="6"/>
    <x v="2"/>
    <x v="1"/>
    <m/>
    <m/>
  </r>
  <r>
    <n v="1"/>
    <n v="1"/>
    <s v="1"/>
    <n v="30"/>
    <x v="183"/>
    <m/>
    <s v="BioSpec 70/20 USR"/>
    <x v="1"/>
    <s v="Nanoimprint (NaPr)"/>
    <x v="1"/>
    <x v="2"/>
    <x v="1"/>
    <m/>
    <m/>
  </r>
  <r>
    <n v="1"/>
    <n v="1"/>
    <s v="19"/>
    <n v="141"/>
    <x v="183"/>
    <m/>
    <s v="BioSpec 70/20 USR"/>
    <x v="1"/>
    <s v="Nanoimprint (NaPr)"/>
    <x v="2"/>
    <x v="2"/>
    <x v="1"/>
    <m/>
    <m/>
  </r>
  <r>
    <n v="1"/>
    <n v="1"/>
    <s v="3"/>
    <n v="141"/>
    <x v="183"/>
    <m/>
    <s v="BioSpec 70/20 USR"/>
    <x v="1"/>
    <s v="Nanoimprint (NaPr)"/>
    <x v="3"/>
    <x v="2"/>
    <x v="1"/>
    <m/>
    <m/>
  </r>
  <r>
    <n v="5"/>
    <n v="1"/>
    <s v="1"/>
    <n v="56"/>
    <x v="183"/>
    <m/>
    <s v="BioSpec 70/20 USR"/>
    <x v="2"/>
    <s v="Nanoimprint (NaPr)"/>
    <x v="1"/>
    <x v="2"/>
    <x v="1"/>
    <m/>
    <m/>
  </r>
  <r>
    <n v="5"/>
    <n v="1"/>
    <s v="19"/>
    <n v="229"/>
    <x v="183"/>
    <m/>
    <s v="BioSpec 70/20 USR"/>
    <x v="2"/>
    <s v="Nanoimprint (NaPr)"/>
    <x v="2"/>
    <x v="2"/>
    <x v="1"/>
    <m/>
    <m/>
  </r>
  <r>
    <n v="5"/>
    <n v="1"/>
    <s v="3"/>
    <n v="229"/>
    <x v="183"/>
    <m/>
    <s v="BioSpec 70/20 USR"/>
    <x v="2"/>
    <s v="Nanoimprint (NaPr)"/>
    <x v="3"/>
    <x v="2"/>
    <x v="1"/>
    <m/>
    <m/>
  </r>
  <r>
    <n v="2"/>
    <n v="1"/>
    <s v="1"/>
    <n v="65"/>
    <x v="183"/>
    <m/>
    <s v="BioSpec 70/20 USR"/>
    <x v="3"/>
    <s v="Nanoimprint (NaPr)"/>
    <x v="1"/>
    <x v="2"/>
    <x v="1"/>
    <m/>
    <m/>
  </r>
  <r>
    <n v="2"/>
    <n v="1"/>
    <s v="19"/>
    <n v="266"/>
    <x v="183"/>
    <m/>
    <s v="BioSpec 70/20 USR"/>
    <x v="3"/>
    <s v="Nanoimprint (NaPr)"/>
    <x v="2"/>
    <x v="2"/>
    <x v="1"/>
    <m/>
    <m/>
  </r>
  <r>
    <n v="2"/>
    <n v="1"/>
    <s v="3"/>
    <n v="266"/>
    <x v="183"/>
    <m/>
    <s v="BioSpec 70/20 USR"/>
    <x v="3"/>
    <s v="Nanoimprint (NaPr)"/>
    <x v="3"/>
    <x v="2"/>
    <x v="1"/>
    <m/>
    <m/>
  </r>
  <r>
    <n v="6"/>
    <n v="1"/>
    <s v="1"/>
    <n v="106"/>
    <x v="183"/>
    <m/>
    <s v="BioSpec 70/20 USR"/>
    <x v="4"/>
    <s v="Nanoimprint (NaPr)"/>
    <x v="1"/>
    <x v="2"/>
    <x v="1"/>
    <m/>
    <m/>
  </r>
  <r>
    <n v="6"/>
    <n v="1"/>
    <s v="19"/>
    <n v="429"/>
    <x v="183"/>
    <m/>
    <s v="BioSpec 70/20 USR"/>
    <x v="4"/>
    <s v="Nanoimprint (NaPr)"/>
    <x v="2"/>
    <x v="2"/>
    <x v="1"/>
    <m/>
    <m/>
  </r>
  <r>
    <n v="6"/>
    <n v="1"/>
    <s v="3"/>
    <n v="429"/>
    <x v="183"/>
    <m/>
    <s v="BioSpec 70/20 USR"/>
    <x v="4"/>
    <s v="Nanoimprint (NaPr)"/>
    <x v="3"/>
    <x v="2"/>
    <x v="1"/>
    <m/>
    <m/>
  </r>
  <r>
    <n v="3"/>
    <n v="1"/>
    <s v="1"/>
    <n v="135"/>
    <x v="183"/>
    <m/>
    <s v="BioSpec 70/20 USR"/>
    <x v="5"/>
    <s v="Nanoimprint (NaPr)"/>
    <x v="1"/>
    <x v="2"/>
    <x v="1"/>
    <m/>
    <m/>
  </r>
  <r>
    <n v="3"/>
    <n v="1"/>
    <s v="19"/>
    <n v="548"/>
    <x v="183"/>
    <m/>
    <s v="BioSpec 70/20 USR"/>
    <x v="5"/>
    <s v="Nanoimprint (NaPr)"/>
    <x v="2"/>
    <x v="2"/>
    <x v="1"/>
    <m/>
    <m/>
  </r>
  <r>
    <n v="3"/>
    <n v="1"/>
    <s v="3"/>
    <n v="548"/>
    <x v="183"/>
    <m/>
    <s v="BioSpec 70/20 USR"/>
    <x v="5"/>
    <s v="Nanoimprint (NaPr)"/>
    <x v="3"/>
    <x v="2"/>
    <x v="1"/>
    <m/>
    <m/>
  </r>
  <r>
    <n v="1"/>
    <n v="23"/>
    <s v="16"/>
    <n v="260"/>
    <x v="184"/>
    <m/>
    <s v="BioSpec 70/20 USR"/>
    <x v="1"/>
    <s v="Nanonex Imprint Membranes"/>
    <x v="4"/>
    <x v="2"/>
    <x v="1"/>
    <n v="1"/>
    <s v="Condition: Excellent"/>
  </r>
  <r>
    <n v="5"/>
    <n v="23"/>
    <s v="16"/>
    <n v="328"/>
    <x v="184"/>
    <m/>
    <s v="BioSpec 70/20 USR"/>
    <x v="2"/>
    <s v="Nanonex Imprint Membranes"/>
    <x v="4"/>
    <x v="2"/>
    <x v="1"/>
    <m/>
    <m/>
  </r>
  <r>
    <n v="2"/>
    <n v="23"/>
    <s v="16"/>
    <n v="328"/>
    <x v="184"/>
    <m/>
    <s v="BioSpec 70/20 USR"/>
    <x v="3"/>
    <s v="Nanonex Imprint Membranes"/>
    <x v="4"/>
    <x v="2"/>
    <x v="1"/>
    <m/>
    <m/>
  </r>
  <r>
    <n v="6"/>
    <n v="23"/>
    <s v="16"/>
    <n v="328"/>
    <x v="184"/>
    <m/>
    <s v="BioSpec 70/20 USR"/>
    <x v="4"/>
    <s v="Nanonex Imprint Membranes"/>
    <x v="4"/>
    <x v="2"/>
    <x v="1"/>
    <m/>
    <m/>
  </r>
  <r>
    <n v="3"/>
    <n v="23"/>
    <s v="16"/>
    <n v="328"/>
    <x v="184"/>
    <m/>
    <s v="BioSpec 70/20 USR"/>
    <x v="5"/>
    <s v="Nanonex Imprint Membranes"/>
    <x v="4"/>
    <x v="2"/>
    <x v="1"/>
    <m/>
    <m/>
  </r>
  <r>
    <n v="1"/>
    <n v="1"/>
    <s v="19"/>
    <n v="207"/>
    <x v="185"/>
    <s v="Mediso"/>
    <s v="BioSpec 70/20 USR"/>
    <x v="1"/>
    <s v="nanoScan PET/CT"/>
    <x v="2"/>
    <x v="6"/>
    <x v="1"/>
    <n v="1"/>
    <s v="Condition: Good"/>
  </r>
  <r>
    <n v="5"/>
    <n v="1"/>
    <s v="19"/>
    <n v="321"/>
    <x v="185"/>
    <m/>
    <s v="BioSpec 70/20 USR"/>
    <x v="2"/>
    <s v="nanoScan PET/CT"/>
    <x v="2"/>
    <x v="6"/>
    <x v="1"/>
    <m/>
    <m/>
  </r>
  <r>
    <n v="2"/>
    <n v="1"/>
    <s v="19"/>
    <n v="376"/>
    <x v="185"/>
    <m/>
    <s v="BioSpec 70/20 USR"/>
    <x v="3"/>
    <s v="nanoScan PET/CT"/>
    <x v="2"/>
    <x v="6"/>
    <x v="1"/>
    <m/>
    <m/>
  </r>
  <r>
    <n v="6"/>
    <n v="1"/>
    <s v="19"/>
    <n v="544"/>
    <x v="185"/>
    <m/>
    <s v="BioSpec 70/20 USR"/>
    <x v="4"/>
    <s v="nanoScan PET/CT"/>
    <x v="2"/>
    <x v="6"/>
    <x v="1"/>
    <m/>
    <m/>
  </r>
  <r>
    <n v="3"/>
    <n v="1"/>
    <s v="19"/>
    <n v="653"/>
    <x v="185"/>
    <m/>
    <s v="BioSpec 70/20 USR"/>
    <x v="5"/>
    <s v="nanoScan PET/CT"/>
    <x v="2"/>
    <x v="6"/>
    <x v="1"/>
    <m/>
    <m/>
  </r>
  <r>
    <n v="10"/>
    <n v="1"/>
    <s v="18"/>
    <n v="0"/>
    <x v="185"/>
    <m/>
    <s v="BioSpec 70/20 USR"/>
    <x v="6"/>
    <s v="nanoScan PET/CT"/>
    <x v="5"/>
    <x v="6"/>
    <x v="1"/>
    <m/>
    <m/>
  </r>
  <r>
    <n v="1"/>
    <n v="1"/>
    <s v="19"/>
    <n v="207"/>
    <x v="186"/>
    <s v="Mediso"/>
    <s v="BioSpec 70/20 USR"/>
    <x v="1"/>
    <s v="NanoSPECT/CT"/>
    <x v="2"/>
    <x v="6"/>
    <x v="1"/>
    <n v="1"/>
    <s v="Condition: Good"/>
  </r>
  <r>
    <n v="5"/>
    <n v="1"/>
    <s v="19"/>
    <n v="321"/>
    <x v="186"/>
    <m/>
    <s v="BioSpec 70/20 USR"/>
    <x v="2"/>
    <s v="NanoSPECT/CT"/>
    <x v="2"/>
    <x v="6"/>
    <x v="1"/>
    <m/>
    <m/>
  </r>
  <r>
    <n v="2"/>
    <n v="1"/>
    <s v="19"/>
    <n v="376"/>
    <x v="186"/>
    <m/>
    <s v="BioSpec 70/20 USR"/>
    <x v="3"/>
    <s v="NanoSPECT/CT"/>
    <x v="2"/>
    <x v="6"/>
    <x v="1"/>
    <m/>
    <m/>
  </r>
  <r>
    <n v="6"/>
    <n v="1"/>
    <s v="19"/>
    <n v="544"/>
    <x v="186"/>
    <m/>
    <s v="BioSpec 70/20 USR"/>
    <x v="4"/>
    <s v="NanoSPECT/CT"/>
    <x v="2"/>
    <x v="6"/>
    <x v="1"/>
    <m/>
    <m/>
  </r>
  <r>
    <n v="3"/>
    <n v="1"/>
    <s v="19"/>
    <n v="653"/>
    <x v="186"/>
    <m/>
    <s v="BioSpec 70/20 USR"/>
    <x v="5"/>
    <s v="NanoSPECT/CT"/>
    <x v="2"/>
    <x v="6"/>
    <x v="1"/>
    <m/>
    <m/>
  </r>
  <r>
    <n v="10"/>
    <n v="1"/>
    <s v="18"/>
    <n v="0"/>
    <x v="186"/>
    <m/>
    <s v="BioSpec 70/20 USR"/>
    <x v="6"/>
    <s v="NanoSPECT/CT"/>
    <x v="5"/>
    <x v="6"/>
    <x v="1"/>
    <m/>
    <m/>
  </r>
  <r>
    <n v="1"/>
    <n v="1"/>
    <s v="1"/>
    <n v="24"/>
    <x v="187"/>
    <s v="Illumina NextSeq500"/>
    <s v="BioSpec 70/20 USR"/>
    <x v="1"/>
    <s v="Next Gen Sequencer (NGS)"/>
    <x v="1"/>
    <x v="7"/>
    <x v="2"/>
    <n v="0"/>
    <m/>
  </r>
  <r>
    <n v="1"/>
    <n v="1"/>
    <s v="3"/>
    <n v="89"/>
    <x v="187"/>
    <m/>
    <s v="BioSpec 70/20 USR"/>
    <x v="1"/>
    <s v="Next Gen Sequencer (NGS)"/>
    <x v="3"/>
    <x v="7"/>
    <x v="2"/>
    <m/>
    <m/>
  </r>
  <r>
    <n v="1"/>
    <n v="1"/>
    <s v="19"/>
    <n v="89"/>
    <x v="187"/>
    <m/>
    <s v="BioSpec 70/20 USR"/>
    <x v="1"/>
    <s v="Next Gen Sequencer (NGS)"/>
    <x v="2"/>
    <x v="7"/>
    <x v="2"/>
    <m/>
    <m/>
  </r>
  <r>
    <n v="5"/>
    <n v="1"/>
    <s v="1"/>
    <n v="37"/>
    <x v="187"/>
    <m/>
    <s v="BioSpec 70/20 USR"/>
    <x v="2"/>
    <s v="Next Gen Sequencer (NGS)"/>
    <x v="1"/>
    <x v="7"/>
    <x v="2"/>
    <m/>
    <m/>
  </r>
  <r>
    <n v="5"/>
    <n v="1"/>
    <s v="19"/>
    <n v="139"/>
    <x v="187"/>
    <m/>
    <s v="BioSpec 70/20 USR"/>
    <x v="2"/>
    <s v="Next Gen Sequencer (NGS)"/>
    <x v="2"/>
    <x v="7"/>
    <x v="2"/>
    <m/>
    <m/>
  </r>
  <r>
    <n v="5"/>
    <n v="1"/>
    <s v="3"/>
    <n v="139"/>
    <x v="187"/>
    <m/>
    <s v="BioSpec 70/20 USR"/>
    <x v="2"/>
    <s v="Next Gen Sequencer (NGS)"/>
    <x v="3"/>
    <x v="7"/>
    <x v="2"/>
    <m/>
    <m/>
  </r>
  <r>
    <n v="2"/>
    <n v="1"/>
    <s v="1"/>
    <n v="43"/>
    <x v="187"/>
    <m/>
    <s v="BioSpec 70/20 USR"/>
    <x v="3"/>
    <s v="Next Gen Sequencer (NGS)"/>
    <x v="1"/>
    <x v="7"/>
    <x v="2"/>
    <m/>
    <m/>
  </r>
  <r>
    <n v="2"/>
    <n v="1"/>
    <s v="3"/>
    <n v="161"/>
    <x v="187"/>
    <m/>
    <s v="BioSpec 70/20 USR"/>
    <x v="3"/>
    <s v="Next Gen Sequencer (NGS)"/>
    <x v="3"/>
    <x v="7"/>
    <x v="2"/>
    <m/>
    <m/>
  </r>
  <r>
    <n v="2"/>
    <n v="1"/>
    <s v="19"/>
    <n v="161"/>
    <x v="187"/>
    <m/>
    <s v="BioSpec 70/20 USR"/>
    <x v="3"/>
    <s v="Next Gen Sequencer (NGS)"/>
    <x v="2"/>
    <x v="7"/>
    <x v="2"/>
    <m/>
    <m/>
  </r>
  <r>
    <n v="6"/>
    <n v="1"/>
    <s v="1"/>
    <n v="63"/>
    <x v="187"/>
    <m/>
    <s v="BioSpec 70/20 USR"/>
    <x v="4"/>
    <s v="Next Gen Sequencer (NGS)"/>
    <x v="1"/>
    <x v="7"/>
    <x v="2"/>
    <m/>
    <m/>
  </r>
  <r>
    <n v="6"/>
    <n v="1"/>
    <s v="19"/>
    <n v="234"/>
    <x v="187"/>
    <m/>
    <s v="BioSpec 70/20 USR"/>
    <x v="4"/>
    <s v="Next Gen Sequencer (NGS)"/>
    <x v="2"/>
    <x v="7"/>
    <x v="2"/>
    <m/>
    <m/>
  </r>
  <r>
    <n v="6"/>
    <n v="1"/>
    <s v="3"/>
    <n v="234"/>
    <x v="187"/>
    <m/>
    <s v="BioSpec 70/20 USR"/>
    <x v="4"/>
    <s v="Next Gen Sequencer (NGS)"/>
    <x v="3"/>
    <x v="7"/>
    <x v="2"/>
    <m/>
    <m/>
  </r>
  <r>
    <n v="3"/>
    <n v="1"/>
    <s v="1"/>
    <n v="82"/>
    <x v="187"/>
    <m/>
    <s v="BioSpec 70/20 USR"/>
    <x v="5"/>
    <s v="Next Gen Sequencer (NGS)"/>
    <x v="1"/>
    <x v="7"/>
    <x v="2"/>
    <m/>
    <m/>
  </r>
  <r>
    <n v="3"/>
    <n v="1"/>
    <s v="19"/>
    <n v="306"/>
    <x v="187"/>
    <m/>
    <s v="BioSpec 70/20 USR"/>
    <x v="5"/>
    <s v="Next Gen Sequencer (NGS)"/>
    <x v="2"/>
    <x v="7"/>
    <x v="2"/>
    <m/>
    <m/>
  </r>
  <r>
    <n v="3"/>
    <n v="1"/>
    <s v="3"/>
    <n v="306"/>
    <x v="187"/>
    <m/>
    <s v="BioSpec 70/20 USR"/>
    <x v="5"/>
    <s v="Next Gen Sequencer (NGS)"/>
    <x v="3"/>
    <x v="7"/>
    <x v="2"/>
    <m/>
    <m/>
  </r>
  <r>
    <n v="10"/>
    <n v="1"/>
    <s v="29"/>
    <n v="0"/>
    <x v="187"/>
    <m/>
    <s v="BioSpec 70/20 USR"/>
    <x v="6"/>
    <s v="Next Gen Sequencer (NGS)"/>
    <x v="6"/>
    <x v="7"/>
    <x v="2"/>
    <m/>
    <m/>
  </r>
  <r>
    <n v="10"/>
    <n v="1"/>
    <s v="18"/>
    <n v="0"/>
    <x v="187"/>
    <m/>
    <s v="BioSpec 70/20 USR"/>
    <x v="6"/>
    <s v="Next Gen Sequencer (NGS)"/>
    <x v="5"/>
    <x v="7"/>
    <x v="2"/>
    <m/>
    <m/>
  </r>
  <r>
    <n v="1"/>
    <n v="1"/>
    <s v="1"/>
    <n v="40"/>
    <x v="187"/>
    <s v="Illumina"/>
    <s v="NextSeq500"/>
    <x v="1"/>
    <s v="Next Gen Sequencer (NGS)"/>
    <x v="1"/>
    <x v="8"/>
    <x v="2"/>
    <n v="0"/>
    <s v="Condition: Excellent"/>
  </r>
  <r>
    <n v="1"/>
    <n v="1"/>
    <s v="19"/>
    <n v="116"/>
    <x v="187"/>
    <m/>
    <s v="NextSeq500"/>
    <x v="1"/>
    <s v="Next Gen Sequencer (NGS)"/>
    <x v="2"/>
    <x v="8"/>
    <x v="2"/>
    <m/>
    <m/>
  </r>
  <r>
    <n v="1"/>
    <n v="1"/>
    <s v="3"/>
    <n v="116"/>
    <x v="187"/>
    <m/>
    <s v="NextSeq500"/>
    <x v="1"/>
    <s v="Next Gen Sequencer (NGS)"/>
    <x v="3"/>
    <x v="8"/>
    <x v="2"/>
    <m/>
    <m/>
  </r>
  <r>
    <n v="5"/>
    <n v="1"/>
    <s v="1"/>
    <n v="62"/>
    <x v="187"/>
    <m/>
    <s v="NextSeq500"/>
    <x v="2"/>
    <s v="Next Gen Sequencer (NGS)"/>
    <x v="1"/>
    <x v="8"/>
    <x v="2"/>
    <m/>
    <m/>
  </r>
  <r>
    <n v="5"/>
    <n v="1"/>
    <s v="19"/>
    <n v="182"/>
    <x v="187"/>
    <m/>
    <s v="NextSeq500"/>
    <x v="2"/>
    <s v="Next Gen Sequencer (NGS)"/>
    <x v="2"/>
    <x v="8"/>
    <x v="2"/>
    <m/>
    <m/>
  </r>
  <r>
    <n v="5"/>
    <n v="1"/>
    <s v="3"/>
    <n v="182"/>
    <x v="187"/>
    <m/>
    <s v="NextSeq500"/>
    <x v="2"/>
    <s v="Next Gen Sequencer (NGS)"/>
    <x v="3"/>
    <x v="8"/>
    <x v="2"/>
    <m/>
    <m/>
  </r>
  <r>
    <n v="2"/>
    <n v="1"/>
    <s v="1"/>
    <n v="72"/>
    <x v="187"/>
    <m/>
    <s v="NextSeq500"/>
    <x v="3"/>
    <s v="Next Gen Sequencer (NGS)"/>
    <x v="1"/>
    <x v="8"/>
    <x v="2"/>
    <m/>
    <m/>
  </r>
  <r>
    <n v="2"/>
    <n v="1"/>
    <s v="19"/>
    <n v="211"/>
    <x v="187"/>
    <m/>
    <s v="NextSeq500"/>
    <x v="3"/>
    <s v="Next Gen Sequencer (NGS)"/>
    <x v="2"/>
    <x v="8"/>
    <x v="2"/>
    <m/>
    <m/>
  </r>
  <r>
    <n v="2"/>
    <n v="1"/>
    <s v="3"/>
    <n v="211"/>
    <x v="187"/>
    <m/>
    <s v="NextSeq500"/>
    <x v="3"/>
    <s v="Next Gen Sequencer (NGS)"/>
    <x v="3"/>
    <x v="8"/>
    <x v="2"/>
    <m/>
    <m/>
  </r>
  <r>
    <n v="6"/>
    <n v="1"/>
    <s v="1"/>
    <n v="116"/>
    <x v="187"/>
    <m/>
    <s v="NextSeq500"/>
    <x v="4"/>
    <s v="Next Gen Sequencer (NGS)"/>
    <x v="1"/>
    <x v="8"/>
    <x v="2"/>
    <m/>
    <m/>
  </r>
  <r>
    <n v="6"/>
    <n v="1"/>
    <s v="19"/>
    <n v="341"/>
    <x v="187"/>
    <m/>
    <s v="NextSeq500"/>
    <x v="4"/>
    <s v="Next Gen Sequencer (NGS)"/>
    <x v="2"/>
    <x v="8"/>
    <x v="2"/>
    <m/>
    <m/>
  </r>
  <r>
    <n v="6"/>
    <n v="1"/>
    <s v="3"/>
    <n v="341"/>
    <x v="187"/>
    <m/>
    <s v="NextSeq500"/>
    <x v="4"/>
    <s v="Next Gen Sequencer (NGS)"/>
    <x v="3"/>
    <x v="8"/>
    <x v="2"/>
    <m/>
    <m/>
  </r>
  <r>
    <n v="3"/>
    <n v="1"/>
    <s v="1"/>
    <n v="137"/>
    <x v="187"/>
    <m/>
    <s v="NextSeq500"/>
    <x v="5"/>
    <s v="Next Gen Sequencer (NGS)"/>
    <x v="1"/>
    <x v="8"/>
    <x v="2"/>
    <m/>
    <m/>
  </r>
  <r>
    <n v="3"/>
    <n v="1"/>
    <s v="19"/>
    <n v="425"/>
    <x v="187"/>
    <m/>
    <s v="NextSeq500"/>
    <x v="5"/>
    <s v="Next Gen Sequencer (NGS)"/>
    <x v="2"/>
    <x v="8"/>
    <x v="2"/>
    <m/>
    <m/>
  </r>
  <r>
    <n v="3"/>
    <n v="1"/>
    <s v="3"/>
    <n v="425"/>
    <x v="187"/>
    <m/>
    <s v="NextSeq500"/>
    <x v="5"/>
    <s v="Next Gen Sequencer (NGS)"/>
    <x v="3"/>
    <x v="8"/>
    <x v="2"/>
    <m/>
    <m/>
  </r>
  <r>
    <n v="6"/>
    <n v="1"/>
    <s v="18"/>
    <n v="0"/>
    <x v="187"/>
    <m/>
    <s v="NextSeq500"/>
    <x v="4"/>
    <s v="Next Gen Sequencer (NGS)"/>
    <x v="5"/>
    <x v="8"/>
    <x v="2"/>
    <m/>
    <m/>
  </r>
  <r>
    <n v="6"/>
    <n v="1"/>
    <s v="29"/>
    <n v="0"/>
    <x v="187"/>
    <m/>
    <s v="NextSeq500"/>
    <x v="4"/>
    <s v="Next Gen Sequencer (NGS)"/>
    <x v="6"/>
    <x v="8"/>
    <x v="2"/>
    <m/>
    <m/>
  </r>
  <r>
    <n v="1"/>
    <n v="9"/>
    <s v="16"/>
    <n v="500"/>
    <x v="188"/>
    <m/>
    <s v="NextSeq500"/>
    <x v="1"/>
    <s v="NFL Custom Project"/>
    <x v="4"/>
    <x v="2"/>
    <x v="2"/>
    <n v="0"/>
    <s v="Condition: Excellent"/>
  </r>
  <r>
    <n v="5"/>
    <n v="9"/>
    <s v="16"/>
    <n v="500"/>
    <x v="188"/>
    <m/>
    <s v="NextSeq500"/>
    <x v="2"/>
    <s v="NFL Custom Project"/>
    <x v="4"/>
    <x v="2"/>
    <x v="2"/>
    <m/>
    <m/>
  </r>
  <r>
    <n v="2"/>
    <n v="9"/>
    <s v="16"/>
    <n v="500"/>
    <x v="188"/>
    <m/>
    <s v="NextSeq500"/>
    <x v="3"/>
    <s v="NFL Custom Project"/>
    <x v="4"/>
    <x v="2"/>
    <x v="2"/>
    <m/>
    <m/>
  </r>
  <r>
    <n v="6"/>
    <n v="9"/>
    <s v="16"/>
    <n v="500"/>
    <x v="188"/>
    <m/>
    <s v="NextSeq500"/>
    <x v="4"/>
    <s v="NFL Custom Project"/>
    <x v="4"/>
    <x v="2"/>
    <x v="2"/>
    <m/>
    <m/>
  </r>
  <r>
    <n v="3"/>
    <n v="9"/>
    <s v="16"/>
    <n v="500"/>
    <x v="188"/>
    <m/>
    <s v="NextSeq500"/>
    <x v="5"/>
    <s v="NFL Custom Project"/>
    <x v="4"/>
    <x v="2"/>
    <x v="2"/>
    <m/>
    <m/>
  </r>
  <r>
    <n v="3"/>
    <n v="9"/>
    <s v="16"/>
    <n v="500"/>
    <x v="188"/>
    <m/>
    <s v="NextSeq500"/>
    <x v="5"/>
    <s v="NFL Custom Project"/>
    <x v="4"/>
    <x v="2"/>
    <x v="2"/>
    <m/>
    <m/>
  </r>
  <r>
    <n v="1"/>
    <n v="9"/>
    <s v="16"/>
    <n v="20"/>
    <x v="189"/>
    <m/>
    <s v="NextSeq500"/>
    <x v="1"/>
    <s v="NGS Library Prep Reagents (PREP)"/>
    <x v="4"/>
    <x v="8"/>
    <x v="2"/>
    <n v="0"/>
    <m/>
  </r>
  <r>
    <n v="5"/>
    <n v="9"/>
    <s v="16"/>
    <n v="20"/>
    <x v="189"/>
    <m/>
    <s v="NextSeq500"/>
    <x v="2"/>
    <s v="NGS Library Prep Reagents (PREP)"/>
    <x v="4"/>
    <x v="8"/>
    <x v="2"/>
    <m/>
    <m/>
  </r>
  <r>
    <n v="2"/>
    <n v="9"/>
    <s v="16"/>
    <n v="20"/>
    <x v="189"/>
    <m/>
    <s v="NextSeq500"/>
    <x v="3"/>
    <s v="NGS Library Prep Reagents (PREP)"/>
    <x v="4"/>
    <x v="8"/>
    <x v="2"/>
    <m/>
    <m/>
  </r>
  <r>
    <n v="6"/>
    <n v="9"/>
    <s v="16"/>
    <n v="20"/>
    <x v="189"/>
    <m/>
    <s v="NextSeq500"/>
    <x v="4"/>
    <s v="NGS Library Prep Reagents (PREP)"/>
    <x v="4"/>
    <x v="8"/>
    <x v="2"/>
    <m/>
    <m/>
  </r>
  <r>
    <n v="3"/>
    <n v="9"/>
    <s v="16"/>
    <n v="20"/>
    <x v="189"/>
    <m/>
    <s v="NextSeq500"/>
    <x v="5"/>
    <s v="NGS Library Prep Reagents (PREP)"/>
    <x v="4"/>
    <x v="8"/>
    <x v="2"/>
    <m/>
    <m/>
  </r>
  <r>
    <n v="10"/>
    <n v="9"/>
    <s v="16"/>
    <n v="20"/>
    <x v="189"/>
    <m/>
    <s v="NextSeq500"/>
    <x v="6"/>
    <s v="NGS Library Prep Reagents (PREP)"/>
    <x v="4"/>
    <x v="8"/>
    <x v="2"/>
    <m/>
    <m/>
  </r>
  <r>
    <n v="1"/>
    <n v="9"/>
    <s v="19"/>
    <n v="1000"/>
    <x v="190"/>
    <m/>
    <s v="NextSeq500"/>
    <x v="1"/>
    <s v="NGS Project"/>
    <x v="2"/>
    <x v="8"/>
    <x v="1"/>
    <n v="1"/>
    <m/>
  </r>
  <r>
    <n v="3"/>
    <n v="9"/>
    <s v="19"/>
    <n v="1000"/>
    <x v="190"/>
    <m/>
    <s v="NextSeq500"/>
    <x v="5"/>
    <s v="NGS Project"/>
    <x v="2"/>
    <x v="8"/>
    <x v="1"/>
    <m/>
    <m/>
  </r>
  <r>
    <n v="2"/>
    <n v="9"/>
    <s v="19"/>
    <n v="1000"/>
    <x v="190"/>
    <m/>
    <s v="NextSeq500"/>
    <x v="3"/>
    <s v="NGS Project"/>
    <x v="2"/>
    <x v="8"/>
    <x v="1"/>
    <m/>
    <m/>
  </r>
  <r>
    <n v="5"/>
    <n v="9"/>
    <s v="19"/>
    <n v="1000"/>
    <x v="190"/>
    <m/>
    <s v="NextSeq500"/>
    <x v="2"/>
    <s v="NGS Project"/>
    <x v="2"/>
    <x v="8"/>
    <x v="1"/>
    <m/>
    <m/>
  </r>
  <r>
    <n v="6"/>
    <n v="9"/>
    <s v="19"/>
    <n v="1000"/>
    <x v="190"/>
    <m/>
    <s v="NextSeq500"/>
    <x v="4"/>
    <s v="NGS Project"/>
    <x v="2"/>
    <x v="8"/>
    <x v="1"/>
    <m/>
    <m/>
  </r>
  <r>
    <n v="1"/>
    <n v="9"/>
    <s v="16"/>
    <n v="20"/>
    <x v="191"/>
    <m/>
    <s v="NextSeq500"/>
    <x v="1"/>
    <s v="NGS Sample &amp; Library QC (QC)"/>
    <x v="4"/>
    <x v="8"/>
    <x v="2"/>
    <n v="0"/>
    <m/>
  </r>
  <r>
    <n v="3"/>
    <n v="9"/>
    <s v="16"/>
    <n v="20"/>
    <x v="191"/>
    <m/>
    <s v="NextSeq500"/>
    <x v="5"/>
    <s v="NGS Sample &amp; Library QC (QC)"/>
    <x v="4"/>
    <x v="8"/>
    <x v="2"/>
    <m/>
    <m/>
  </r>
  <r>
    <n v="5"/>
    <n v="9"/>
    <s v="16"/>
    <n v="20"/>
    <x v="191"/>
    <m/>
    <s v="NextSeq500"/>
    <x v="2"/>
    <s v="NGS Sample &amp; Library QC (QC)"/>
    <x v="4"/>
    <x v="8"/>
    <x v="2"/>
    <m/>
    <m/>
  </r>
  <r>
    <n v="2"/>
    <n v="9"/>
    <s v="16"/>
    <n v="20"/>
    <x v="191"/>
    <m/>
    <s v="NextSeq500"/>
    <x v="3"/>
    <s v="NGS Sample &amp; Library QC (QC)"/>
    <x v="4"/>
    <x v="8"/>
    <x v="2"/>
    <m/>
    <m/>
  </r>
  <r>
    <n v="6"/>
    <n v="9"/>
    <s v="16"/>
    <n v="20"/>
    <x v="191"/>
    <m/>
    <s v="NextSeq500"/>
    <x v="4"/>
    <s v="NGS Sample &amp; Library QC (QC)"/>
    <x v="4"/>
    <x v="8"/>
    <x v="2"/>
    <m/>
    <m/>
  </r>
  <r>
    <n v="10"/>
    <n v="9"/>
    <s v="19"/>
    <n v="20"/>
    <x v="191"/>
    <m/>
    <s v="NextSeq500"/>
    <x v="6"/>
    <s v="NGS Sample &amp; Library QC (QC)"/>
    <x v="2"/>
    <x v="8"/>
    <x v="2"/>
    <m/>
    <m/>
  </r>
  <r>
    <n v="1"/>
    <n v="9"/>
    <s v="16"/>
    <n v="500"/>
    <x v="192"/>
    <m/>
    <s v="NextSeq500"/>
    <x v="1"/>
    <s v="NGS Sequencing Run (SEQ)"/>
    <x v="4"/>
    <x v="8"/>
    <x v="2"/>
    <n v="0"/>
    <m/>
  </r>
  <r>
    <n v="5"/>
    <n v="9"/>
    <s v="16"/>
    <n v="500"/>
    <x v="192"/>
    <m/>
    <s v="NextSeq500"/>
    <x v="2"/>
    <s v="NGS Sequencing Run (SEQ)"/>
    <x v="4"/>
    <x v="8"/>
    <x v="2"/>
    <m/>
    <m/>
  </r>
  <r>
    <n v="2"/>
    <n v="9"/>
    <s v="16"/>
    <n v="500"/>
    <x v="192"/>
    <m/>
    <s v="NextSeq500"/>
    <x v="3"/>
    <s v="NGS Sequencing Run (SEQ)"/>
    <x v="4"/>
    <x v="8"/>
    <x v="2"/>
    <m/>
    <m/>
  </r>
  <r>
    <n v="6"/>
    <n v="9"/>
    <s v="16"/>
    <n v="500"/>
    <x v="192"/>
    <m/>
    <s v="NextSeq500"/>
    <x v="4"/>
    <s v="NGS Sequencing Run (SEQ)"/>
    <x v="4"/>
    <x v="8"/>
    <x v="2"/>
    <m/>
    <m/>
  </r>
  <r>
    <n v="3"/>
    <n v="9"/>
    <s v="16"/>
    <n v="500"/>
    <x v="192"/>
    <m/>
    <s v="NextSeq500"/>
    <x v="5"/>
    <s v="NGS Sequencing Run (SEQ)"/>
    <x v="4"/>
    <x v="8"/>
    <x v="2"/>
    <m/>
    <m/>
  </r>
  <r>
    <n v="10"/>
    <n v="9"/>
    <s v="16"/>
    <n v="500"/>
    <x v="192"/>
    <m/>
    <s v="NextSeq500"/>
    <x v="6"/>
    <s v="NGS Sequencing Run (SEQ)"/>
    <x v="4"/>
    <x v="8"/>
    <x v="2"/>
    <m/>
    <m/>
  </r>
  <r>
    <n v="1"/>
    <n v="1"/>
    <s v="19"/>
    <n v="65"/>
    <x v="193"/>
    <m/>
    <s v="NextSeq500"/>
    <x v="1"/>
    <s v="NGS Technologist (NGSTECH)"/>
    <x v="2"/>
    <x v="7"/>
    <x v="2"/>
    <n v="0"/>
    <m/>
  </r>
  <r>
    <n v="5"/>
    <n v="1"/>
    <s v="19"/>
    <n v="102"/>
    <x v="193"/>
    <m/>
    <s v="NextSeq500"/>
    <x v="2"/>
    <s v="NGS Technologist (NGSTECH)"/>
    <x v="2"/>
    <x v="7"/>
    <x v="2"/>
    <m/>
    <m/>
  </r>
  <r>
    <n v="2"/>
    <n v="1"/>
    <s v="19"/>
    <n v="118"/>
    <x v="193"/>
    <m/>
    <s v="NextSeq500"/>
    <x v="3"/>
    <s v="NGS Technologist (NGSTECH)"/>
    <x v="2"/>
    <x v="7"/>
    <x v="2"/>
    <m/>
    <m/>
  </r>
  <r>
    <n v="6"/>
    <n v="1"/>
    <s v="19"/>
    <n v="171"/>
    <x v="193"/>
    <m/>
    <s v="NextSeq500"/>
    <x v="4"/>
    <s v="NGS Technologist (NGSTECH)"/>
    <x v="2"/>
    <x v="7"/>
    <x v="2"/>
    <m/>
    <m/>
  </r>
  <r>
    <n v="3"/>
    <n v="1"/>
    <s v="19"/>
    <n v="224"/>
    <x v="193"/>
    <m/>
    <s v="NextSeq500"/>
    <x v="5"/>
    <s v="NGS Technologist (NGSTECH)"/>
    <x v="2"/>
    <x v="7"/>
    <x v="2"/>
    <m/>
    <m/>
  </r>
  <r>
    <n v="10"/>
    <n v="1"/>
    <s v="19"/>
    <n v="65"/>
    <x v="193"/>
    <m/>
    <s v="NextSeq500"/>
    <x v="6"/>
    <s v="NGS Technologist (NGSTECH)"/>
    <x v="2"/>
    <x v="7"/>
    <x v="2"/>
    <m/>
    <m/>
  </r>
  <r>
    <n v="1"/>
    <n v="1"/>
    <s v="19"/>
    <n v="77"/>
    <x v="193"/>
    <m/>
    <s v="NextSeq500"/>
    <x v="1"/>
    <s v="NGS Technologist (NGSTECH)"/>
    <x v="2"/>
    <x v="8"/>
    <x v="1"/>
    <n v="1"/>
    <m/>
  </r>
  <r>
    <n v="5"/>
    <n v="1"/>
    <s v="19"/>
    <n v="120"/>
    <x v="193"/>
    <m/>
    <s v="NextSeq500"/>
    <x v="2"/>
    <s v="NGS Technologist (NGSTECH)"/>
    <x v="2"/>
    <x v="8"/>
    <x v="1"/>
    <m/>
    <m/>
  </r>
  <r>
    <n v="2"/>
    <n v="1"/>
    <s v="19"/>
    <n v="139"/>
    <x v="193"/>
    <m/>
    <s v="NextSeq500"/>
    <x v="3"/>
    <s v="NGS Technologist (NGSTECH)"/>
    <x v="2"/>
    <x v="8"/>
    <x v="1"/>
    <m/>
    <m/>
  </r>
  <r>
    <n v="6"/>
    <n v="1"/>
    <s v="19"/>
    <n v="225"/>
    <x v="193"/>
    <m/>
    <s v="NextSeq500"/>
    <x v="4"/>
    <s v="NGS Technologist (NGSTECH)"/>
    <x v="2"/>
    <x v="8"/>
    <x v="1"/>
    <m/>
    <m/>
  </r>
  <r>
    <n v="3"/>
    <n v="1"/>
    <s v="19"/>
    <n v="288"/>
    <x v="193"/>
    <m/>
    <s v="NextSeq500"/>
    <x v="5"/>
    <s v="NGS Technologist (NGSTECH)"/>
    <x v="2"/>
    <x v="8"/>
    <x v="1"/>
    <m/>
    <m/>
  </r>
  <r>
    <n v="10"/>
    <n v="1"/>
    <s v="19"/>
    <n v="77"/>
    <x v="193"/>
    <m/>
    <s v="NextSeq500"/>
    <x v="6"/>
    <s v="NGS Technologist (NGSTECH)"/>
    <x v="2"/>
    <x v="8"/>
    <x v="1"/>
    <m/>
    <m/>
  </r>
  <r>
    <n v="2"/>
    <n v="9"/>
    <s v="16"/>
    <n v="100"/>
    <x v="194"/>
    <m/>
    <s v="NextSeq500"/>
    <x v="3"/>
    <s v="NGS Workflow (WORK)"/>
    <x v="4"/>
    <x v="8"/>
    <x v="2"/>
    <n v="0"/>
    <m/>
  </r>
  <r>
    <n v="5"/>
    <n v="9"/>
    <s v="16"/>
    <n v="100"/>
    <x v="194"/>
    <m/>
    <s v="NextSeq500"/>
    <x v="2"/>
    <s v="NGS Workflow (WORK)"/>
    <x v="4"/>
    <x v="8"/>
    <x v="2"/>
    <m/>
    <m/>
  </r>
  <r>
    <n v="3"/>
    <n v="9"/>
    <s v="16"/>
    <n v="100"/>
    <x v="194"/>
    <m/>
    <s v="NextSeq500"/>
    <x v="5"/>
    <s v="NGS Workflow (WORK)"/>
    <x v="4"/>
    <x v="8"/>
    <x v="2"/>
    <m/>
    <m/>
  </r>
  <r>
    <n v="1"/>
    <n v="9"/>
    <s v="16"/>
    <n v="100"/>
    <x v="194"/>
    <m/>
    <s v="NextSeq500"/>
    <x v="1"/>
    <s v="NGS Workflow (WORK)"/>
    <x v="4"/>
    <x v="8"/>
    <x v="2"/>
    <m/>
    <m/>
  </r>
  <r>
    <n v="6"/>
    <n v="9"/>
    <s v="16"/>
    <n v="100"/>
    <x v="194"/>
    <m/>
    <s v="NextSeq500"/>
    <x v="4"/>
    <s v="NGS Workflow (WORK)"/>
    <x v="4"/>
    <x v="8"/>
    <x v="2"/>
    <m/>
    <m/>
  </r>
  <r>
    <n v="10"/>
    <n v="9"/>
    <s v="19"/>
    <n v="100"/>
    <x v="194"/>
    <m/>
    <s v="NextSeq500"/>
    <x v="6"/>
    <s v="NGS Workflow (WORK)"/>
    <x v="2"/>
    <x v="8"/>
    <x v="2"/>
    <m/>
    <m/>
  </r>
  <r>
    <n v="1"/>
    <n v="2"/>
    <s v="39"/>
    <n v="31"/>
    <x v="195"/>
    <s v="Illumina"/>
    <s v="NextSeq500"/>
    <x v="1"/>
    <s v="NGS-KIT (NGK)"/>
    <x v="26"/>
    <x v="7"/>
    <x v="2"/>
    <n v="0"/>
    <s v="Condition: Excellent"/>
  </r>
  <r>
    <n v="1"/>
    <n v="2"/>
    <s v="40"/>
    <n v="70"/>
    <x v="195"/>
    <m/>
    <s v="NextSeq500"/>
    <x v="1"/>
    <s v="NGS-KIT (NGK)"/>
    <x v="27"/>
    <x v="7"/>
    <x v="2"/>
    <m/>
    <m/>
  </r>
  <r>
    <n v="1"/>
    <n v="2"/>
    <s v="41"/>
    <n v="56"/>
    <x v="195"/>
    <m/>
    <s v="NextSeq500"/>
    <x v="1"/>
    <s v="NGS-KIT (NGK)"/>
    <x v="28"/>
    <x v="7"/>
    <x v="2"/>
    <m/>
    <m/>
  </r>
  <r>
    <n v="1"/>
    <n v="2"/>
    <s v="43"/>
    <n v="102"/>
    <x v="195"/>
    <m/>
    <s v="NextSeq500"/>
    <x v="1"/>
    <s v="NGS-KIT (NGK)"/>
    <x v="29"/>
    <x v="7"/>
    <x v="2"/>
    <m/>
    <m/>
  </r>
  <r>
    <n v="1"/>
    <n v="2"/>
    <s v="44"/>
    <n v="117"/>
    <x v="195"/>
    <m/>
    <s v="NextSeq500"/>
    <x v="1"/>
    <s v="NGS-KIT (NGK)"/>
    <x v="30"/>
    <x v="7"/>
    <x v="2"/>
    <m/>
    <m/>
  </r>
  <r>
    <n v="5"/>
    <n v="2"/>
    <s v="44"/>
    <n v="182"/>
    <x v="195"/>
    <m/>
    <s v="NextSeq500"/>
    <x v="2"/>
    <s v="NGS-KIT (NGK)"/>
    <x v="30"/>
    <x v="7"/>
    <x v="2"/>
    <m/>
    <m/>
  </r>
  <r>
    <n v="5"/>
    <n v="2"/>
    <s v="40"/>
    <n v="109"/>
    <x v="195"/>
    <m/>
    <s v="NextSeq500"/>
    <x v="2"/>
    <s v="NGS-KIT (NGK)"/>
    <x v="27"/>
    <x v="7"/>
    <x v="2"/>
    <m/>
    <m/>
  </r>
  <r>
    <n v="5"/>
    <n v="2"/>
    <s v="41"/>
    <n v="87"/>
    <x v="195"/>
    <m/>
    <s v="NextSeq500"/>
    <x v="2"/>
    <s v="NGS-KIT (NGK)"/>
    <x v="28"/>
    <x v="7"/>
    <x v="2"/>
    <m/>
    <m/>
  </r>
  <r>
    <n v="5"/>
    <n v="2"/>
    <s v="43"/>
    <n v="158"/>
    <x v="195"/>
    <m/>
    <s v="NextSeq500"/>
    <x v="2"/>
    <s v="NGS-KIT (NGK)"/>
    <x v="29"/>
    <x v="7"/>
    <x v="2"/>
    <m/>
    <m/>
  </r>
  <r>
    <n v="5"/>
    <n v="2"/>
    <s v="39"/>
    <n v="47"/>
    <x v="195"/>
    <m/>
    <s v="NextSeq500"/>
    <x v="2"/>
    <s v="NGS-KIT (NGK)"/>
    <x v="26"/>
    <x v="7"/>
    <x v="2"/>
    <m/>
    <m/>
  </r>
  <r>
    <n v="2"/>
    <n v="2"/>
    <s v="39"/>
    <n v="47"/>
    <x v="195"/>
    <m/>
    <s v="NextSeq500"/>
    <x v="3"/>
    <s v="NGS-KIT (NGK)"/>
    <x v="26"/>
    <x v="7"/>
    <x v="2"/>
    <m/>
    <m/>
  </r>
  <r>
    <n v="2"/>
    <n v="2"/>
    <s v="40"/>
    <n v="109"/>
    <x v="195"/>
    <m/>
    <s v="NextSeq500"/>
    <x v="3"/>
    <s v="NGS-KIT (NGK)"/>
    <x v="27"/>
    <x v="7"/>
    <x v="2"/>
    <m/>
    <m/>
  </r>
  <r>
    <n v="2"/>
    <n v="2"/>
    <s v="41"/>
    <n v="87"/>
    <x v="195"/>
    <m/>
    <s v="NextSeq500"/>
    <x v="3"/>
    <s v="NGS-KIT (NGK)"/>
    <x v="28"/>
    <x v="7"/>
    <x v="2"/>
    <m/>
    <m/>
  </r>
  <r>
    <n v="2"/>
    <n v="2"/>
    <s v="43"/>
    <n v="158"/>
    <x v="195"/>
    <m/>
    <s v="NextSeq500"/>
    <x v="3"/>
    <s v="NGS-KIT (NGK)"/>
    <x v="29"/>
    <x v="7"/>
    <x v="2"/>
    <m/>
    <m/>
  </r>
  <r>
    <n v="2"/>
    <n v="2"/>
    <s v="44"/>
    <n v="182"/>
    <x v="195"/>
    <m/>
    <s v="NextSeq500"/>
    <x v="3"/>
    <s v="NGS-KIT (NGK)"/>
    <x v="30"/>
    <x v="7"/>
    <x v="2"/>
    <m/>
    <m/>
  </r>
  <r>
    <n v="6"/>
    <n v="2"/>
    <s v="39"/>
    <n v="47"/>
    <x v="195"/>
    <m/>
    <s v="NextSeq500"/>
    <x v="4"/>
    <s v="NGS-KIT (NGK)"/>
    <x v="26"/>
    <x v="7"/>
    <x v="2"/>
    <m/>
    <m/>
  </r>
  <r>
    <n v="6"/>
    <n v="2"/>
    <s v="40"/>
    <n v="109"/>
    <x v="195"/>
    <m/>
    <s v="NextSeq500"/>
    <x v="4"/>
    <s v="NGS-KIT (NGK)"/>
    <x v="27"/>
    <x v="7"/>
    <x v="2"/>
    <m/>
    <m/>
  </r>
  <r>
    <n v="6"/>
    <n v="2"/>
    <s v="41"/>
    <n v="87"/>
    <x v="195"/>
    <m/>
    <s v="NextSeq500"/>
    <x v="4"/>
    <s v="NGS-KIT (NGK)"/>
    <x v="28"/>
    <x v="7"/>
    <x v="2"/>
    <m/>
    <m/>
  </r>
  <r>
    <n v="6"/>
    <n v="2"/>
    <s v="43"/>
    <n v="158"/>
    <x v="195"/>
    <m/>
    <s v="NextSeq500"/>
    <x v="4"/>
    <s v="NGS-KIT (NGK)"/>
    <x v="29"/>
    <x v="7"/>
    <x v="2"/>
    <m/>
    <m/>
  </r>
  <r>
    <n v="6"/>
    <n v="2"/>
    <s v="44"/>
    <n v="182"/>
    <x v="195"/>
    <m/>
    <s v="NextSeq500"/>
    <x v="4"/>
    <s v="NGS-KIT (NGK)"/>
    <x v="30"/>
    <x v="7"/>
    <x v="2"/>
    <m/>
    <m/>
  </r>
  <r>
    <n v="3"/>
    <n v="2"/>
    <s v="39"/>
    <n v="47"/>
    <x v="195"/>
    <m/>
    <s v="NextSeq500"/>
    <x v="5"/>
    <s v="NGS-KIT (NGK)"/>
    <x v="26"/>
    <x v="7"/>
    <x v="2"/>
    <m/>
    <m/>
  </r>
  <r>
    <n v="3"/>
    <n v="2"/>
    <s v="40"/>
    <n v="109"/>
    <x v="195"/>
    <m/>
    <s v="NextSeq500"/>
    <x v="5"/>
    <s v="NGS-KIT (NGK)"/>
    <x v="27"/>
    <x v="7"/>
    <x v="2"/>
    <m/>
    <m/>
  </r>
  <r>
    <n v="3"/>
    <n v="2"/>
    <s v="41"/>
    <n v="87"/>
    <x v="195"/>
    <m/>
    <s v="NextSeq500"/>
    <x v="5"/>
    <s v="NGS-KIT (NGK)"/>
    <x v="28"/>
    <x v="7"/>
    <x v="2"/>
    <m/>
    <m/>
  </r>
  <r>
    <n v="3"/>
    <n v="2"/>
    <s v="43"/>
    <n v="158"/>
    <x v="195"/>
    <m/>
    <s v="NextSeq500"/>
    <x v="5"/>
    <s v="NGS-KIT (NGK)"/>
    <x v="29"/>
    <x v="7"/>
    <x v="2"/>
    <m/>
    <m/>
  </r>
  <r>
    <n v="3"/>
    <n v="2"/>
    <s v="44"/>
    <n v="182"/>
    <x v="195"/>
    <m/>
    <s v="NextSeq500"/>
    <x v="5"/>
    <s v="NGS-KIT (NGK)"/>
    <x v="30"/>
    <x v="7"/>
    <x v="2"/>
    <m/>
    <m/>
  </r>
  <r>
    <m/>
    <m/>
    <m/>
    <m/>
    <x v="195"/>
    <m/>
    <s v="NextSeq500"/>
    <x v="0"/>
    <m/>
    <x v="0"/>
    <x v="7"/>
    <x v="2"/>
    <m/>
    <m/>
  </r>
  <r>
    <n v="1"/>
    <n v="2"/>
    <s v="39"/>
    <n v="35"/>
    <x v="195"/>
    <m/>
    <s v="NextSeq500"/>
    <x v="1"/>
    <s v="NGS-KIT (NGK)"/>
    <x v="26"/>
    <x v="8"/>
    <x v="2"/>
    <n v="0"/>
    <m/>
  </r>
  <r>
    <n v="1"/>
    <n v="2"/>
    <s v="40"/>
    <n v="140"/>
    <x v="195"/>
    <m/>
    <s v="NextSeq500"/>
    <x v="1"/>
    <s v="NGS-KIT (NGK)"/>
    <x v="27"/>
    <x v="8"/>
    <x v="2"/>
    <m/>
    <m/>
  </r>
  <r>
    <n v="1"/>
    <n v="2"/>
    <s v="41"/>
    <n v="56"/>
    <x v="195"/>
    <m/>
    <s v="NextSeq500"/>
    <x v="1"/>
    <s v="NGS-KIT (NGK)"/>
    <x v="28"/>
    <x v="8"/>
    <x v="2"/>
    <m/>
    <m/>
  </r>
  <r>
    <n v="1"/>
    <n v="2"/>
    <s v="43"/>
    <n v="102"/>
    <x v="195"/>
    <m/>
    <s v="NextSeq500"/>
    <x v="1"/>
    <s v="NGS-KIT (NGK)"/>
    <x v="29"/>
    <x v="8"/>
    <x v="2"/>
    <m/>
    <m/>
  </r>
  <r>
    <n v="1"/>
    <n v="2"/>
    <s v="44"/>
    <n v="119"/>
    <x v="195"/>
    <m/>
    <s v="NextSeq500"/>
    <x v="1"/>
    <s v="NGS-KIT (NGK)"/>
    <x v="30"/>
    <x v="8"/>
    <x v="2"/>
    <m/>
    <m/>
  </r>
  <r>
    <n v="5"/>
    <n v="2"/>
    <s v="39"/>
    <n v="54"/>
    <x v="195"/>
    <m/>
    <s v="NextSeq500"/>
    <x v="2"/>
    <s v="NGS-KIT (NGK)"/>
    <x v="26"/>
    <x v="8"/>
    <x v="2"/>
    <m/>
    <m/>
  </r>
  <r>
    <n v="5"/>
    <n v="2"/>
    <s v="40"/>
    <n v="217"/>
    <x v="195"/>
    <m/>
    <s v="NextSeq500"/>
    <x v="2"/>
    <s v="NGS-KIT (NGK)"/>
    <x v="27"/>
    <x v="8"/>
    <x v="2"/>
    <m/>
    <m/>
  </r>
  <r>
    <n v="5"/>
    <n v="2"/>
    <s v="41"/>
    <n v="87"/>
    <x v="195"/>
    <m/>
    <s v="NextSeq500"/>
    <x v="2"/>
    <s v="NGS-KIT (NGK)"/>
    <x v="28"/>
    <x v="8"/>
    <x v="2"/>
    <m/>
    <m/>
  </r>
  <r>
    <n v="5"/>
    <n v="2"/>
    <s v="43"/>
    <n v="158"/>
    <x v="195"/>
    <m/>
    <s v="NextSeq500"/>
    <x v="2"/>
    <s v="NGS-KIT (NGK)"/>
    <x v="29"/>
    <x v="8"/>
    <x v="2"/>
    <m/>
    <m/>
  </r>
  <r>
    <n v="5"/>
    <n v="2"/>
    <s v="44"/>
    <n v="184"/>
    <x v="195"/>
    <m/>
    <s v="NextSeq500"/>
    <x v="2"/>
    <s v="NGS-KIT (NGK)"/>
    <x v="30"/>
    <x v="8"/>
    <x v="2"/>
    <m/>
    <m/>
  </r>
  <r>
    <n v="2"/>
    <n v="2"/>
    <s v="39"/>
    <n v="54"/>
    <x v="195"/>
    <m/>
    <s v="NextSeq500"/>
    <x v="3"/>
    <s v="NGS-KIT (NGK)"/>
    <x v="26"/>
    <x v="8"/>
    <x v="2"/>
    <m/>
    <m/>
  </r>
  <r>
    <n v="2"/>
    <n v="2"/>
    <s v="40"/>
    <n v="217"/>
    <x v="195"/>
    <m/>
    <s v="NextSeq500"/>
    <x v="3"/>
    <s v="NGS-KIT (NGK)"/>
    <x v="27"/>
    <x v="8"/>
    <x v="2"/>
    <m/>
    <m/>
  </r>
  <r>
    <n v="2"/>
    <n v="2"/>
    <s v="41"/>
    <n v="87"/>
    <x v="195"/>
    <m/>
    <s v="NextSeq500"/>
    <x v="3"/>
    <s v="NGS-KIT (NGK)"/>
    <x v="28"/>
    <x v="8"/>
    <x v="2"/>
    <m/>
    <m/>
  </r>
  <r>
    <n v="2"/>
    <n v="2"/>
    <s v="43"/>
    <n v="158"/>
    <x v="195"/>
    <m/>
    <s v="NextSeq500"/>
    <x v="3"/>
    <s v="NGS-KIT (NGK)"/>
    <x v="29"/>
    <x v="8"/>
    <x v="2"/>
    <m/>
    <m/>
  </r>
  <r>
    <n v="2"/>
    <n v="2"/>
    <s v="44"/>
    <n v="184"/>
    <x v="195"/>
    <m/>
    <s v="NextSeq500"/>
    <x v="3"/>
    <s v="NGS-KIT (NGK)"/>
    <x v="30"/>
    <x v="8"/>
    <x v="2"/>
    <m/>
    <m/>
  </r>
  <r>
    <n v="6"/>
    <n v="2"/>
    <s v="39"/>
    <n v="54"/>
    <x v="195"/>
    <m/>
    <s v="NextSeq500"/>
    <x v="4"/>
    <s v="NGS-KIT (NGK)"/>
    <x v="26"/>
    <x v="8"/>
    <x v="2"/>
    <m/>
    <m/>
  </r>
  <r>
    <n v="6"/>
    <n v="2"/>
    <s v="40"/>
    <n v="217"/>
    <x v="195"/>
    <m/>
    <s v="NextSeq500"/>
    <x v="4"/>
    <s v="NGS-KIT (NGK)"/>
    <x v="27"/>
    <x v="8"/>
    <x v="2"/>
    <m/>
    <m/>
  </r>
  <r>
    <n v="6"/>
    <n v="2"/>
    <s v="41"/>
    <n v="87"/>
    <x v="195"/>
    <m/>
    <s v="NextSeq500"/>
    <x v="4"/>
    <s v="NGS-KIT (NGK)"/>
    <x v="28"/>
    <x v="8"/>
    <x v="2"/>
    <m/>
    <m/>
  </r>
  <r>
    <n v="6"/>
    <n v="2"/>
    <s v="43"/>
    <n v="158"/>
    <x v="195"/>
    <m/>
    <s v="NextSeq500"/>
    <x v="4"/>
    <s v="NGS-KIT (NGK)"/>
    <x v="29"/>
    <x v="8"/>
    <x v="2"/>
    <m/>
    <m/>
  </r>
  <r>
    <n v="6"/>
    <n v="2"/>
    <s v="44"/>
    <n v="184"/>
    <x v="195"/>
    <m/>
    <s v="NextSeq500"/>
    <x v="4"/>
    <s v="NGS-KIT (NGK)"/>
    <x v="30"/>
    <x v="8"/>
    <x v="2"/>
    <m/>
    <m/>
  </r>
  <r>
    <n v="3"/>
    <n v="2"/>
    <s v="39"/>
    <n v="54"/>
    <x v="195"/>
    <m/>
    <s v="NextSeq500"/>
    <x v="5"/>
    <s v="NGS-KIT (NGK)"/>
    <x v="26"/>
    <x v="8"/>
    <x v="2"/>
    <m/>
    <m/>
  </r>
  <r>
    <n v="3"/>
    <n v="2"/>
    <s v="40"/>
    <n v="217"/>
    <x v="195"/>
    <m/>
    <s v="NextSeq500"/>
    <x v="5"/>
    <s v="NGS-KIT (NGK)"/>
    <x v="27"/>
    <x v="8"/>
    <x v="2"/>
    <m/>
    <m/>
  </r>
  <r>
    <n v="3"/>
    <n v="2"/>
    <s v="41"/>
    <n v="87"/>
    <x v="195"/>
    <m/>
    <s v="NextSeq500"/>
    <x v="5"/>
    <s v="NGS-KIT (NGK)"/>
    <x v="28"/>
    <x v="8"/>
    <x v="2"/>
    <m/>
    <m/>
  </r>
  <r>
    <n v="3"/>
    <n v="2"/>
    <s v="43"/>
    <n v="158"/>
    <x v="195"/>
    <m/>
    <s v="NextSeq500"/>
    <x v="5"/>
    <s v="NGS-KIT (NGK)"/>
    <x v="29"/>
    <x v="8"/>
    <x v="2"/>
    <m/>
    <m/>
  </r>
  <r>
    <n v="3"/>
    <n v="2"/>
    <s v="44"/>
    <n v="184"/>
    <x v="195"/>
    <m/>
    <s v="NextSeq500"/>
    <x v="5"/>
    <s v="NGS-KIT (NGK)"/>
    <x v="30"/>
    <x v="8"/>
    <x v="2"/>
    <m/>
    <m/>
  </r>
  <r>
    <n v="1"/>
    <n v="19"/>
    <s v="1"/>
    <n v="108"/>
    <x v="196"/>
    <m/>
    <s v="NextSeq500"/>
    <x v="1"/>
    <s v="NGS-Library Prep &amp; QC (LPQC)"/>
    <x v="1"/>
    <x v="7"/>
    <x v="2"/>
    <n v="0"/>
    <m/>
  </r>
  <r>
    <n v="1"/>
    <n v="19"/>
    <s v="19"/>
    <n v="1068"/>
    <x v="196"/>
    <m/>
    <s v="NextSeq500"/>
    <x v="1"/>
    <s v="NGS-Library Prep &amp; QC (LPQC)"/>
    <x v="2"/>
    <x v="7"/>
    <x v="2"/>
    <m/>
    <m/>
  </r>
  <r>
    <n v="1"/>
    <n v="19"/>
    <s v="3"/>
    <n v="1068"/>
    <x v="196"/>
    <m/>
    <s v="NextSeq500"/>
    <x v="1"/>
    <s v="NGS-Library Prep &amp; QC (LPQC)"/>
    <x v="3"/>
    <x v="7"/>
    <x v="2"/>
    <m/>
    <m/>
  </r>
  <r>
    <n v="5"/>
    <n v="19"/>
    <s v="1"/>
    <n v="167"/>
    <x v="196"/>
    <m/>
    <s v="NextSeq500"/>
    <x v="2"/>
    <s v="NGS-Library Prep &amp; QC (LPQC)"/>
    <x v="1"/>
    <x v="7"/>
    <x v="2"/>
    <m/>
    <m/>
  </r>
  <r>
    <n v="5"/>
    <n v="19"/>
    <s v="19"/>
    <n v="1655"/>
    <x v="196"/>
    <m/>
    <s v="NextSeq500"/>
    <x v="2"/>
    <s v="NGS-Library Prep &amp; QC (LPQC)"/>
    <x v="2"/>
    <x v="7"/>
    <x v="2"/>
    <m/>
    <m/>
  </r>
  <r>
    <n v="5"/>
    <n v="19"/>
    <s v="3"/>
    <n v="1655"/>
    <x v="196"/>
    <m/>
    <s v="NextSeq500"/>
    <x v="2"/>
    <s v="NGS-Library Prep &amp; QC (LPQC)"/>
    <x v="3"/>
    <x v="7"/>
    <x v="2"/>
    <m/>
    <m/>
  </r>
  <r>
    <n v="2"/>
    <n v="19"/>
    <s v="1"/>
    <n v="197"/>
    <x v="196"/>
    <m/>
    <s v="NextSeq500"/>
    <x v="3"/>
    <s v="NGS-Library Prep &amp; QC (LPQC)"/>
    <x v="1"/>
    <x v="7"/>
    <x v="2"/>
    <m/>
    <m/>
  </r>
  <r>
    <n v="2"/>
    <n v="19"/>
    <s v="19"/>
    <n v="1944"/>
    <x v="196"/>
    <m/>
    <s v="NextSeq500"/>
    <x v="3"/>
    <s v="NGS-Library Prep &amp; QC (LPQC)"/>
    <x v="2"/>
    <x v="7"/>
    <x v="2"/>
    <m/>
    <m/>
  </r>
  <r>
    <n v="2"/>
    <n v="19"/>
    <s v="3"/>
    <n v="1944"/>
    <x v="196"/>
    <m/>
    <s v="NextSeq500"/>
    <x v="3"/>
    <s v="NGS-Library Prep &amp; QC (LPQC)"/>
    <x v="3"/>
    <x v="7"/>
    <x v="2"/>
    <m/>
    <m/>
  </r>
  <r>
    <n v="6"/>
    <n v="19"/>
    <s v="1"/>
    <n v="284"/>
    <x v="196"/>
    <m/>
    <s v="NextSeq500"/>
    <x v="4"/>
    <s v="NGS-Library Prep &amp; QC (LPQC)"/>
    <x v="1"/>
    <x v="7"/>
    <x v="2"/>
    <m/>
    <m/>
  </r>
  <r>
    <n v="6"/>
    <n v="19"/>
    <s v="19"/>
    <n v="2809"/>
    <x v="196"/>
    <m/>
    <s v="NextSeq500"/>
    <x v="4"/>
    <s v="NGS-Library Prep &amp; QC (LPQC)"/>
    <x v="2"/>
    <x v="7"/>
    <x v="2"/>
    <m/>
    <m/>
  </r>
  <r>
    <n v="6"/>
    <n v="19"/>
    <s v="3"/>
    <n v="2809"/>
    <x v="196"/>
    <m/>
    <s v="NextSeq500"/>
    <x v="4"/>
    <s v="NGS-Library Prep &amp; QC (LPQC)"/>
    <x v="3"/>
    <x v="7"/>
    <x v="2"/>
    <m/>
    <m/>
  </r>
  <r>
    <n v="3"/>
    <n v="19"/>
    <s v="1"/>
    <n v="373"/>
    <x v="196"/>
    <m/>
    <s v="NextSeq500"/>
    <x v="5"/>
    <s v="NGS-Library Prep &amp; QC (LPQC)"/>
    <x v="1"/>
    <x v="7"/>
    <x v="2"/>
    <m/>
    <m/>
  </r>
  <r>
    <n v="3"/>
    <n v="19"/>
    <s v="3"/>
    <n v="3685"/>
    <x v="196"/>
    <m/>
    <s v="NextSeq500"/>
    <x v="5"/>
    <s v="NGS-Library Prep &amp; QC (LPQC)"/>
    <x v="3"/>
    <x v="7"/>
    <x v="2"/>
    <m/>
    <m/>
  </r>
  <r>
    <n v="3"/>
    <n v="19"/>
    <s v="19"/>
    <n v="3685"/>
    <x v="196"/>
    <m/>
    <s v="NextSeq500"/>
    <x v="5"/>
    <s v="NGS-Library Prep &amp; QC (LPQC)"/>
    <x v="2"/>
    <x v="7"/>
    <x v="2"/>
    <m/>
    <m/>
  </r>
  <r>
    <m/>
    <m/>
    <m/>
    <m/>
    <x v="196"/>
    <m/>
    <s v="NextSeq500"/>
    <x v="0"/>
    <m/>
    <x v="0"/>
    <x v="7"/>
    <x v="2"/>
    <m/>
    <m/>
  </r>
  <r>
    <m/>
    <m/>
    <m/>
    <m/>
    <x v="196"/>
    <m/>
    <s v="NextSeq500"/>
    <x v="0"/>
    <m/>
    <x v="0"/>
    <x v="7"/>
    <x v="2"/>
    <m/>
    <m/>
  </r>
  <r>
    <m/>
    <m/>
    <m/>
    <m/>
    <x v="196"/>
    <m/>
    <s v="NextSeq500"/>
    <x v="0"/>
    <m/>
    <x v="0"/>
    <x v="7"/>
    <x v="2"/>
    <m/>
    <m/>
  </r>
  <r>
    <n v="1"/>
    <n v="19"/>
    <s v="1"/>
    <n v="279"/>
    <x v="196"/>
    <m/>
    <s v="NextSeq500"/>
    <x v="1"/>
    <s v="NGS-Library Prep &amp; QC (LPQC)"/>
    <x v="1"/>
    <x v="8"/>
    <x v="2"/>
    <n v="0"/>
    <m/>
  </r>
  <r>
    <n v="1"/>
    <n v="19"/>
    <s v="19"/>
    <n v="1330"/>
    <x v="196"/>
    <m/>
    <s v="NextSeq500"/>
    <x v="1"/>
    <s v="NGS-Library Prep &amp; QC (LPQC)"/>
    <x v="2"/>
    <x v="8"/>
    <x v="2"/>
    <m/>
    <m/>
  </r>
  <r>
    <n v="1"/>
    <n v="19"/>
    <s v="3"/>
    <n v="1330"/>
    <x v="196"/>
    <m/>
    <s v="NextSeq500"/>
    <x v="1"/>
    <s v="NGS-Library Prep &amp; QC (LPQC)"/>
    <x v="3"/>
    <x v="8"/>
    <x v="2"/>
    <m/>
    <m/>
  </r>
  <r>
    <n v="5"/>
    <n v="19"/>
    <s v="1"/>
    <n v="432"/>
    <x v="196"/>
    <m/>
    <s v="NextSeq500"/>
    <x v="2"/>
    <s v="NGS-Library Prep &amp; QC (LPQC)"/>
    <x v="1"/>
    <x v="8"/>
    <x v="2"/>
    <m/>
    <m/>
  </r>
  <r>
    <n v="5"/>
    <n v="19"/>
    <s v="19"/>
    <n v="2061"/>
    <x v="196"/>
    <m/>
    <s v="NextSeq500"/>
    <x v="2"/>
    <s v="NGS-Library Prep &amp; QC (LPQC)"/>
    <x v="2"/>
    <x v="8"/>
    <x v="2"/>
    <m/>
    <m/>
  </r>
  <r>
    <n v="5"/>
    <n v="19"/>
    <s v="3"/>
    <n v="2061"/>
    <x v="196"/>
    <m/>
    <s v="NextSeq500"/>
    <x v="2"/>
    <s v="NGS-Library Prep &amp; QC (LPQC)"/>
    <x v="3"/>
    <x v="8"/>
    <x v="2"/>
    <m/>
    <m/>
  </r>
  <r>
    <n v="2"/>
    <n v="19"/>
    <s v="1"/>
    <n v="507"/>
    <x v="196"/>
    <m/>
    <s v="NextSeq500"/>
    <x v="3"/>
    <s v="NGS-Library Prep &amp; QC (LPQC)"/>
    <x v="1"/>
    <x v="8"/>
    <x v="2"/>
    <m/>
    <m/>
  </r>
  <r>
    <n v="2"/>
    <n v="19"/>
    <s v="19"/>
    <n v="2420"/>
    <x v="196"/>
    <m/>
    <s v="NextSeq500"/>
    <x v="3"/>
    <s v="NGS-Library Prep &amp; QC (LPQC)"/>
    <x v="2"/>
    <x v="8"/>
    <x v="2"/>
    <m/>
    <m/>
  </r>
  <r>
    <n v="2"/>
    <n v="19"/>
    <s v="3"/>
    <n v="2420"/>
    <x v="196"/>
    <m/>
    <s v="NextSeq500"/>
    <x v="3"/>
    <s v="NGS-Library Prep &amp; QC (LPQC)"/>
    <x v="3"/>
    <x v="8"/>
    <x v="2"/>
    <m/>
    <m/>
  </r>
  <r>
    <n v="6"/>
    <n v="19"/>
    <s v="1"/>
    <n v="733"/>
    <x v="196"/>
    <m/>
    <s v="NextSeq500"/>
    <x v="4"/>
    <s v="NGS-Library Prep &amp; QC (LPQC)"/>
    <x v="1"/>
    <x v="8"/>
    <x v="2"/>
    <m/>
    <m/>
  </r>
  <r>
    <n v="6"/>
    <n v="19"/>
    <s v="19"/>
    <n v="3497"/>
    <x v="196"/>
    <m/>
    <s v="NextSeq500"/>
    <x v="4"/>
    <s v="NGS-Library Prep &amp; QC (LPQC)"/>
    <x v="2"/>
    <x v="8"/>
    <x v="2"/>
    <m/>
    <m/>
  </r>
  <r>
    <n v="6"/>
    <n v="19"/>
    <s v="3"/>
    <n v="3497"/>
    <x v="196"/>
    <m/>
    <s v="NextSeq500"/>
    <x v="4"/>
    <s v="NGS-Library Prep &amp; QC (LPQC)"/>
    <x v="3"/>
    <x v="8"/>
    <x v="2"/>
    <m/>
    <m/>
  </r>
  <r>
    <n v="3"/>
    <n v="19"/>
    <s v="1"/>
    <n v="836"/>
    <x v="196"/>
    <m/>
    <s v="NextSeq500"/>
    <x v="5"/>
    <s v="NGS-Library Prep &amp; QC (LPQC)"/>
    <x v="1"/>
    <x v="8"/>
    <x v="2"/>
    <m/>
    <m/>
  </r>
  <r>
    <n v="3"/>
    <n v="19"/>
    <s v="19"/>
    <n v="4587"/>
    <x v="196"/>
    <m/>
    <s v="NextSeq500"/>
    <x v="5"/>
    <s v="NGS-Library Prep &amp; QC (LPQC)"/>
    <x v="2"/>
    <x v="8"/>
    <x v="2"/>
    <m/>
    <m/>
  </r>
  <r>
    <n v="3"/>
    <n v="19"/>
    <s v="3"/>
    <n v="4587"/>
    <x v="196"/>
    <m/>
    <s v="NextSeq500"/>
    <x v="5"/>
    <s v="NGS-Library Prep &amp; QC (LPQC)"/>
    <x v="3"/>
    <x v="8"/>
    <x v="2"/>
    <m/>
    <m/>
  </r>
  <r>
    <n v="1"/>
    <n v="19"/>
    <s v="34"/>
    <n v="5170"/>
    <x v="197"/>
    <s v="Illumina NextSeq500"/>
    <s v="NextSeq500"/>
    <x v="1"/>
    <s v="NGS-Sequencer (NGX)"/>
    <x v="31"/>
    <x v="7"/>
    <x v="2"/>
    <n v="0"/>
    <s v="Condition: Excellent"/>
  </r>
  <r>
    <n v="1"/>
    <n v="19"/>
    <s v="35"/>
    <n v="3356"/>
    <x v="197"/>
    <m/>
    <s v="NextSeq500"/>
    <x v="1"/>
    <s v="NGS-Sequencer (NGX)"/>
    <x v="32"/>
    <x v="7"/>
    <x v="2"/>
    <m/>
    <m/>
  </r>
  <r>
    <n v="1"/>
    <n v="19"/>
    <s v="36"/>
    <n v="1738"/>
    <x v="197"/>
    <m/>
    <s v="NextSeq500"/>
    <x v="1"/>
    <s v="NGS-Sequencer (NGX)"/>
    <x v="33"/>
    <x v="7"/>
    <x v="2"/>
    <m/>
    <m/>
  </r>
  <r>
    <n v="1"/>
    <n v="19"/>
    <s v="37"/>
    <n v="2420"/>
    <x v="197"/>
    <m/>
    <s v="NextSeq500"/>
    <x v="1"/>
    <s v="NGS-Sequencer (NGX)"/>
    <x v="34"/>
    <x v="7"/>
    <x v="2"/>
    <m/>
    <m/>
  </r>
  <r>
    <n v="1"/>
    <n v="19"/>
    <s v="38"/>
    <n v="1636"/>
    <x v="197"/>
    <m/>
    <s v="NextSeq500"/>
    <x v="1"/>
    <s v="NGS-Sequencer (NGX)"/>
    <x v="35"/>
    <x v="7"/>
    <x v="2"/>
    <m/>
    <m/>
  </r>
  <r>
    <n v="5"/>
    <n v="19"/>
    <s v="34"/>
    <n v="5566"/>
    <x v="197"/>
    <m/>
    <s v="NextSeq500"/>
    <x v="2"/>
    <s v="NGS-Sequencer (NGX)"/>
    <x v="31"/>
    <x v="7"/>
    <x v="2"/>
    <m/>
    <m/>
  </r>
  <r>
    <n v="5"/>
    <n v="19"/>
    <s v="35"/>
    <n v="3673"/>
    <x v="197"/>
    <m/>
    <s v="NextSeq500"/>
    <x v="2"/>
    <s v="NGS-Sequencer (NGX)"/>
    <x v="32"/>
    <x v="7"/>
    <x v="2"/>
    <m/>
    <m/>
  </r>
  <r>
    <n v="5"/>
    <n v="19"/>
    <s v="36"/>
    <n v="1896"/>
    <x v="197"/>
    <m/>
    <s v="NextSeq500"/>
    <x v="2"/>
    <s v="NGS-Sequencer (NGX)"/>
    <x v="33"/>
    <x v="7"/>
    <x v="2"/>
    <m/>
    <m/>
  </r>
  <r>
    <n v="2"/>
    <n v="19"/>
    <s v="35"/>
    <n v="3828"/>
    <x v="197"/>
    <m/>
    <s v="NextSeq500"/>
    <x v="3"/>
    <s v="NGS-Sequencer (NGX)"/>
    <x v="32"/>
    <x v="7"/>
    <x v="2"/>
    <m/>
    <m/>
  </r>
  <r>
    <n v="2"/>
    <n v="19"/>
    <s v="34"/>
    <n v="5760"/>
    <x v="197"/>
    <m/>
    <s v="NextSeq500"/>
    <x v="3"/>
    <s v="NGS-Sequencer (NGX)"/>
    <x v="31"/>
    <x v="7"/>
    <x v="2"/>
    <m/>
    <m/>
  </r>
  <r>
    <n v="2"/>
    <n v="19"/>
    <s v="36"/>
    <n v="2207"/>
    <x v="197"/>
    <m/>
    <s v="NextSeq500"/>
    <x v="3"/>
    <s v="NGS-Sequencer (NGX)"/>
    <x v="33"/>
    <x v="7"/>
    <x v="2"/>
    <m/>
    <m/>
  </r>
  <r>
    <n v="2"/>
    <n v="19"/>
    <s v="37"/>
    <n v="3010"/>
    <x v="197"/>
    <m/>
    <s v="NextSeq500"/>
    <x v="3"/>
    <s v="NGS-Sequencer (NGX)"/>
    <x v="34"/>
    <x v="7"/>
    <x v="2"/>
    <m/>
    <m/>
  </r>
  <r>
    <n v="2"/>
    <n v="19"/>
    <s v="38"/>
    <n v="2108"/>
    <x v="197"/>
    <m/>
    <s v="NextSeq500"/>
    <x v="3"/>
    <s v="NGS-Sequencer (NGX)"/>
    <x v="35"/>
    <x v="7"/>
    <x v="2"/>
    <m/>
    <m/>
  </r>
  <r>
    <n v="5"/>
    <n v="19"/>
    <s v="37"/>
    <n v="2816"/>
    <x v="197"/>
    <m/>
    <s v="NextSeq500"/>
    <x v="2"/>
    <s v="NGS-Sequencer (NGX)"/>
    <x v="34"/>
    <x v="7"/>
    <x v="2"/>
    <m/>
    <m/>
  </r>
  <r>
    <n v="5"/>
    <n v="19"/>
    <s v="38"/>
    <n v="1953"/>
    <x v="197"/>
    <m/>
    <s v="NextSeq500"/>
    <x v="2"/>
    <s v="NGS-Sequencer (NGX)"/>
    <x v="35"/>
    <x v="7"/>
    <x v="2"/>
    <m/>
    <m/>
  </r>
  <r>
    <n v="6"/>
    <n v="19"/>
    <s v="34"/>
    <n v="6344"/>
    <x v="197"/>
    <m/>
    <s v="NextSeq500"/>
    <x v="4"/>
    <s v="NGS-Sequencer (NGX)"/>
    <x v="31"/>
    <x v="7"/>
    <x v="2"/>
    <m/>
    <m/>
  </r>
  <r>
    <n v="6"/>
    <n v="19"/>
    <s v="35"/>
    <n v="4295"/>
    <x v="197"/>
    <m/>
    <s v="NextSeq500"/>
    <x v="4"/>
    <s v="NGS-Sequencer (NGX)"/>
    <x v="32"/>
    <x v="7"/>
    <x v="2"/>
    <m/>
    <m/>
  </r>
  <r>
    <n v="6"/>
    <n v="19"/>
    <s v="36"/>
    <n v="2207"/>
    <x v="197"/>
    <m/>
    <s v="NextSeq500"/>
    <x v="4"/>
    <s v="NGS-Sequencer (NGX)"/>
    <x v="33"/>
    <x v="7"/>
    <x v="2"/>
    <m/>
    <m/>
  </r>
  <r>
    <n v="3"/>
    <n v="19"/>
    <s v="37"/>
    <n v="3594"/>
    <x v="197"/>
    <m/>
    <s v="NextSeq500"/>
    <x v="5"/>
    <s v="NGS-Sequencer (NGX)"/>
    <x v="34"/>
    <x v="7"/>
    <x v="2"/>
    <m/>
    <m/>
  </r>
  <r>
    <n v="3"/>
    <n v="19"/>
    <s v="38"/>
    <n v="2575"/>
    <x v="197"/>
    <m/>
    <s v="NextSeq500"/>
    <x v="5"/>
    <s v="NGS-Sequencer (NGX)"/>
    <x v="35"/>
    <x v="7"/>
    <x v="2"/>
    <m/>
    <m/>
  </r>
  <r>
    <n v="3"/>
    <n v="19"/>
    <s v="34"/>
    <n v="6934"/>
    <x v="197"/>
    <m/>
    <s v="NextSeq500"/>
    <x v="5"/>
    <s v="NGS-Sequencer (NGX)"/>
    <x v="31"/>
    <x v="7"/>
    <x v="2"/>
    <m/>
    <m/>
  </r>
  <r>
    <n v="3"/>
    <n v="19"/>
    <s v="35"/>
    <n v="4295"/>
    <x v="197"/>
    <m/>
    <s v="NextSeq500"/>
    <x v="5"/>
    <s v="NGS-Sequencer (NGX)"/>
    <x v="32"/>
    <x v="7"/>
    <x v="2"/>
    <m/>
    <m/>
  </r>
  <r>
    <n v="3"/>
    <n v="19"/>
    <s v="36"/>
    <n v="2207"/>
    <x v="197"/>
    <m/>
    <s v="NextSeq500"/>
    <x v="5"/>
    <s v="NGS-Sequencer (NGX)"/>
    <x v="33"/>
    <x v="7"/>
    <x v="2"/>
    <m/>
    <m/>
  </r>
  <r>
    <n v="3"/>
    <n v="19"/>
    <s v="37"/>
    <n v="3594"/>
    <x v="197"/>
    <m/>
    <s v="NextSeq500"/>
    <x v="5"/>
    <s v="NGS-Sequencer (NGX)"/>
    <x v="34"/>
    <x v="7"/>
    <x v="2"/>
    <m/>
    <m/>
  </r>
  <r>
    <n v="3"/>
    <n v="19"/>
    <s v="38"/>
    <n v="2575"/>
    <x v="197"/>
    <m/>
    <s v="NextSeq500"/>
    <x v="5"/>
    <s v="NGS-Sequencer (NGX)"/>
    <x v="35"/>
    <x v="7"/>
    <x v="2"/>
    <m/>
    <m/>
  </r>
  <r>
    <n v="1"/>
    <n v="19"/>
    <s v="34"/>
    <n v="5849"/>
    <x v="197"/>
    <s v="Illumina"/>
    <s v="NextSeq500"/>
    <x v="1"/>
    <s v="NGS-Sequencer (NGX)"/>
    <x v="31"/>
    <x v="8"/>
    <x v="1"/>
    <n v="1"/>
    <m/>
  </r>
  <r>
    <n v="1"/>
    <n v="19"/>
    <s v="35"/>
    <n v="3859"/>
    <x v="197"/>
    <m/>
    <s v="NextSeq500"/>
    <x v="1"/>
    <s v="NGS-Sequencer (NGX)"/>
    <x v="32"/>
    <x v="8"/>
    <x v="1"/>
    <m/>
    <m/>
  </r>
  <r>
    <n v="1"/>
    <n v="19"/>
    <s v="36"/>
    <n v="1994"/>
    <x v="197"/>
    <m/>
    <s v="NextSeq500"/>
    <x v="1"/>
    <s v="NGS-Sequencer (NGX)"/>
    <x v="33"/>
    <x v="8"/>
    <x v="1"/>
    <m/>
    <m/>
  </r>
  <r>
    <n v="1"/>
    <n v="19"/>
    <s v="37"/>
    <n v="2974"/>
    <x v="197"/>
    <m/>
    <s v="NextSeq500"/>
    <x v="1"/>
    <s v="NGS-Sequencer (NGX)"/>
    <x v="34"/>
    <x v="8"/>
    <x v="1"/>
    <m/>
    <m/>
  </r>
  <r>
    <n v="1"/>
    <n v="19"/>
    <s v="38"/>
    <n v="2060"/>
    <x v="197"/>
    <m/>
    <s v="NextSeq500"/>
    <x v="1"/>
    <s v="NGS-Sequencer (NGX)"/>
    <x v="35"/>
    <x v="8"/>
    <x v="1"/>
    <m/>
    <m/>
  </r>
  <r>
    <n v="5"/>
    <n v="19"/>
    <s v="34"/>
    <n v="6503"/>
    <x v="197"/>
    <m/>
    <s v="NextSeq500"/>
    <x v="2"/>
    <s v="NGS-Sequencer (NGX)"/>
    <x v="31"/>
    <x v="8"/>
    <x v="1"/>
    <m/>
    <m/>
  </r>
  <r>
    <n v="5"/>
    <n v="19"/>
    <s v="35"/>
    <n v="4071"/>
    <x v="197"/>
    <m/>
    <s v="NextSeq500"/>
    <x v="2"/>
    <s v="NGS-Sequencer (NGX)"/>
    <x v="32"/>
    <x v="8"/>
    <x v="1"/>
    <m/>
    <m/>
  </r>
  <r>
    <n v="5"/>
    <n v="19"/>
    <s v="36"/>
    <n v="2255"/>
    <x v="197"/>
    <m/>
    <s v="NextSeq500"/>
    <x v="2"/>
    <s v="NGS-Sequencer (NGX)"/>
    <x v="33"/>
    <x v="8"/>
    <x v="1"/>
    <m/>
    <m/>
  </r>
  <r>
    <n v="5"/>
    <n v="19"/>
    <s v="37"/>
    <n v="3628"/>
    <x v="197"/>
    <m/>
    <s v="NextSeq500"/>
    <x v="2"/>
    <s v="NGS-Sequencer (NGX)"/>
    <x v="34"/>
    <x v="8"/>
    <x v="1"/>
    <m/>
    <m/>
  </r>
  <r>
    <n v="5"/>
    <n v="19"/>
    <s v="38"/>
    <n v="2583"/>
    <x v="197"/>
    <m/>
    <s v="NextSeq500"/>
    <x v="2"/>
    <s v="NGS-Sequencer (NGX)"/>
    <x v="35"/>
    <x v="8"/>
    <x v="1"/>
    <m/>
    <m/>
  </r>
  <r>
    <n v="2"/>
    <n v="19"/>
    <s v="34"/>
    <n v="6824"/>
    <x v="197"/>
    <m/>
    <s v="NextSeq500"/>
    <x v="3"/>
    <s v="NGS-Sequencer (NGX)"/>
    <x v="31"/>
    <x v="8"/>
    <x v="1"/>
    <m/>
    <m/>
  </r>
  <r>
    <n v="2"/>
    <n v="19"/>
    <s v="35"/>
    <n v="4639"/>
    <x v="197"/>
    <m/>
    <s v="NextSeq500"/>
    <x v="3"/>
    <s v="NGS-Sequencer (NGX)"/>
    <x v="32"/>
    <x v="8"/>
    <x v="1"/>
    <m/>
    <m/>
  </r>
  <r>
    <n v="2"/>
    <n v="19"/>
    <s v="36"/>
    <n v="2384"/>
    <x v="197"/>
    <m/>
    <s v="NextSeq500"/>
    <x v="3"/>
    <s v="NGS-Sequencer (NGX)"/>
    <x v="33"/>
    <x v="8"/>
    <x v="1"/>
    <m/>
    <m/>
  </r>
  <r>
    <n v="2"/>
    <n v="19"/>
    <s v="37"/>
    <n v="3949"/>
    <x v="197"/>
    <m/>
    <s v="NextSeq500"/>
    <x v="3"/>
    <s v="NGS-Sequencer (NGX)"/>
    <x v="34"/>
    <x v="8"/>
    <x v="1"/>
    <m/>
    <m/>
  </r>
  <r>
    <n v="2"/>
    <n v="19"/>
    <s v="38"/>
    <n v="2840"/>
    <x v="197"/>
    <m/>
    <s v="NextSeq500"/>
    <x v="3"/>
    <s v="NGS-Sequencer (NGX)"/>
    <x v="35"/>
    <x v="8"/>
    <x v="1"/>
    <m/>
    <m/>
  </r>
  <r>
    <n v="6"/>
    <n v="19"/>
    <s v="34"/>
    <n v="7787"/>
    <x v="197"/>
    <m/>
    <s v="NextSeq500"/>
    <x v="4"/>
    <s v="NGS-Sequencer (NGX)"/>
    <x v="31"/>
    <x v="8"/>
    <x v="1"/>
    <m/>
    <m/>
  </r>
  <r>
    <n v="6"/>
    <n v="19"/>
    <s v="35"/>
    <n v="5409"/>
    <x v="197"/>
    <m/>
    <s v="NextSeq500"/>
    <x v="4"/>
    <s v="NGS-Sequencer (NGX)"/>
    <x v="32"/>
    <x v="8"/>
    <x v="1"/>
    <m/>
    <m/>
  </r>
  <r>
    <n v="6"/>
    <n v="19"/>
    <s v="36"/>
    <n v="2769"/>
    <x v="197"/>
    <m/>
    <s v="NextSeq500"/>
    <x v="4"/>
    <s v="NGS-Sequencer (NGX)"/>
    <x v="33"/>
    <x v="8"/>
    <x v="1"/>
    <m/>
    <m/>
  </r>
  <r>
    <n v="6"/>
    <n v="19"/>
    <s v="37"/>
    <n v="4912"/>
    <x v="197"/>
    <m/>
    <s v="NextSeq500"/>
    <x v="4"/>
    <s v="NGS-Sequencer (NGX)"/>
    <x v="34"/>
    <x v="8"/>
    <x v="1"/>
    <m/>
    <m/>
  </r>
  <r>
    <n v="6"/>
    <n v="19"/>
    <s v="38"/>
    <n v="3611"/>
    <x v="197"/>
    <m/>
    <s v="NextSeq500"/>
    <x v="4"/>
    <s v="NGS-Sequencer (NGX)"/>
    <x v="35"/>
    <x v="8"/>
    <x v="1"/>
    <m/>
    <m/>
  </r>
  <r>
    <n v="3"/>
    <n v="19"/>
    <s v="34"/>
    <n v="8227"/>
    <x v="197"/>
    <m/>
    <s v="NextSeq500"/>
    <x v="5"/>
    <s v="NGS-Sequencer (NGX)"/>
    <x v="31"/>
    <x v="8"/>
    <x v="1"/>
    <m/>
    <m/>
  </r>
  <r>
    <n v="3"/>
    <n v="19"/>
    <s v="35"/>
    <n v="5761"/>
    <x v="197"/>
    <m/>
    <s v="NextSeq500"/>
    <x v="5"/>
    <s v="NGS-Sequencer (NGX)"/>
    <x v="32"/>
    <x v="8"/>
    <x v="1"/>
    <m/>
    <m/>
  </r>
  <r>
    <n v="3"/>
    <n v="19"/>
    <s v="36"/>
    <n v="2945"/>
    <x v="197"/>
    <m/>
    <s v="NextSeq500"/>
    <x v="5"/>
    <s v="NGS-Sequencer (NGX)"/>
    <x v="33"/>
    <x v="8"/>
    <x v="1"/>
    <m/>
    <m/>
  </r>
  <r>
    <n v="3"/>
    <n v="19"/>
    <s v="37"/>
    <n v="5352"/>
    <x v="197"/>
    <m/>
    <s v="NextSeq500"/>
    <x v="5"/>
    <s v="NGS-Sequencer (NGX)"/>
    <x v="34"/>
    <x v="8"/>
    <x v="1"/>
    <m/>
    <m/>
  </r>
  <r>
    <n v="3"/>
    <n v="19"/>
    <s v="38"/>
    <n v="3963"/>
    <x v="197"/>
    <m/>
    <s v="NextSeq500"/>
    <x v="5"/>
    <s v="NGS-Sequencer (NGX)"/>
    <x v="35"/>
    <x v="8"/>
    <x v="1"/>
    <m/>
    <m/>
  </r>
  <r>
    <n v="1"/>
    <n v="9"/>
    <s v="19"/>
    <n v="1000"/>
    <x v="198"/>
    <s v="LyoConstellation S20 (SP Scientific)"/>
    <s v="NextSeq500"/>
    <x v="1"/>
    <s v="Non-GMP Pilot Scale Lyophilizer (LyoBay)"/>
    <x v="2"/>
    <x v="18"/>
    <x v="1"/>
    <n v="1"/>
    <m/>
  </r>
  <r>
    <n v="3"/>
    <n v="9"/>
    <s v="19"/>
    <n v="1000"/>
    <x v="198"/>
    <m/>
    <s v="NextSeq500"/>
    <x v="5"/>
    <s v="Non-GMP Pilot Scale Lyophilizer (LyoBay)"/>
    <x v="2"/>
    <x v="18"/>
    <x v="1"/>
    <m/>
    <m/>
  </r>
  <r>
    <n v="2"/>
    <n v="9"/>
    <s v="19"/>
    <n v="1000"/>
    <x v="198"/>
    <m/>
    <s v="NextSeq500"/>
    <x v="3"/>
    <s v="Non-GMP Pilot Scale Lyophilizer (LyoBay)"/>
    <x v="2"/>
    <x v="18"/>
    <x v="1"/>
    <m/>
    <m/>
  </r>
  <r>
    <n v="5"/>
    <n v="9"/>
    <s v="19"/>
    <n v="1000"/>
    <x v="198"/>
    <m/>
    <s v="NextSeq500"/>
    <x v="2"/>
    <s v="Non-GMP Pilot Scale Lyophilizer (LyoBay)"/>
    <x v="2"/>
    <x v="18"/>
    <x v="1"/>
    <m/>
    <m/>
  </r>
  <r>
    <n v="6"/>
    <n v="9"/>
    <s v="19"/>
    <n v="1000"/>
    <x v="198"/>
    <m/>
    <s v="NextSeq500"/>
    <x v="4"/>
    <s v="Non-GMP Pilot Scale Lyophilizer (LyoBay)"/>
    <x v="2"/>
    <x v="18"/>
    <x v="1"/>
    <m/>
    <m/>
  </r>
  <r>
    <n v="1"/>
    <n v="1"/>
    <s v="3"/>
    <n v="100"/>
    <x v="198"/>
    <m/>
    <s v="NextSeq500"/>
    <x v="1"/>
    <s v="Non-GMP Pilot Scale Lyophilizer (LyoBay)"/>
    <x v="3"/>
    <x v="18"/>
    <x v="1"/>
    <m/>
    <m/>
  </r>
  <r>
    <n v="10"/>
    <n v="1"/>
    <s v="18"/>
    <n v="0"/>
    <x v="199"/>
    <s v="Bruker &amp; Spectrospin"/>
    <s v="Avance 500"/>
    <x v="6"/>
    <s v="Nuclear Magnetic Resonance Spectroscopy (NMR)"/>
    <x v="5"/>
    <x v="19"/>
    <x v="2"/>
    <n v="0"/>
    <s v="Condition: Good"/>
  </r>
  <r>
    <n v="10"/>
    <n v="1"/>
    <s v="29"/>
    <n v="0"/>
    <x v="199"/>
    <m/>
    <s v="Avance 500"/>
    <x v="6"/>
    <s v="Nuclear Magnetic Resonance Spectroscopy (NMR)"/>
    <x v="6"/>
    <x v="19"/>
    <x v="2"/>
    <m/>
    <m/>
  </r>
  <r>
    <n v="1"/>
    <n v="1"/>
    <s v="1"/>
    <n v="21"/>
    <x v="199"/>
    <m/>
    <s v="Avance 500"/>
    <x v="1"/>
    <s v="Nuclear Magnetic Resonance Spectroscopy (NMR)"/>
    <x v="1"/>
    <x v="19"/>
    <x v="2"/>
    <m/>
    <m/>
  </r>
  <r>
    <n v="1"/>
    <n v="1"/>
    <s v="3"/>
    <n v="79"/>
    <x v="199"/>
    <m/>
    <s v="Avance 500"/>
    <x v="1"/>
    <s v="Nuclear Magnetic Resonance Spectroscopy (NMR)"/>
    <x v="3"/>
    <x v="19"/>
    <x v="2"/>
    <m/>
    <m/>
  </r>
  <r>
    <n v="1"/>
    <n v="1"/>
    <s v="19"/>
    <n v="79"/>
    <x v="199"/>
    <m/>
    <s v="Avance 500"/>
    <x v="1"/>
    <s v="Nuclear Magnetic Resonance Spectroscopy (NMR)"/>
    <x v="2"/>
    <x v="19"/>
    <x v="2"/>
    <m/>
    <m/>
  </r>
  <r>
    <n v="5"/>
    <n v="1"/>
    <s v="1"/>
    <n v="33"/>
    <x v="199"/>
    <m/>
    <s v="Avance 500"/>
    <x v="2"/>
    <s v="Nuclear Magnetic Resonance Spectroscopy (NMR)"/>
    <x v="1"/>
    <x v="19"/>
    <x v="2"/>
    <m/>
    <m/>
  </r>
  <r>
    <n v="5"/>
    <n v="1"/>
    <s v="3"/>
    <n v="122"/>
    <x v="199"/>
    <m/>
    <s v="Avance 500"/>
    <x v="2"/>
    <s v="Nuclear Magnetic Resonance Spectroscopy (NMR)"/>
    <x v="3"/>
    <x v="19"/>
    <x v="2"/>
    <m/>
    <m/>
  </r>
  <r>
    <n v="5"/>
    <n v="1"/>
    <s v="19"/>
    <n v="122"/>
    <x v="199"/>
    <m/>
    <s v="Avance 500"/>
    <x v="2"/>
    <s v="Nuclear Magnetic Resonance Spectroscopy (NMR)"/>
    <x v="2"/>
    <x v="19"/>
    <x v="2"/>
    <m/>
    <m/>
  </r>
  <r>
    <n v="2"/>
    <n v="1"/>
    <s v="1"/>
    <n v="38"/>
    <x v="199"/>
    <m/>
    <s v="Avance 500"/>
    <x v="3"/>
    <s v="Nuclear Magnetic Resonance Spectroscopy (NMR)"/>
    <x v="1"/>
    <x v="19"/>
    <x v="2"/>
    <m/>
    <m/>
  </r>
  <r>
    <n v="2"/>
    <n v="1"/>
    <s v="3"/>
    <n v="143"/>
    <x v="199"/>
    <m/>
    <s v="Avance 500"/>
    <x v="3"/>
    <s v="Nuclear Magnetic Resonance Spectroscopy (NMR)"/>
    <x v="3"/>
    <x v="19"/>
    <x v="2"/>
    <m/>
    <m/>
  </r>
  <r>
    <n v="2"/>
    <n v="1"/>
    <s v="19"/>
    <n v="143"/>
    <x v="199"/>
    <m/>
    <s v="Avance 500"/>
    <x v="3"/>
    <s v="Nuclear Magnetic Resonance Spectroscopy (NMR)"/>
    <x v="2"/>
    <x v="19"/>
    <x v="2"/>
    <m/>
    <m/>
  </r>
  <r>
    <n v="6"/>
    <n v="1"/>
    <s v="1"/>
    <n v="48"/>
    <x v="199"/>
    <m/>
    <s v="Avance 500"/>
    <x v="4"/>
    <s v="Nuclear Magnetic Resonance Spectroscopy (NMR)"/>
    <x v="1"/>
    <x v="19"/>
    <x v="2"/>
    <m/>
    <m/>
  </r>
  <r>
    <n v="6"/>
    <n v="1"/>
    <s v="3"/>
    <n v="200"/>
    <x v="199"/>
    <m/>
    <s v="Avance 500"/>
    <x v="4"/>
    <s v="Nuclear Magnetic Resonance Spectroscopy (NMR)"/>
    <x v="3"/>
    <x v="19"/>
    <x v="2"/>
    <m/>
    <m/>
  </r>
  <r>
    <n v="6"/>
    <n v="1"/>
    <s v="19"/>
    <n v="200"/>
    <x v="199"/>
    <m/>
    <s v="Avance 500"/>
    <x v="4"/>
    <s v="Nuclear Magnetic Resonance Spectroscopy (NMR)"/>
    <x v="2"/>
    <x v="19"/>
    <x v="2"/>
    <m/>
    <m/>
  </r>
  <r>
    <n v="3"/>
    <n v="1"/>
    <s v="1"/>
    <n v="72"/>
    <x v="199"/>
    <m/>
    <s v="Avance 500"/>
    <x v="5"/>
    <s v="Nuclear Magnetic Resonance Spectroscopy (NMR)"/>
    <x v="1"/>
    <x v="19"/>
    <x v="2"/>
    <m/>
    <m/>
  </r>
  <r>
    <n v="3"/>
    <n v="1"/>
    <s v="3"/>
    <n v="271"/>
    <x v="199"/>
    <m/>
    <s v="Avance 500"/>
    <x v="5"/>
    <s v="Nuclear Magnetic Resonance Spectroscopy (NMR)"/>
    <x v="3"/>
    <x v="19"/>
    <x v="2"/>
    <m/>
    <m/>
  </r>
  <r>
    <n v="3"/>
    <n v="1"/>
    <s v="19"/>
    <n v="271"/>
    <x v="199"/>
    <m/>
    <s v="Avance 500"/>
    <x v="5"/>
    <s v="Nuclear Magnetic Resonance Spectroscopy (NMR)"/>
    <x v="2"/>
    <x v="19"/>
    <x v="2"/>
    <m/>
    <m/>
  </r>
  <r>
    <n v="1"/>
    <n v="1"/>
    <s v="1"/>
    <n v="10"/>
    <x v="199"/>
    <s v="Bruker &amp; Spectrospin"/>
    <s v="Avance 300"/>
    <x v="1"/>
    <s v="Nuclear Magnetic Resonance Spectroscopy (NMR)"/>
    <x v="1"/>
    <x v="19"/>
    <x v="2"/>
    <n v="0"/>
    <s v="Condition: Needs Repair"/>
  </r>
  <r>
    <n v="1"/>
    <n v="1"/>
    <s v="11"/>
    <n v="6"/>
    <x v="199"/>
    <m/>
    <s v="Avance 300"/>
    <x v="1"/>
    <s v="Nuclear Magnetic Resonance Spectroscopy (NMR)"/>
    <x v="11"/>
    <x v="19"/>
    <x v="2"/>
    <m/>
    <m/>
  </r>
  <r>
    <n v="1"/>
    <n v="1"/>
    <s v="10"/>
    <n v="3"/>
    <x v="199"/>
    <m/>
    <s v="Avance 300"/>
    <x v="1"/>
    <s v="Nuclear Magnetic Resonance Spectroscopy (NMR)"/>
    <x v="0"/>
    <x v="19"/>
    <x v="2"/>
    <m/>
    <m/>
  </r>
  <r>
    <n v="5"/>
    <n v="1"/>
    <s v="1"/>
    <n v="15"/>
    <x v="199"/>
    <m/>
    <s v="Avance 300"/>
    <x v="2"/>
    <s v="Nuclear Magnetic Resonance Spectroscopy (NMR)"/>
    <x v="1"/>
    <x v="19"/>
    <x v="2"/>
    <m/>
    <m/>
  </r>
  <r>
    <n v="5"/>
    <n v="1"/>
    <s v="11"/>
    <n v="7"/>
    <x v="199"/>
    <m/>
    <s v="Avance 300"/>
    <x v="2"/>
    <s v="Nuclear Magnetic Resonance Spectroscopy (NMR)"/>
    <x v="11"/>
    <x v="19"/>
    <x v="2"/>
    <m/>
    <m/>
  </r>
  <r>
    <n v="5"/>
    <n v="1"/>
    <s v="10"/>
    <n v="4"/>
    <x v="199"/>
    <m/>
    <s v="Avance 300"/>
    <x v="2"/>
    <s v="Nuclear Magnetic Resonance Spectroscopy (NMR)"/>
    <x v="0"/>
    <x v="19"/>
    <x v="2"/>
    <m/>
    <m/>
  </r>
  <r>
    <n v="2"/>
    <n v="1"/>
    <s v="1"/>
    <n v="17"/>
    <x v="199"/>
    <m/>
    <s v="Avance 300"/>
    <x v="3"/>
    <s v="Nuclear Magnetic Resonance Spectroscopy (NMR)"/>
    <x v="1"/>
    <x v="19"/>
    <x v="2"/>
    <m/>
    <m/>
  </r>
  <r>
    <n v="2"/>
    <n v="1"/>
    <s v="11"/>
    <n v="9"/>
    <x v="199"/>
    <m/>
    <s v="Avance 300"/>
    <x v="3"/>
    <s v="Nuclear Magnetic Resonance Spectroscopy (NMR)"/>
    <x v="11"/>
    <x v="19"/>
    <x v="2"/>
    <m/>
    <m/>
  </r>
  <r>
    <n v="2"/>
    <n v="1"/>
    <s v="10"/>
    <n v="5"/>
    <x v="199"/>
    <m/>
    <s v="Avance 300"/>
    <x v="3"/>
    <s v="Nuclear Magnetic Resonance Spectroscopy (NMR)"/>
    <x v="0"/>
    <x v="19"/>
    <x v="2"/>
    <m/>
    <m/>
  </r>
  <r>
    <n v="6"/>
    <n v="1"/>
    <s v="1"/>
    <n v="25"/>
    <x v="199"/>
    <m/>
    <s v="Avance 300"/>
    <x v="4"/>
    <s v="Nuclear Magnetic Resonance Spectroscopy (NMR)"/>
    <x v="1"/>
    <x v="19"/>
    <x v="2"/>
    <m/>
    <m/>
  </r>
  <r>
    <n v="6"/>
    <n v="1"/>
    <s v="11"/>
    <n v="12"/>
    <x v="199"/>
    <m/>
    <s v="Avance 300"/>
    <x v="4"/>
    <s v="Nuclear Magnetic Resonance Spectroscopy (NMR)"/>
    <x v="11"/>
    <x v="19"/>
    <x v="2"/>
    <m/>
    <m/>
  </r>
  <r>
    <n v="6"/>
    <n v="1"/>
    <s v="10"/>
    <n v="7"/>
    <x v="199"/>
    <m/>
    <s v="Avance 300"/>
    <x v="4"/>
    <s v="Nuclear Magnetic Resonance Spectroscopy (NMR)"/>
    <x v="0"/>
    <x v="19"/>
    <x v="2"/>
    <m/>
    <m/>
  </r>
  <r>
    <n v="3"/>
    <n v="1"/>
    <s v="1"/>
    <n v="29"/>
    <x v="199"/>
    <m/>
    <s v="Avance 300"/>
    <x v="5"/>
    <s v="Nuclear Magnetic Resonance Spectroscopy (NMR)"/>
    <x v="1"/>
    <x v="19"/>
    <x v="2"/>
    <m/>
    <m/>
  </r>
  <r>
    <n v="3"/>
    <n v="1"/>
    <s v="11"/>
    <n v="15"/>
    <x v="199"/>
    <m/>
    <s v="Avance 300"/>
    <x v="5"/>
    <s v="Nuclear Magnetic Resonance Spectroscopy (NMR)"/>
    <x v="11"/>
    <x v="19"/>
    <x v="2"/>
    <m/>
    <m/>
  </r>
  <r>
    <n v="3"/>
    <n v="1"/>
    <s v="10"/>
    <n v="9"/>
    <x v="199"/>
    <m/>
    <s v="Avance 300"/>
    <x v="5"/>
    <s v="Nuclear Magnetic Resonance Spectroscopy (NMR)"/>
    <x v="0"/>
    <x v="19"/>
    <x v="2"/>
    <m/>
    <m/>
  </r>
  <r>
    <n v="1"/>
    <n v="1"/>
    <s v="18"/>
    <n v="0"/>
    <x v="199"/>
    <m/>
    <s v="Avance 300"/>
    <x v="1"/>
    <s v="Nuclear Magnetic Resonance Spectroscopy (NMR)"/>
    <x v="5"/>
    <x v="19"/>
    <x v="2"/>
    <m/>
    <m/>
  </r>
  <r>
    <n v="1"/>
    <n v="1"/>
    <s v="3"/>
    <n v="10"/>
    <x v="199"/>
    <s v="Bruker &amp; Spectrospin"/>
    <s v="Avance DPX 250"/>
    <x v="1"/>
    <s v="Nuclear Magnetic Resonance Spectroscopy (NMR)"/>
    <x v="3"/>
    <x v="19"/>
    <x v="2"/>
    <n v="0"/>
    <s v="Condition: Needs Repair"/>
  </r>
  <r>
    <n v="1"/>
    <n v="1"/>
    <s v="1"/>
    <n v="10"/>
    <x v="199"/>
    <m/>
    <s v="Avance DPX 250"/>
    <x v="1"/>
    <s v="Nuclear Magnetic Resonance Spectroscopy (NMR)"/>
    <x v="1"/>
    <x v="19"/>
    <x v="2"/>
    <m/>
    <m/>
  </r>
  <r>
    <n v="1"/>
    <n v="1"/>
    <s v="11"/>
    <n v="5"/>
    <x v="199"/>
    <m/>
    <s v="Avance DPX 250"/>
    <x v="1"/>
    <s v="Nuclear Magnetic Resonance Spectroscopy (NMR)"/>
    <x v="11"/>
    <x v="19"/>
    <x v="2"/>
    <m/>
    <m/>
  </r>
  <r>
    <n v="1"/>
    <n v="1"/>
    <s v="10"/>
    <n v="3"/>
    <x v="199"/>
    <m/>
    <s v="Avance DPX 250"/>
    <x v="1"/>
    <s v="Nuclear Magnetic Resonance Spectroscopy (NMR)"/>
    <x v="0"/>
    <x v="19"/>
    <x v="2"/>
    <m/>
    <m/>
  </r>
  <r>
    <n v="5"/>
    <n v="1"/>
    <s v="1"/>
    <n v="15"/>
    <x v="199"/>
    <m/>
    <s v="Avance DPX 250"/>
    <x v="2"/>
    <s v="Nuclear Magnetic Resonance Spectroscopy (NMR)"/>
    <x v="1"/>
    <x v="19"/>
    <x v="2"/>
    <m/>
    <m/>
  </r>
  <r>
    <n v="5"/>
    <n v="1"/>
    <s v="11"/>
    <n v="7"/>
    <x v="199"/>
    <m/>
    <s v="Avance DPX 250"/>
    <x v="2"/>
    <s v="Nuclear Magnetic Resonance Spectroscopy (NMR)"/>
    <x v="11"/>
    <x v="19"/>
    <x v="2"/>
    <m/>
    <m/>
  </r>
  <r>
    <n v="5"/>
    <n v="1"/>
    <s v="10"/>
    <n v="4"/>
    <x v="199"/>
    <m/>
    <s v="Avance DPX 250"/>
    <x v="2"/>
    <s v="Nuclear Magnetic Resonance Spectroscopy (NMR)"/>
    <x v="0"/>
    <x v="19"/>
    <x v="2"/>
    <m/>
    <m/>
  </r>
  <r>
    <n v="2"/>
    <n v="1"/>
    <s v="1"/>
    <n v="17"/>
    <x v="199"/>
    <m/>
    <s v="Avance DPX 250"/>
    <x v="3"/>
    <s v="Nuclear Magnetic Resonance Spectroscopy (NMR)"/>
    <x v="1"/>
    <x v="19"/>
    <x v="2"/>
    <m/>
    <m/>
  </r>
  <r>
    <n v="2"/>
    <n v="1"/>
    <s v="10"/>
    <n v="9"/>
    <x v="199"/>
    <m/>
    <s v="Avance DPX 250"/>
    <x v="3"/>
    <s v="Nuclear Magnetic Resonance Spectroscopy (NMR)"/>
    <x v="0"/>
    <x v="19"/>
    <x v="2"/>
    <m/>
    <m/>
  </r>
  <r>
    <n v="2"/>
    <n v="1"/>
    <s v="11"/>
    <n v="5"/>
    <x v="199"/>
    <m/>
    <s v="Avance DPX 250"/>
    <x v="3"/>
    <s v="Nuclear Magnetic Resonance Spectroscopy (NMR)"/>
    <x v="11"/>
    <x v="19"/>
    <x v="2"/>
    <m/>
    <m/>
  </r>
  <r>
    <n v="6"/>
    <n v="1"/>
    <s v="1"/>
    <n v="25"/>
    <x v="199"/>
    <m/>
    <s v="Avance DPX 250"/>
    <x v="4"/>
    <s v="Nuclear Magnetic Resonance Spectroscopy (NMR)"/>
    <x v="1"/>
    <x v="19"/>
    <x v="2"/>
    <m/>
    <m/>
  </r>
  <r>
    <n v="6"/>
    <n v="1"/>
    <s v="11"/>
    <n v="12"/>
    <x v="199"/>
    <m/>
    <s v="Avance DPX 250"/>
    <x v="4"/>
    <s v="Nuclear Magnetic Resonance Spectroscopy (NMR)"/>
    <x v="11"/>
    <x v="19"/>
    <x v="2"/>
    <m/>
    <m/>
  </r>
  <r>
    <n v="6"/>
    <n v="1"/>
    <s v="10"/>
    <n v="7"/>
    <x v="199"/>
    <m/>
    <s v="Avance DPX 250"/>
    <x v="4"/>
    <s v="Nuclear Magnetic Resonance Spectroscopy (NMR)"/>
    <x v="0"/>
    <x v="19"/>
    <x v="2"/>
    <m/>
    <m/>
  </r>
  <r>
    <n v="3"/>
    <n v="1"/>
    <s v="1"/>
    <n v="29"/>
    <x v="199"/>
    <m/>
    <s v="Avance DPX 250"/>
    <x v="5"/>
    <s v="Nuclear Magnetic Resonance Spectroscopy (NMR)"/>
    <x v="1"/>
    <x v="19"/>
    <x v="2"/>
    <m/>
    <m/>
  </r>
  <r>
    <n v="3"/>
    <n v="1"/>
    <s v="11"/>
    <n v="15"/>
    <x v="199"/>
    <m/>
    <s v="Avance DPX 250"/>
    <x v="5"/>
    <s v="Nuclear Magnetic Resonance Spectroscopy (NMR)"/>
    <x v="11"/>
    <x v="19"/>
    <x v="2"/>
    <m/>
    <m/>
  </r>
  <r>
    <n v="3"/>
    <n v="6"/>
    <s v="19"/>
    <n v="9"/>
    <x v="199"/>
    <m/>
    <s v="Avance DPX 250"/>
    <x v="5"/>
    <s v="Nuclear Magnetic Resonance Spectroscopy (NMR)"/>
    <x v="2"/>
    <x v="19"/>
    <x v="2"/>
    <m/>
    <m/>
  </r>
  <r>
    <n v="2"/>
    <n v="1"/>
    <s v="3"/>
    <n v="17"/>
    <x v="199"/>
    <m/>
    <s v="Avance DPX 250"/>
    <x v="3"/>
    <s v="Nuclear Magnetic Resonance Spectroscopy (NMR)"/>
    <x v="3"/>
    <x v="19"/>
    <x v="2"/>
    <m/>
    <m/>
  </r>
  <r>
    <n v="5"/>
    <n v="1"/>
    <s v="3"/>
    <n v="15"/>
    <x v="199"/>
    <m/>
    <s v="Avance DPX 250"/>
    <x v="2"/>
    <s v="Nuclear Magnetic Resonance Spectroscopy (NMR)"/>
    <x v="3"/>
    <x v="19"/>
    <x v="2"/>
    <m/>
    <m/>
  </r>
  <r>
    <n v="6"/>
    <n v="1"/>
    <s v="3"/>
    <n v="25"/>
    <x v="199"/>
    <m/>
    <s v="Avance DPX 250"/>
    <x v="4"/>
    <s v="Nuclear Magnetic Resonance Spectroscopy (NMR)"/>
    <x v="3"/>
    <x v="19"/>
    <x v="2"/>
    <m/>
    <m/>
  </r>
  <r>
    <n v="3"/>
    <n v="1"/>
    <s v="3"/>
    <n v="29"/>
    <x v="199"/>
    <m/>
    <s v="Avance DPX 250"/>
    <x v="5"/>
    <s v="Nuclear Magnetic Resonance Spectroscopy (NMR)"/>
    <x v="3"/>
    <x v="19"/>
    <x v="2"/>
    <m/>
    <m/>
  </r>
  <r>
    <n v="1"/>
    <n v="1"/>
    <s v="18"/>
    <n v="0"/>
    <x v="199"/>
    <m/>
    <s v="Avance DPX 250"/>
    <x v="1"/>
    <s v="Nuclear Magnetic Resonance Spectroscopy (NMR)"/>
    <x v="5"/>
    <x v="19"/>
    <x v="2"/>
    <m/>
    <m/>
  </r>
  <r>
    <n v="10"/>
    <n v="1"/>
    <s v="18"/>
    <n v="0"/>
    <x v="199"/>
    <s v="Bruker &amp; Spectrospin"/>
    <s v="Avance DPX 200"/>
    <x v="6"/>
    <s v="Nuclear Magnetic Resonance Spectroscopy (NMR)"/>
    <x v="5"/>
    <x v="19"/>
    <x v="2"/>
    <n v="0"/>
    <s v="Condition: Good"/>
  </r>
  <r>
    <n v="10"/>
    <n v="1"/>
    <s v="29"/>
    <n v="0"/>
    <x v="199"/>
    <m/>
    <s v="Avance DPX 200"/>
    <x v="6"/>
    <s v="Nuclear Magnetic Resonance Spectroscopy (NMR)"/>
    <x v="6"/>
    <x v="19"/>
    <x v="2"/>
    <m/>
    <m/>
  </r>
  <r>
    <n v="1"/>
    <n v="1"/>
    <s v="1"/>
    <n v="14"/>
    <x v="199"/>
    <m/>
    <s v="Avance DPX 200"/>
    <x v="1"/>
    <s v="Nuclear Magnetic Resonance Spectroscopy (NMR)"/>
    <x v="1"/>
    <x v="19"/>
    <x v="2"/>
    <m/>
    <m/>
  </r>
  <r>
    <n v="1"/>
    <n v="1"/>
    <s v="19"/>
    <n v="72"/>
    <x v="199"/>
    <m/>
    <s v="Avance DPX 200"/>
    <x v="1"/>
    <s v="Nuclear Magnetic Resonance Spectroscopy (NMR)"/>
    <x v="2"/>
    <x v="19"/>
    <x v="2"/>
    <m/>
    <m/>
  </r>
  <r>
    <n v="1"/>
    <n v="1"/>
    <s v="3"/>
    <n v="72"/>
    <x v="199"/>
    <m/>
    <s v="Avance DPX 200"/>
    <x v="1"/>
    <s v="Nuclear Magnetic Resonance Spectroscopy (NMR)"/>
    <x v="3"/>
    <x v="19"/>
    <x v="2"/>
    <m/>
    <m/>
  </r>
  <r>
    <n v="5"/>
    <n v="1"/>
    <s v="1"/>
    <n v="22"/>
    <x v="199"/>
    <m/>
    <s v="Avance DPX 200"/>
    <x v="2"/>
    <s v="Nuclear Magnetic Resonance Spectroscopy (NMR)"/>
    <x v="1"/>
    <x v="19"/>
    <x v="2"/>
    <m/>
    <m/>
  </r>
  <r>
    <n v="5"/>
    <n v="1"/>
    <s v="19"/>
    <n v="111"/>
    <x v="199"/>
    <m/>
    <s v="Avance DPX 200"/>
    <x v="2"/>
    <s v="Nuclear Magnetic Resonance Spectroscopy (NMR)"/>
    <x v="2"/>
    <x v="19"/>
    <x v="2"/>
    <m/>
    <m/>
  </r>
  <r>
    <n v="5"/>
    <n v="1"/>
    <s v="3"/>
    <n v="111"/>
    <x v="199"/>
    <m/>
    <s v="Avance DPX 200"/>
    <x v="2"/>
    <s v="Nuclear Magnetic Resonance Spectroscopy (NMR)"/>
    <x v="3"/>
    <x v="19"/>
    <x v="2"/>
    <m/>
    <m/>
  </r>
  <r>
    <n v="2"/>
    <n v="1"/>
    <s v="1"/>
    <n v="26"/>
    <x v="199"/>
    <m/>
    <s v="Avance DPX 200"/>
    <x v="3"/>
    <s v="Nuclear Magnetic Resonance Spectroscopy (NMR)"/>
    <x v="1"/>
    <x v="19"/>
    <x v="2"/>
    <m/>
    <m/>
  </r>
  <r>
    <n v="2"/>
    <n v="1"/>
    <s v="19"/>
    <n v="130"/>
    <x v="199"/>
    <m/>
    <s v="Avance DPX 200"/>
    <x v="3"/>
    <s v="Nuclear Magnetic Resonance Spectroscopy (NMR)"/>
    <x v="2"/>
    <x v="19"/>
    <x v="2"/>
    <m/>
    <m/>
  </r>
  <r>
    <n v="2"/>
    <n v="1"/>
    <s v="3"/>
    <n v="130"/>
    <x v="199"/>
    <m/>
    <s v="Avance DPX 200"/>
    <x v="3"/>
    <s v="Nuclear Magnetic Resonance Spectroscopy (NMR)"/>
    <x v="3"/>
    <x v="19"/>
    <x v="2"/>
    <m/>
    <m/>
  </r>
  <r>
    <n v="6"/>
    <n v="1"/>
    <s v="1"/>
    <n v="37"/>
    <x v="199"/>
    <m/>
    <s v="Avance DPX 200"/>
    <x v="4"/>
    <s v="Nuclear Magnetic Resonance Spectroscopy (NMR)"/>
    <x v="1"/>
    <x v="19"/>
    <x v="2"/>
    <m/>
    <m/>
  </r>
  <r>
    <n v="6"/>
    <n v="1"/>
    <s v="19"/>
    <n v="189"/>
    <x v="199"/>
    <m/>
    <s v="Avance DPX 200"/>
    <x v="4"/>
    <s v="Nuclear Magnetic Resonance Spectroscopy (NMR)"/>
    <x v="2"/>
    <x v="19"/>
    <x v="2"/>
    <m/>
    <m/>
  </r>
  <r>
    <n v="6"/>
    <n v="1"/>
    <s v="3"/>
    <n v="189"/>
    <x v="199"/>
    <m/>
    <s v="Avance DPX 200"/>
    <x v="4"/>
    <s v="Nuclear Magnetic Resonance Spectroscopy (NMR)"/>
    <x v="3"/>
    <x v="19"/>
    <x v="2"/>
    <m/>
    <m/>
  </r>
  <r>
    <n v="3"/>
    <n v="1"/>
    <s v="1"/>
    <n v="49"/>
    <x v="199"/>
    <m/>
    <s v="Avance DPX 200"/>
    <x v="5"/>
    <s v="Nuclear Magnetic Resonance Spectroscopy (NMR)"/>
    <x v="1"/>
    <x v="19"/>
    <x v="2"/>
    <m/>
    <m/>
  </r>
  <r>
    <n v="3"/>
    <n v="1"/>
    <s v="3"/>
    <n v="247"/>
    <x v="199"/>
    <m/>
    <s v="Avance DPX 200"/>
    <x v="5"/>
    <s v="Nuclear Magnetic Resonance Spectroscopy (NMR)"/>
    <x v="3"/>
    <x v="19"/>
    <x v="2"/>
    <m/>
    <m/>
  </r>
  <r>
    <n v="3"/>
    <n v="1"/>
    <s v="19"/>
    <n v="247"/>
    <x v="199"/>
    <m/>
    <s v="Avance DPX 200"/>
    <x v="5"/>
    <s v="Nuclear Magnetic Resonance Spectroscopy (NMR)"/>
    <x v="2"/>
    <x v="19"/>
    <x v="2"/>
    <m/>
    <m/>
  </r>
  <r>
    <n v="10"/>
    <n v="1"/>
    <s v="18"/>
    <n v="0"/>
    <x v="199"/>
    <s v="Bruker &amp; Spectrospin"/>
    <s v="Avance DRX 500"/>
    <x v="6"/>
    <s v="Nuclear Magnetic Resonance Spectroscopy (NMR)"/>
    <x v="5"/>
    <x v="3"/>
    <x v="2"/>
    <n v="0"/>
    <s v="Condition: Good"/>
  </r>
  <r>
    <n v="1"/>
    <n v="1"/>
    <s v="1"/>
    <n v="20"/>
    <x v="199"/>
    <m/>
    <s v="Avance DRX 500"/>
    <x v="1"/>
    <s v="Nuclear Magnetic Resonance Spectroscopy (NMR)"/>
    <x v="1"/>
    <x v="3"/>
    <x v="2"/>
    <m/>
    <m/>
  </r>
  <r>
    <n v="5"/>
    <n v="1"/>
    <s v="1"/>
    <n v="31"/>
    <x v="199"/>
    <m/>
    <s v="Avance DRX 500"/>
    <x v="2"/>
    <s v="Nuclear Magnetic Resonance Spectroscopy (NMR)"/>
    <x v="1"/>
    <x v="3"/>
    <x v="2"/>
    <m/>
    <m/>
  </r>
  <r>
    <n v="2"/>
    <n v="1"/>
    <s v="1"/>
    <n v="35"/>
    <x v="199"/>
    <m/>
    <s v="Avance DRX 500"/>
    <x v="3"/>
    <s v="Nuclear Magnetic Resonance Spectroscopy (NMR)"/>
    <x v="1"/>
    <x v="3"/>
    <x v="2"/>
    <m/>
    <m/>
  </r>
  <r>
    <n v="6"/>
    <n v="1"/>
    <s v="1"/>
    <n v="50"/>
    <x v="199"/>
    <m/>
    <s v="Avance DRX 500"/>
    <x v="4"/>
    <s v="Nuclear Magnetic Resonance Spectroscopy (NMR)"/>
    <x v="1"/>
    <x v="3"/>
    <x v="2"/>
    <m/>
    <m/>
  </r>
  <r>
    <n v="3"/>
    <n v="1"/>
    <s v="1"/>
    <n v="87"/>
    <x v="199"/>
    <m/>
    <s v="Avance DRX 500"/>
    <x v="5"/>
    <s v="Nuclear Magnetic Resonance Spectroscopy (NMR)"/>
    <x v="1"/>
    <x v="3"/>
    <x v="2"/>
    <m/>
    <m/>
  </r>
  <r>
    <n v="1"/>
    <n v="1"/>
    <s v="3"/>
    <n v="76"/>
    <x v="199"/>
    <m/>
    <s v="Avance DRX 500"/>
    <x v="1"/>
    <s v="Nuclear Magnetic Resonance Spectroscopy (NMR)"/>
    <x v="3"/>
    <x v="3"/>
    <x v="2"/>
    <m/>
    <m/>
  </r>
  <r>
    <n v="5"/>
    <n v="1"/>
    <s v="3"/>
    <n v="117"/>
    <x v="199"/>
    <m/>
    <s v="Avance DRX 500"/>
    <x v="2"/>
    <s v="Nuclear Magnetic Resonance Spectroscopy (NMR)"/>
    <x v="3"/>
    <x v="3"/>
    <x v="2"/>
    <m/>
    <m/>
  </r>
  <r>
    <n v="2"/>
    <n v="1"/>
    <s v="3"/>
    <n v="133"/>
    <x v="199"/>
    <m/>
    <s v="Avance DRX 500"/>
    <x v="3"/>
    <s v="Nuclear Magnetic Resonance Spectroscopy (NMR)"/>
    <x v="3"/>
    <x v="3"/>
    <x v="2"/>
    <m/>
    <m/>
  </r>
  <r>
    <n v="6"/>
    <n v="1"/>
    <s v="3"/>
    <n v="190"/>
    <x v="199"/>
    <m/>
    <s v="Avance DRX 500"/>
    <x v="4"/>
    <s v="Nuclear Magnetic Resonance Spectroscopy (NMR)"/>
    <x v="3"/>
    <x v="3"/>
    <x v="2"/>
    <m/>
    <m/>
  </r>
  <r>
    <n v="3"/>
    <n v="1"/>
    <s v="3"/>
    <n v="268"/>
    <x v="199"/>
    <m/>
    <s v="Avance DRX 500"/>
    <x v="5"/>
    <s v="Nuclear Magnetic Resonance Spectroscopy (NMR)"/>
    <x v="3"/>
    <x v="3"/>
    <x v="2"/>
    <m/>
    <m/>
  </r>
  <r>
    <n v="1"/>
    <n v="1"/>
    <s v="19"/>
    <n v="76"/>
    <x v="199"/>
    <m/>
    <s v="Avance DRX 500"/>
    <x v="1"/>
    <s v="Nuclear Magnetic Resonance Spectroscopy (NMR)"/>
    <x v="2"/>
    <x v="3"/>
    <x v="2"/>
    <m/>
    <m/>
  </r>
  <r>
    <n v="5"/>
    <n v="1"/>
    <s v="19"/>
    <n v="117"/>
    <x v="199"/>
    <m/>
    <s v="Avance DRX 500"/>
    <x v="2"/>
    <s v="Nuclear Magnetic Resonance Spectroscopy (NMR)"/>
    <x v="2"/>
    <x v="3"/>
    <x v="2"/>
    <m/>
    <m/>
  </r>
  <r>
    <n v="2"/>
    <n v="1"/>
    <s v="19"/>
    <n v="133"/>
    <x v="199"/>
    <m/>
    <s v="Avance DRX 500"/>
    <x v="3"/>
    <s v="Nuclear Magnetic Resonance Spectroscopy (NMR)"/>
    <x v="2"/>
    <x v="3"/>
    <x v="2"/>
    <m/>
    <m/>
  </r>
  <r>
    <n v="6"/>
    <n v="1"/>
    <s v="19"/>
    <n v="190"/>
    <x v="199"/>
    <m/>
    <s v="Avance DRX 500"/>
    <x v="4"/>
    <s v="Nuclear Magnetic Resonance Spectroscopy (NMR)"/>
    <x v="2"/>
    <x v="3"/>
    <x v="2"/>
    <m/>
    <m/>
  </r>
  <r>
    <n v="3"/>
    <n v="1"/>
    <s v="19"/>
    <n v="268"/>
    <x v="199"/>
    <m/>
    <s v="Avance DRX 500"/>
    <x v="5"/>
    <s v="Nuclear Magnetic Resonance Spectroscopy (NMR)"/>
    <x v="2"/>
    <x v="3"/>
    <x v="2"/>
    <m/>
    <m/>
  </r>
  <r>
    <n v="10"/>
    <n v="1"/>
    <s v="29"/>
    <n v="0"/>
    <x v="199"/>
    <m/>
    <s v="Avance DRX 500"/>
    <x v="6"/>
    <s v="Nuclear Magnetic Resonance Spectroscopy (NMR)"/>
    <x v="6"/>
    <x v="3"/>
    <x v="2"/>
    <m/>
    <m/>
  </r>
  <r>
    <n v="10"/>
    <n v="1"/>
    <s v="18"/>
    <n v="0"/>
    <x v="199"/>
    <s v="Bruker &amp; Spectrospin"/>
    <s v="Avance DPX 200"/>
    <x v="6"/>
    <s v="Nuclear Magnetic Resonance Spectroscopy (NMR)"/>
    <x v="5"/>
    <x v="3"/>
    <x v="2"/>
    <n v="0"/>
    <s v="Condition: Good"/>
  </r>
  <r>
    <n v="1"/>
    <n v="1"/>
    <s v="1"/>
    <n v="13"/>
    <x v="199"/>
    <m/>
    <s v="Avance DPX 200"/>
    <x v="1"/>
    <s v="Nuclear Magnetic Resonance Spectroscopy (NMR)"/>
    <x v="1"/>
    <x v="3"/>
    <x v="2"/>
    <m/>
    <m/>
  </r>
  <r>
    <n v="5"/>
    <n v="1"/>
    <s v="1"/>
    <n v="20"/>
    <x v="199"/>
    <m/>
    <s v="Avance DPX 200"/>
    <x v="2"/>
    <s v="Nuclear Magnetic Resonance Spectroscopy (NMR)"/>
    <x v="1"/>
    <x v="3"/>
    <x v="2"/>
    <m/>
    <m/>
  </r>
  <r>
    <n v="2"/>
    <n v="1"/>
    <s v="1"/>
    <n v="22"/>
    <x v="199"/>
    <m/>
    <s v="Avance DPX 200"/>
    <x v="3"/>
    <s v="Nuclear Magnetic Resonance Spectroscopy (NMR)"/>
    <x v="1"/>
    <x v="3"/>
    <x v="2"/>
    <m/>
    <m/>
  </r>
  <r>
    <n v="6"/>
    <n v="1"/>
    <s v="1"/>
    <n v="32"/>
    <x v="199"/>
    <m/>
    <s v="Avance DPX 200"/>
    <x v="4"/>
    <s v="Nuclear Magnetic Resonance Spectroscopy (NMR)"/>
    <x v="1"/>
    <x v="3"/>
    <x v="2"/>
    <m/>
    <m/>
  </r>
  <r>
    <n v="3"/>
    <n v="1"/>
    <s v="1"/>
    <n v="55"/>
    <x v="199"/>
    <m/>
    <s v="Avance DPX 200"/>
    <x v="5"/>
    <s v="Nuclear Magnetic Resonance Spectroscopy (NMR)"/>
    <x v="1"/>
    <x v="3"/>
    <x v="2"/>
    <m/>
    <m/>
  </r>
  <r>
    <n v="1"/>
    <n v="1"/>
    <s v="3"/>
    <n v="69"/>
    <x v="199"/>
    <m/>
    <s v="Avance DPX 200"/>
    <x v="1"/>
    <s v="Nuclear Magnetic Resonance Spectroscopy (NMR)"/>
    <x v="3"/>
    <x v="3"/>
    <x v="2"/>
    <m/>
    <m/>
  </r>
  <r>
    <n v="5"/>
    <n v="1"/>
    <s v="3"/>
    <n v="105"/>
    <x v="199"/>
    <m/>
    <s v="Avance DPX 200"/>
    <x v="2"/>
    <s v="Nuclear Magnetic Resonance Spectroscopy (NMR)"/>
    <x v="3"/>
    <x v="3"/>
    <x v="2"/>
    <m/>
    <m/>
  </r>
  <r>
    <n v="2"/>
    <n v="1"/>
    <s v="3"/>
    <n v="120"/>
    <x v="199"/>
    <m/>
    <s v="Avance DPX 200"/>
    <x v="3"/>
    <s v="Nuclear Magnetic Resonance Spectroscopy (NMR)"/>
    <x v="3"/>
    <x v="3"/>
    <x v="2"/>
    <m/>
    <m/>
  </r>
  <r>
    <n v="6"/>
    <n v="1"/>
    <s v="3"/>
    <n v="171"/>
    <x v="199"/>
    <m/>
    <s v="Avance DPX 200"/>
    <x v="4"/>
    <s v="Nuclear Magnetic Resonance Spectroscopy (NMR)"/>
    <x v="3"/>
    <x v="3"/>
    <x v="2"/>
    <m/>
    <m/>
  </r>
  <r>
    <n v="3"/>
    <n v="1"/>
    <s v="3"/>
    <n v="236"/>
    <x v="199"/>
    <m/>
    <s v="Avance DPX 200"/>
    <x v="5"/>
    <s v="Nuclear Magnetic Resonance Spectroscopy (NMR)"/>
    <x v="3"/>
    <x v="3"/>
    <x v="2"/>
    <m/>
    <m/>
  </r>
  <r>
    <n v="1"/>
    <n v="1"/>
    <s v="19"/>
    <n v="69"/>
    <x v="199"/>
    <m/>
    <s v="Avance DPX 200"/>
    <x v="1"/>
    <s v="Nuclear Magnetic Resonance Spectroscopy (NMR)"/>
    <x v="2"/>
    <x v="3"/>
    <x v="2"/>
    <m/>
    <m/>
  </r>
  <r>
    <n v="5"/>
    <n v="1"/>
    <s v="19"/>
    <n v="105"/>
    <x v="199"/>
    <m/>
    <s v="Avance DPX 200"/>
    <x v="2"/>
    <s v="Nuclear Magnetic Resonance Spectroscopy (NMR)"/>
    <x v="2"/>
    <x v="3"/>
    <x v="2"/>
    <m/>
    <m/>
  </r>
  <r>
    <n v="2"/>
    <n v="1"/>
    <s v="19"/>
    <n v="120"/>
    <x v="199"/>
    <m/>
    <s v="Avance DPX 200"/>
    <x v="3"/>
    <s v="Nuclear Magnetic Resonance Spectroscopy (NMR)"/>
    <x v="2"/>
    <x v="3"/>
    <x v="2"/>
    <m/>
    <m/>
  </r>
  <r>
    <n v="6"/>
    <n v="1"/>
    <s v="19"/>
    <n v="171"/>
    <x v="199"/>
    <m/>
    <s v="Avance DPX 200"/>
    <x v="4"/>
    <s v="Nuclear Magnetic Resonance Spectroscopy (NMR)"/>
    <x v="2"/>
    <x v="3"/>
    <x v="2"/>
    <m/>
    <m/>
  </r>
  <r>
    <n v="3"/>
    <n v="1"/>
    <s v="19"/>
    <n v="236"/>
    <x v="199"/>
    <m/>
    <s v="Avance DPX 200"/>
    <x v="5"/>
    <s v="Nuclear Magnetic Resonance Spectroscopy (NMR)"/>
    <x v="2"/>
    <x v="3"/>
    <x v="2"/>
    <m/>
    <m/>
  </r>
  <r>
    <n v="10"/>
    <n v="1"/>
    <s v="29"/>
    <n v="0"/>
    <x v="199"/>
    <m/>
    <s v="Avance DPX 200"/>
    <x v="6"/>
    <s v="Nuclear Magnetic Resonance Spectroscopy (NMR)"/>
    <x v="6"/>
    <x v="3"/>
    <x v="2"/>
    <m/>
    <m/>
  </r>
  <r>
    <n v="10"/>
    <n v="1"/>
    <s v="18"/>
    <n v="0"/>
    <x v="199"/>
    <s v="JEOL"/>
    <s v="ECZ 400"/>
    <x v="6"/>
    <s v="Nuclear Magnetic Resonance Spectroscopy (NMR)"/>
    <x v="5"/>
    <x v="19"/>
    <x v="1"/>
    <n v="1"/>
    <s v="Condition: Excellent"/>
  </r>
  <r>
    <n v="10"/>
    <n v="1"/>
    <s v="29"/>
    <n v="0"/>
    <x v="199"/>
    <m/>
    <s v="ECZ 400"/>
    <x v="6"/>
    <s v="Nuclear Magnetic Resonance Spectroscopy (NMR)"/>
    <x v="6"/>
    <x v="19"/>
    <x v="1"/>
    <m/>
    <m/>
  </r>
  <r>
    <n v="1"/>
    <n v="1"/>
    <s v="1"/>
    <n v="37"/>
    <x v="199"/>
    <m/>
    <s v="ECZ 400"/>
    <x v="1"/>
    <s v="Nuclear Magnetic Resonance Spectroscopy (NMR)"/>
    <x v="1"/>
    <x v="19"/>
    <x v="1"/>
    <m/>
    <m/>
  </r>
  <r>
    <n v="1"/>
    <n v="1"/>
    <s v="19"/>
    <n v="123"/>
    <x v="199"/>
    <m/>
    <s v="ECZ 400"/>
    <x v="1"/>
    <s v="Nuclear Magnetic Resonance Spectroscopy (NMR)"/>
    <x v="2"/>
    <x v="19"/>
    <x v="1"/>
    <m/>
    <m/>
  </r>
  <r>
    <n v="1"/>
    <n v="1"/>
    <s v="3"/>
    <n v="123"/>
    <x v="199"/>
    <m/>
    <s v="ECZ 400"/>
    <x v="1"/>
    <s v="Nuclear Magnetic Resonance Spectroscopy (NMR)"/>
    <x v="3"/>
    <x v="19"/>
    <x v="1"/>
    <m/>
    <m/>
  </r>
  <r>
    <n v="5"/>
    <n v="1"/>
    <s v="1"/>
    <n v="58"/>
    <x v="199"/>
    <m/>
    <s v="ECZ 400"/>
    <x v="2"/>
    <s v="Nuclear Magnetic Resonance Spectroscopy (NMR)"/>
    <x v="1"/>
    <x v="19"/>
    <x v="1"/>
    <m/>
    <m/>
  </r>
  <r>
    <n v="5"/>
    <n v="1"/>
    <s v="19"/>
    <n v="192"/>
    <x v="199"/>
    <m/>
    <s v="ECZ 400"/>
    <x v="2"/>
    <s v="Nuclear Magnetic Resonance Spectroscopy (NMR)"/>
    <x v="2"/>
    <x v="19"/>
    <x v="1"/>
    <m/>
    <m/>
  </r>
  <r>
    <n v="5"/>
    <n v="1"/>
    <s v="3"/>
    <n v="192"/>
    <x v="199"/>
    <m/>
    <s v="ECZ 400"/>
    <x v="2"/>
    <s v="Nuclear Magnetic Resonance Spectroscopy (NMR)"/>
    <x v="3"/>
    <x v="19"/>
    <x v="1"/>
    <m/>
    <m/>
  </r>
  <r>
    <n v="2"/>
    <n v="1"/>
    <s v="1"/>
    <n v="67"/>
    <x v="199"/>
    <m/>
    <s v="ECZ 400"/>
    <x v="3"/>
    <s v="Nuclear Magnetic Resonance Spectroscopy (NMR)"/>
    <x v="1"/>
    <x v="19"/>
    <x v="1"/>
    <m/>
    <m/>
  </r>
  <r>
    <n v="2"/>
    <n v="1"/>
    <s v="19"/>
    <n v="224"/>
    <x v="199"/>
    <m/>
    <s v="ECZ 400"/>
    <x v="3"/>
    <s v="Nuclear Magnetic Resonance Spectroscopy (NMR)"/>
    <x v="2"/>
    <x v="19"/>
    <x v="1"/>
    <m/>
    <m/>
  </r>
  <r>
    <n v="2"/>
    <n v="1"/>
    <s v="3"/>
    <n v="224"/>
    <x v="199"/>
    <m/>
    <s v="ECZ 400"/>
    <x v="3"/>
    <s v="Nuclear Magnetic Resonance Spectroscopy (NMR)"/>
    <x v="3"/>
    <x v="19"/>
    <x v="1"/>
    <m/>
    <m/>
  </r>
  <r>
    <n v="6"/>
    <n v="1"/>
    <s v="1"/>
    <n v="109"/>
    <x v="199"/>
    <m/>
    <s v="ECZ 400"/>
    <x v="4"/>
    <s v="Nuclear Magnetic Resonance Spectroscopy (NMR)"/>
    <x v="1"/>
    <x v="19"/>
    <x v="1"/>
    <m/>
    <m/>
  </r>
  <r>
    <n v="6"/>
    <n v="1"/>
    <s v="19"/>
    <n v="362"/>
    <x v="199"/>
    <m/>
    <s v="ECZ 400"/>
    <x v="4"/>
    <s v="Nuclear Magnetic Resonance Spectroscopy (NMR)"/>
    <x v="2"/>
    <x v="19"/>
    <x v="1"/>
    <m/>
    <m/>
  </r>
  <r>
    <n v="6"/>
    <n v="1"/>
    <s v="3"/>
    <n v="362"/>
    <x v="199"/>
    <m/>
    <s v="ECZ 400"/>
    <x v="4"/>
    <s v="Nuclear Magnetic Resonance Spectroscopy (NMR)"/>
    <x v="3"/>
    <x v="19"/>
    <x v="1"/>
    <m/>
    <m/>
  </r>
  <r>
    <n v="3"/>
    <n v="1"/>
    <s v="1"/>
    <n v="139"/>
    <x v="199"/>
    <m/>
    <s v="ECZ 400"/>
    <x v="5"/>
    <s v="Nuclear Magnetic Resonance Spectroscopy (NMR)"/>
    <x v="1"/>
    <x v="19"/>
    <x v="1"/>
    <m/>
    <m/>
  </r>
  <r>
    <n v="3"/>
    <n v="1"/>
    <s v="19"/>
    <n v="463"/>
    <x v="199"/>
    <m/>
    <s v="ECZ 400"/>
    <x v="5"/>
    <s v="Nuclear Magnetic Resonance Spectroscopy (NMR)"/>
    <x v="2"/>
    <x v="19"/>
    <x v="1"/>
    <m/>
    <m/>
  </r>
  <r>
    <n v="3"/>
    <n v="1"/>
    <s v="3"/>
    <n v="463"/>
    <x v="199"/>
    <m/>
    <s v="ECZ 400"/>
    <x v="5"/>
    <s v="Nuclear Magnetic Resonance Spectroscopy (NMR)"/>
    <x v="3"/>
    <x v="19"/>
    <x v="1"/>
    <m/>
    <m/>
  </r>
  <r>
    <n v="1"/>
    <n v="1"/>
    <s v="16"/>
    <n v="81"/>
    <x v="200"/>
    <m/>
    <s v="ECZ 400"/>
    <x v="1"/>
    <s v="Nuclear Magnetic Resonance Spectroscopy Technical Assistance (NMR)"/>
    <x v="4"/>
    <x v="19"/>
    <x v="1"/>
    <n v="1"/>
    <m/>
  </r>
  <r>
    <n v="5"/>
    <n v="1"/>
    <s v="16"/>
    <n v="125"/>
    <x v="200"/>
    <m/>
    <s v="ECZ 400"/>
    <x v="2"/>
    <s v="Nuclear Magnetic Resonance Spectroscopy Technical Assistance (NMR)"/>
    <x v="4"/>
    <x v="19"/>
    <x v="1"/>
    <m/>
    <m/>
  </r>
  <r>
    <n v="2"/>
    <n v="1"/>
    <s v="16"/>
    <n v="146"/>
    <x v="200"/>
    <m/>
    <s v="ECZ 400"/>
    <x v="3"/>
    <s v="Nuclear Magnetic Resonance Spectroscopy Technical Assistance (NMR)"/>
    <x v="4"/>
    <x v="19"/>
    <x v="1"/>
    <m/>
    <m/>
  </r>
  <r>
    <n v="6"/>
    <n v="1"/>
    <s v="16"/>
    <n v="236"/>
    <x v="200"/>
    <m/>
    <s v="ECZ 400"/>
    <x v="4"/>
    <s v="Nuclear Magnetic Resonance Spectroscopy Technical Assistance (NMR)"/>
    <x v="4"/>
    <x v="19"/>
    <x v="1"/>
    <m/>
    <m/>
  </r>
  <r>
    <n v="3"/>
    <n v="1"/>
    <s v="16"/>
    <n v="302"/>
    <x v="200"/>
    <m/>
    <s v="ECZ 400"/>
    <x v="5"/>
    <s v="Nuclear Magnetic Resonance Spectroscopy Technical Assistance (NMR)"/>
    <x v="4"/>
    <x v="19"/>
    <x v="1"/>
    <m/>
    <m/>
  </r>
  <r>
    <n v="1"/>
    <n v="9"/>
    <s v="19"/>
    <n v="25"/>
    <x v="201"/>
    <m/>
    <s v="ECZ 400"/>
    <x v="1"/>
    <s v="Offsite Testing Rental Fee (NERVE Offsite)"/>
    <x v="2"/>
    <x v="1"/>
    <x v="1"/>
    <n v="1"/>
    <m/>
  </r>
  <r>
    <n v="5"/>
    <n v="9"/>
    <s v="19"/>
    <n v="25"/>
    <x v="201"/>
    <m/>
    <s v="ECZ 400"/>
    <x v="2"/>
    <s v="Offsite Testing Rental Fee (NERVE Offsite)"/>
    <x v="2"/>
    <x v="1"/>
    <x v="1"/>
    <m/>
    <m/>
  </r>
  <r>
    <n v="2"/>
    <n v="9"/>
    <s v="19"/>
    <n v="25"/>
    <x v="201"/>
    <m/>
    <s v="ECZ 400"/>
    <x v="3"/>
    <s v="Offsite Testing Rental Fee (NERVE Offsite)"/>
    <x v="2"/>
    <x v="1"/>
    <x v="1"/>
    <m/>
    <m/>
  </r>
  <r>
    <n v="6"/>
    <n v="9"/>
    <s v="19"/>
    <n v="25"/>
    <x v="201"/>
    <m/>
    <s v="ECZ 400"/>
    <x v="4"/>
    <s v="Offsite Testing Rental Fee (NERVE Offsite)"/>
    <x v="2"/>
    <x v="1"/>
    <x v="1"/>
    <m/>
    <m/>
  </r>
  <r>
    <n v="3"/>
    <n v="9"/>
    <s v="19"/>
    <n v="25"/>
    <x v="201"/>
    <m/>
    <s v="ECZ 400"/>
    <x v="5"/>
    <s v="Offsite Testing Rental Fee (NERVE Offsite)"/>
    <x v="2"/>
    <x v="1"/>
    <x v="1"/>
    <m/>
    <m/>
  </r>
  <r>
    <n v="10"/>
    <n v="1"/>
    <s v="18"/>
    <n v="0"/>
    <x v="202"/>
    <s v="Wyko"/>
    <s v="NT2000"/>
    <x v="6"/>
    <s v="Optical Profiling system (OPS)"/>
    <x v="5"/>
    <x v="3"/>
    <x v="1"/>
    <n v="1"/>
    <s v="Condition: Fair"/>
  </r>
  <r>
    <n v="10"/>
    <n v="1"/>
    <s v="29"/>
    <n v="0"/>
    <x v="202"/>
    <m/>
    <s v="NT2000"/>
    <x v="6"/>
    <s v="Optical Profiling system (OPS)"/>
    <x v="6"/>
    <x v="3"/>
    <x v="1"/>
    <m/>
    <m/>
  </r>
  <r>
    <n v="1"/>
    <n v="1"/>
    <s v="1"/>
    <n v="27"/>
    <x v="202"/>
    <m/>
    <s v="NT2000"/>
    <x v="1"/>
    <s v="Optical Profiling system (OPS)"/>
    <x v="1"/>
    <x v="3"/>
    <x v="1"/>
    <m/>
    <m/>
  </r>
  <r>
    <n v="1"/>
    <n v="1"/>
    <s v="19"/>
    <n v="117"/>
    <x v="202"/>
    <m/>
    <s v="NT2000"/>
    <x v="1"/>
    <s v="Optical Profiling system (OPS)"/>
    <x v="2"/>
    <x v="3"/>
    <x v="1"/>
    <m/>
    <m/>
  </r>
  <r>
    <n v="1"/>
    <n v="1"/>
    <s v="3"/>
    <n v="117"/>
    <x v="202"/>
    <m/>
    <s v="NT2000"/>
    <x v="1"/>
    <s v="Optical Profiling system (OPS)"/>
    <x v="3"/>
    <x v="3"/>
    <x v="1"/>
    <m/>
    <m/>
  </r>
  <r>
    <n v="5"/>
    <n v="1"/>
    <s v="1"/>
    <n v="42"/>
    <x v="202"/>
    <m/>
    <s v="NT2000"/>
    <x v="2"/>
    <s v="Optical Profiling system (OPS)"/>
    <x v="1"/>
    <x v="3"/>
    <x v="1"/>
    <m/>
    <m/>
  </r>
  <r>
    <n v="5"/>
    <n v="1"/>
    <s v="19"/>
    <n v="188"/>
    <x v="202"/>
    <m/>
    <s v="NT2000"/>
    <x v="2"/>
    <s v="Optical Profiling system (OPS)"/>
    <x v="2"/>
    <x v="3"/>
    <x v="1"/>
    <m/>
    <m/>
  </r>
  <r>
    <n v="5"/>
    <n v="1"/>
    <s v="3"/>
    <n v="188"/>
    <x v="202"/>
    <m/>
    <s v="NT2000"/>
    <x v="2"/>
    <s v="Optical Profiling system (OPS)"/>
    <x v="3"/>
    <x v="3"/>
    <x v="1"/>
    <m/>
    <m/>
  </r>
  <r>
    <n v="2"/>
    <n v="1"/>
    <s v="1"/>
    <n v="49"/>
    <x v="202"/>
    <m/>
    <s v="NT2000"/>
    <x v="3"/>
    <s v="Optical Profiling system (OPS)"/>
    <x v="1"/>
    <x v="3"/>
    <x v="1"/>
    <m/>
    <m/>
  </r>
  <r>
    <n v="2"/>
    <n v="1"/>
    <s v="19"/>
    <n v="218"/>
    <x v="202"/>
    <m/>
    <s v="NT2000"/>
    <x v="3"/>
    <s v="Optical Profiling system (OPS)"/>
    <x v="2"/>
    <x v="3"/>
    <x v="1"/>
    <m/>
    <m/>
  </r>
  <r>
    <n v="2"/>
    <n v="1"/>
    <s v="3"/>
    <n v="218"/>
    <x v="202"/>
    <m/>
    <s v="NT2000"/>
    <x v="3"/>
    <s v="Optical Profiling system (OPS)"/>
    <x v="3"/>
    <x v="3"/>
    <x v="1"/>
    <m/>
    <m/>
  </r>
  <r>
    <n v="6"/>
    <n v="1"/>
    <s v="1"/>
    <n v="79"/>
    <x v="202"/>
    <m/>
    <s v="NT2000"/>
    <x v="4"/>
    <s v="Optical Profiling system (OPS)"/>
    <x v="1"/>
    <x v="3"/>
    <x v="1"/>
    <m/>
    <m/>
  </r>
  <r>
    <n v="6"/>
    <n v="1"/>
    <s v="19"/>
    <n v="352"/>
    <x v="202"/>
    <m/>
    <s v="NT2000"/>
    <x v="4"/>
    <s v="Optical Profiling system (OPS)"/>
    <x v="2"/>
    <x v="3"/>
    <x v="1"/>
    <m/>
    <m/>
  </r>
  <r>
    <n v="6"/>
    <n v="1"/>
    <s v="3"/>
    <n v="352"/>
    <x v="202"/>
    <m/>
    <s v="NT2000"/>
    <x v="4"/>
    <s v="Optical Profiling system (OPS)"/>
    <x v="3"/>
    <x v="3"/>
    <x v="1"/>
    <m/>
    <m/>
  </r>
  <r>
    <n v="3"/>
    <n v="1"/>
    <s v="1"/>
    <n v="101"/>
    <x v="202"/>
    <m/>
    <s v="NT2000"/>
    <x v="5"/>
    <s v="Optical Profiling system (OPS)"/>
    <x v="1"/>
    <x v="3"/>
    <x v="1"/>
    <m/>
    <m/>
  </r>
  <r>
    <n v="3"/>
    <n v="1"/>
    <s v="19"/>
    <n v="450"/>
    <x v="202"/>
    <m/>
    <s v="NT2000"/>
    <x v="5"/>
    <s v="Optical Profiling system (OPS)"/>
    <x v="2"/>
    <x v="3"/>
    <x v="1"/>
    <m/>
    <m/>
  </r>
  <r>
    <n v="3"/>
    <n v="1"/>
    <s v="3"/>
    <n v="450"/>
    <x v="202"/>
    <m/>
    <s v="NT2000"/>
    <x v="5"/>
    <s v="Optical Profiling system (OPS)"/>
    <x v="3"/>
    <x v="3"/>
    <x v="1"/>
    <m/>
    <m/>
  </r>
  <r>
    <n v="10"/>
    <n v="1"/>
    <s v="18"/>
    <n v="0"/>
    <x v="203"/>
    <s v="SPX &gt;Blue M in Nano Fabrication Laboratory Convection Oven"/>
    <s v="NT2000"/>
    <x v="6"/>
    <s v="Oven (Ovn)"/>
    <x v="5"/>
    <x v="2"/>
    <x v="1"/>
    <n v="1"/>
    <s v="Condition: Excellent"/>
  </r>
  <r>
    <n v="10"/>
    <n v="1"/>
    <s v="29"/>
    <n v="0"/>
    <x v="203"/>
    <m/>
    <s v="NT2000"/>
    <x v="6"/>
    <s v="Oven (Ovn)"/>
    <x v="6"/>
    <x v="2"/>
    <x v="1"/>
    <m/>
    <m/>
  </r>
  <r>
    <n v="1"/>
    <n v="1"/>
    <s v="1"/>
    <n v="5"/>
    <x v="203"/>
    <m/>
    <s v="NT2000"/>
    <x v="1"/>
    <s v="Oven (Ovn)"/>
    <x v="1"/>
    <x v="2"/>
    <x v="1"/>
    <m/>
    <m/>
  </r>
  <r>
    <n v="1"/>
    <n v="1"/>
    <s v="19"/>
    <n v="116"/>
    <x v="203"/>
    <m/>
    <s v="NT2000"/>
    <x v="1"/>
    <s v="Oven (Ovn)"/>
    <x v="2"/>
    <x v="2"/>
    <x v="1"/>
    <m/>
    <m/>
  </r>
  <r>
    <n v="1"/>
    <n v="1"/>
    <s v="3"/>
    <n v="116"/>
    <x v="203"/>
    <m/>
    <s v="NT2000"/>
    <x v="1"/>
    <s v="Oven (Ovn)"/>
    <x v="3"/>
    <x v="2"/>
    <x v="1"/>
    <m/>
    <m/>
  </r>
  <r>
    <n v="5"/>
    <n v="1"/>
    <s v="1"/>
    <n v="10"/>
    <x v="203"/>
    <m/>
    <s v="NT2000"/>
    <x v="2"/>
    <s v="Oven (Ovn)"/>
    <x v="1"/>
    <x v="2"/>
    <x v="1"/>
    <m/>
    <m/>
  </r>
  <r>
    <n v="5"/>
    <n v="1"/>
    <s v="19"/>
    <n v="188"/>
    <x v="203"/>
    <m/>
    <s v="NT2000"/>
    <x v="2"/>
    <s v="Oven (Ovn)"/>
    <x v="2"/>
    <x v="2"/>
    <x v="1"/>
    <m/>
    <m/>
  </r>
  <r>
    <n v="5"/>
    <n v="1"/>
    <s v="3"/>
    <n v="188"/>
    <x v="203"/>
    <m/>
    <s v="NT2000"/>
    <x v="2"/>
    <s v="Oven (Ovn)"/>
    <x v="3"/>
    <x v="2"/>
    <x v="1"/>
    <m/>
    <m/>
  </r>
  <r>
    <n v="2"/>
    <n v="1"/>
    <s v="1"/>
    <n v="11"/>
    <x v="203"/>
    <m/>
    <s v="NT2000"/>
    <x v="3"/>
    <s v="Oven (Ovn)"/>
    <x v="1"/>
    <x v="2"/>
    <x v="1"/>
    <m/>
    <m/>
  </r>
  <r>
    <n v="2"/>
    <n v="1"/>
    <s v="19"/>
    <n v="218"/>
    <x v="203"/>
    <m/>
    <s v="NT2000"/>
    <x v="3"/>
    <s v="Oven (Ovn)"/>
    <x v="2"/>
    <x v="2"/>
    <x v="1"/>
    <m/>
    <m/>
  </r>
  <r>
    <n v="2"/>
    <n v="1"/>
    <s v="3"/>
    <n v="218"/>
    <x v="203"/>
    <m/>
    <s v="NT2000"/>
    <x v="3"/>
    <s v="Oven (Ovn)"/>
    <x v="3"/>
    <x v="2"/>
    <x v="1"/>
    <m/>
    <m/>
  </r>
  <r>
    <n v="6"/>
    <n v="1"/>
    <s v="1"/>
    <n v="18"/>
    <x v="203"/>
    <m/>
    <s v="NT2000"/>
    <x v="4"/>
    <s v="Oven (Ovn)"/>
    <x v="1"/>
    <x v="2"/>
    <x v="1"/>
    <m/>
    <m/>
  </r>
  <r>
    <n v="6"/>
    <n v="1"/>
    <s v="19"/>
    <n v="353"/>
    <x v="203"/>
    <m/>
    <s v="NT2000"/>
    <x v="4"/>
    <s v="Oven (Ovn)"/>
    <x v="2"/>
    <x v="2"/>
    <x v="1"/>
    <m/>
    <m/>
  </r>
  <r>
    <n v="6"/>
    <n v="1"/>
    <s v="3"/>
    <n v="353"/>
    <x v="203"/>
    <m/>
    <s v="NT2000"/>
    <x v="4"/>
    <s v="Oven (Ovn)"/>
    <x v="3"/>
    <x v="2"/>
    <x v="1"/>
    <m/>
    <m/>
  </r>
  <r>
    <n v="3"/>
    <n v="1"/>
    <s v="1"/>
    <n v="23"/>
    <x v="203"/>
    <m/>
    <s v="NT2000"/>
    <x v="5"/>
    <s v="Oven (Ovn)"/>
    <x v="1"/>
    <x v="2"/>
    <x v="1"/>
    <m/>
    <m/>
  </r>
  <r>
    <n v="3"/>
    <n v="1"/>
    <s v="19"/>
    <n v="451"/>
    <x v="203"/>
    <m/>
    <s v="NT2000"/>
    <x v="5"/>
    <s v="Oven (Ovn)"/>
    <x v="2"/>
    <x v="2"/>
    <x v="1"/>
    <m/>
    <m/>
  </r>
  <r>
    <n v="3"/>
    <n v="1"/>
    <s v="3"/>
    <n v="451"/>
    <x v="203"/>
    <m/>
    <s v="NT2000"/>
    <x v="5"/>
    <s v="Oven (Ovn)"/>
    <x v="3"/>
    <x v="2"/>
    <x v="1"/>
    <m/>
    <m/>
  </r>
  <r>
    <n v="1"/>
    <n v="1"/>
    <s v="1"/>
    <n v="5"/>
    <x v="204"/>
    <s v="Binder"/>
    <s v="NT2000"/>
    <x v="1"/>
    <s v="Oven, Model FD-56-UL"/>
    <x v="1"/>
    <x v="4"/>
    <x v="1"/>
    <n v="1"/>
    <s v="Condition: Excellent"/>
  </r>
  <r>
    <n v="1"/>
    <n v="1"/>
    <s v="19"/>
    <n v="77"/>
    <x v="204"/>
    <m/>
    <s v="NT2000"/>
    <x v="1"/>
    <s v="Oven, Model FD-56-UL"/>
    <x v="2"/>
    <x v="4"/>
    <x v="1"/>
    <m/>
    <m/>
  </r>
  <r>
    <n v="1"/>
    <n v="1"/>
    <s v="3"/>
    <n v="77"/>
    <x v="204"/>
    <m/>
    <s v="NT2000"/>
    <x v="1"/>
    <s v="Oven, Model FD-56-UL"/>
    <x v="3"/>
    <x v="4"/>
    <x v="1"/>
    <m/>
    <m/>
  </r>
  <r>
    <n v="5"/>
    <n v="1"/>
    <s v="1"/>
    <n v="11"/>
    <x v="204"/>
    <m/>
    <s v="NT2000"/>
    <x v="2"/>
    <s v="Oven, Model FD-56-UL"/>
    <x v="1"/>
    <x v="4"/>
    <x v="1"/>
    <m/>
    <m/>
  </r>
  <r>
    <n v="5"/>
    <n v="1"/>
    <s v="19"/>
    <n v="125"/>
    <x v="204"/>
    <m/>
    <s v="NT2000"/>
    <x v="2"/>
    <s v="Oven, Model FD-56-UL"/>
    <x v="2"/>
    <x v="4"/>
    <x v="1"/>
    <m/>
    <m/>
  </r>
  <r>
    <n v="5"/>
    <n v="1"/>
    <s v="3"/>
    <n v="125"/>
    <x v="204"/>
    <m/>
    <s v="NT2000"/>
    <x v="2"/>
    <s v="Oven, Model FD-56-UL"/>
    <x v="3"/>
    <x v="4"/>
    <x v="1"/>
    <m/>
    <m/>
  </r>
  <r>
    <n v="2"/>
    <n v="1"/>
    <s v="1"/>
    <n v="13"/>
    <x v="204"/>
    <m/>
    <s v="NT2000"/>
    <x v="3"/>
    <s v="Oven, Model FD-56-UL"/>
    <x v="1"/>
    <x v="4"/>
    <x v="1"/>
    <m/>
    <m/>
  </r>
  <r>
    <n v="2"/>
    <n v="1"/>
    <s v="19"/>
    <n v="140"/>
    <x v="204"/>
    <m/>
    <s v="NT2000"/>
    <x v="3"/>
    <s v="Oven, Model FD-56-UL"/>
    <x v="2"/>
    <x v="4"/>
    <x v="1"/>
    <m/>
    <m/>
  </r>
  <r>
    <n v="2"/>
    <n v="1"/>
    <s v="3"/>
    <n v="140"/>
    <x v="204"/>
    <m/>
    <s v="NT2000"/>
    <x v="3"/>
    <s v="Oven, Model FD-56-UL"/>
    <x v="3"/>
    <x v="4"/>
    <x v="1"/>
    <m/>
    <m/>
  </r>
  <r>
    <n v="6"/>
    <n v="1"/>
    <s v="1"/>
    <n v="19"/>
    <x v="204"/>
    <m/>
    <s v="NT2000"/>
    <x v="4"/>
    <s v="Oven, Model FD-56-UL"/>
    <x v="1"/>
    <x v="4"/>
    <x v="1"/>
    <m/>
    <m/>
  </r>
  <r>
    <n v="6"/>
    <n v="1"/>
    <s v="19"/>
    <n v="226"/>
    <x v="204"/>
    <m/>
    <s v="NT2000"/>
    <x v="4"/>
    <s v="Oven, Model FD-56-UL"/>
    <x v="2"/>
    <x v="4"/>
    <x v="1"/>
    <m/>
    <m/>
  </r>
  <r>
    <n v="6"/>
    <n v="1"/>
    <s v="3"/>
    <n v="226"/>
    <x v="204"/>
    <m/>
    <s v="NT2000"/>
    <x v="4"/>
    <s v="Oven, Model FD-56-UL"/>
    <x v="3"/>
    <x v="4"/>
    <x v="1"/>
    <m/>
    <m/>
  </r>
  <r>
    <n v="3"/>
    <n v="1"/>
    <s v="1"/>
    <n v="25"/>
    <x v="204"/>
    <m/>
    <s v="NT2000"/>
    <x v="5"/>
    <s v="Oven, Model FD-56-UL"/>
    <x v="1"/>
    <x v="4"/>
    <x v="1"/>
    <m/>
    <m/>
  </r>
  <r>
    <n v="3"/>
    <n v="1"/>
    <s v="19"/>
    <n v="289"/>
    <x v="204"/>
    <m/>
    <s v="NT2000"/>
    <x v="5"/>
    <s v="Oven, Model FD-56-UL"/>
    <x v="2"/>
    <x v="4"/>
    <x v="1"/>
    <m/>
    <m/>
  </r>
  <r>
    <n v="3"/>
    <n v="1"/>
    <s v="3"/>
    <n v="289"/>
    <x v="204"/>
    <m/>
    <s v="NT2000"/>
    <x v="5"/>
    <s v="Oven, Model FD-56-UL"/>
    <x v="3"/>
    <x v="4"/>
    <x v="1"/>
    <m/>
    <m/>
  </r>
  <r>
    <n v="10"/>
    <n v="1"/>
    <s v="18"/>
    <n v="0"/>
    <x v="204"/>
    <m/>
    <s v="NT2000"/>
    <x v="6"/>
    <s v="Oven, Model FD-56-UL"/>
    <x v="5"/>
    <x v="4"/>
    <x v="1"/>
    <m/>
    <m/>
  </r>
  <r>
    <n v="10"/>
    <n v="1"/>
    <s v="29"/>
    <n v="0"/>
    <x v="205"/>
    <s v="Oxford Plasmalab 80+"/>
    <s v="NT2000"/>
    <x v="6"/>
    <s v="Oxford RIE A - BCL3, Cl2, SF6, AR (RIE)"/>
    <x v="6"/>
    <x v="2"/>
    <x v="1"/>
    <n v="1"/>
    <s v="Condition: Excellent"/>
  </r>
  <r>
    <n v="10"/>
    <n v="1"/>
    <s v="18"/>
    <n v="0"/>
    <x v="205"/>
    <m/>
    <s v="NT2000"/>
    <x v="6"/>
    <s v="Oxford RIE A - BCL3, Cl2, SF6, AR (RIE)"/>
    <x v="5"/>
    <x v="2"/>
    <x v="1"/>
    <m/>
    <m/>
  </r>
  <r>
    <n v="1"/>
    <n v="1"/>
    <s v="1"/>
    <n v="30"/>
    <x v="205"/>
    <m/>
    <s v="NT2000"/>
    <x v="1"/>
    <s v="Oxford RIE A - BCL3, Cl2, SF6, AR (RIE)"/>
    <x v="1"/>
    <x v="2"/>
    <x v="1"/>
    <m/>
    <m/>
  </r>
  <r>
    <n v="1"/>
    <n v="1"/>
    <s v="19"/>
    <n v="141"/>
    <x v="205"/>
    <m/>
    <s v="NT2000"/>
    <x v="1"/>
    <s v="Oxford RIE A - BCL3, Cl2, SF6, AR (RIE)"/>
    <x v="2"/>
    <x v="2"/>
    <x v="1"/>
    <m/>
    <m/>
  </r>
  <r>
    <n v="1"/>
    <n v="1"/>
    <s v="3"/>
    <n v="141"/>
    <x v="205"/>
    <m/>
    <s v="NT2000"/>
    <x v="1"/>
    <s v="Oxford RIE A - BCL3, Cl2, SF6, AR (RIE)"/>
    <x v="3"/>
    <x v="2"/>
    <x v="1"/>
    <m/>
    <m/>
  </r>
  <r>
    <n v="5"/>
    <n v="1"/>
    <s v="1"/>
    <n v="56"/>
    <x v="205"/>
    <m/>
    <s v="NT2000"/>
    <x v="2"/>
    <s v="Oxford RIE A - BCL3, Cl2, SF6, AR (RIE)"/>
    <x v="1"/>
    <x v="2"/>
    <x v="1"/>
    <m/>
    <m/>
  </r>
  <r>
    <n v="5"/>
    <n v="1"/>
    <s v="19"/>
    <n v="229"/>
    <x v="205"/>
    <m/>
    <s v="NT2000"/>
    <x v="2"/>
    <s v="Oxford RIE A - BCL3, Cl2, SF6, AR (RIE)"/>
    <x v="2"/>
    <x v="2"/>
    <x v="1"/>
    <m/>
    <m/>
  </r>
  <r>
    <n v="5"/>
    <n v="1"/>
    <s v="3"/>
    <n v="229"/>
    <x v="205"/>
    <m/>
    <s v="NT2000"/>
    <x v="2"/>
    <s v="Oxford RIE A - BCL3, Cl2, SF6, AR (RIE)"/>
    <x v="3"/>
    <x v="2"/>
    <x v="1"/>
    <m/>
    <m/>
  </r>
  <r>
    <n v="2"/>
    <n v="1"/>
    <s v="1"/>
    <n v="65"/>
    <x v="205"/>
    <m/>
    <s v="NT2000"/>
    <x v="3"/>
    <s v="Oxford RIE A - BCL3, Cl2, SF6, AR (RIE)"/>
    <x v="1"/>
    <x v="2"/>
    <x v="1"/>
    <m/>
    <m/>
  </r>
  <r>
    <n v="2"/>
    <n v="1"/>
    <s v="19"/>
    <n v="266"/>
    <x v="205"/>
    <m/>
    <s v="NT2000"/>
    <x v="3"/>
    <s v="Oxford RIE A - BCL3, Cl2, SF6, AR (RIE)"/>
    <x v="2"/>
    <x v="2"/>
    <x v="1"/>
    <m/>
    <m/>
  </r>
  <r>
    <n v="2"/>
    <n v="1"/>
    <s v="3"/>
    <n v="266"/>
    <x v="205"/>
    <m/>
    <s v="NT2000"/>
    <x v="3"/>
    <s v="Oxford RIE A - BCL3, Cl2, SF6, AR (RIE)"/>
    <x v="3"/>
    <x v="2"/>
    <x v="1"/>
    <m/>
    <m/>
  </r>
  <r>
    <n v="6"/>
    <n v="1"/>
    <s v="1"/>
    <n v="106"/>
    <x v="205"/>
    <m/>
    <s v="NT2000"/>
    <x v="4"/>
    <s v="Oxford RIE A - BCL3, Cl2, SF6, AR (RIE)"/>
    <x v="1"/>
    <x v="2"/>
    <x v="1"/>
    <m/>
    <m/>
  </r>
  <r>
    <n v="6"/>
    <n v="1"/>
    <s v="19"/>
    <n v="429"/>
    <x v="205"/>
    <m/>
    <s v="NT2000"/>
    <x v="4"/>
    <s v="Oxford RIE A - BCL3, Cl2, SF6, AR (RIE)"/>
    <x v="2"/>
    <x v="2"/>
    <x v="1"/>
    <m/>
    <m/>
  </r>
  <r>
    <n v="6"/>
    <n v="1"/>
    <s v="3"/>
    <n v="429"/>
    <x v="205"/>
    <m/>
    <s v="NT2000"/>
    <x v="4"/>
    <s v="Oxford RIE A - BCL3, Cl2, SF6, AR (RIE)"/>
    <x v="3"/>
    <x v="2"/>
    <x v="1"/>
    <m/>
    <m/>
  </r>
  <r>
    <n v="3"/>
    <n v="1"/>
    <s v="1"/>
    <n v="135"/>
    <x v="205"/>
    <m/>
    <s v="NT2000"/>
    <x v="5"/>
    <s v="Oxford RIE A - BCL3, Cl2, SF6, AR (RIE)"/>
    <x v="1"/>
    <x v="2"/>
    <x v="1"/>
    <m/>
    <m/>
  </r>
  <r>
    <n v="3"/>
    <n v="1"/>
    <s v="19"/>
    <n v="548"/>
    <x v="205"/>
    <m/>
    <s v="NT2000"/>
    <x v="5"/>
    <s v="Oxford RIE A - BCL3, Cl2, SF6, AR (RIE)"/>
    <x v="2"/>
    <x v="2"/>
    <x v="1"/>
    <m/>
    <m/>
  </r>
  <r>
    <n v="3"/>
    <n v="1"/>
    <s v="3"/>
    <n v="548"/>
    <x v="205"/>
    <m/>
    <s v="NT2000"/>
    <x v="5"/>
    <s v="Oxford RIE A - BCL3, Cl2, SF6, AR (RIE)"/>
    <x v="3"/>
    <x v="2"/>
    <x v="1"/>
    <m/>
    <m/>
  </r>
  <r>
    <n v="1"/>
    <n v="1"/>
    <s v="1"/>
    <n v="30"/>
    <x v="206"/>
    <s v="Oxford"/>
    <s v="Plasmalab 80"/>
    <x v="1"/>
    <s v="Oxford RIE B - Inert Gases"/>
    <x v="1"/>
    <x v="2"/>
    <x v="1"/>
    <n v="1"/>
    <s v="Condition: Excellent"/>
  </r>
  <r>
    <n v="1"/>
    <n v="1"/>
    <s v="19"/>
    <n v="141"/>
    <x v="206"/>
    <m/>
    <s v="Plasmalab 80"/>
    <x v="1"/>
    <s v="Oxford RIE B - Inert Gases"/>
    <x v="2"/>
    <x v="2"/>
    <x v="1"/>
    <m/>
    <m/>
  </r>
  <r>
    <n v="1"/>
    <n v="1"/>
    <s v="3"/>
    <n v="141"/>
    <x v="206"/>
    <m/>
    <s v="Plasmalab 80"/>
    <x v="1"/>
    <s v="Oxford RIE B - Inert Gases"/>
    <x v="3"/>
    <x v="2"/>
    <x v="1"/>
    <m/>
    <m/>
  </r>
  <r>
    <n v="5"/>
    <n v="1"/>
    <s v="1"/>
    <n v="56"/>
    <x v="206"/>
    <m/>
    <s v="Plasmalab 80"/>
    <x v="2"/>
    <s v="Oxford RIE B - Inert Gases"/>
    <x v="1"/>
    <x v="2"/>
    <x v="1"/>
    <m/>
    <m/>
  </r>
  <r>
    <n v="5"/>
    <n v="1"/>
    <s v="19"/>
    <n v="229"/>
    <x v="206"/>
    <m/>
    <s v="Plasmalab 80"/>
    <x v="2"/>
    <s v="Oxford RIE B - Inert Gases"/>
    <x v="2"/>
    <x v="2"/>
    <x v="1"/>
    <m/>
    <m/>
  </r>
  <r>
    <n v="5"/>
    <n v="1"/>
    <s v="3"/>
    <n v="229"/>
    <x v="206"/>
    <m/>
    <s v="Plasmalab 80"/>
    <x v="2"/>
    <s v="Oxford RIE B - Inert Gases"/>
    <x v="3"/>
    <x v="2"/>
    <x v="1"/>
    <m/>
    <m/>
  </r>
  <r>
    <n v="2"/>
    <n v="1"/>
    <s v="1"/>
    <n v="65"/>
    <x v="206"/>
    <m/>
    <s v="Plasmalab 80"/>
    <x v="3"/>
    <s v="Oxford RIE B - Inert Gases"/>
    <x v="1"/>
    <x v="2"/>
    <x v="1"/>
    <m/>
    <m/>
  </r>
  <r>
    <n v="2"/>
    <n v="1"/>
    <s v="19"/>
    <n v="266"/>
    <x v="206"/>
    <m/>
    <s v="Plasmalab 80"/>
    <x v="3"/>
    <s v="Oxford RIE B - Inert Gases"/>
    <x v="2"/>
    <x v="2"/>
    <x v="1"/>
    <m/>
    <m/>
  </r>
  <r>
    <n v="2"/>
    <n v="1"/>
    <s v="3"/>
    <n v="266"/>
    <x v="206"/>
    <m/>
    <s v="Plasmalab 80"/>
    <x v="3"/>
    <s v="Oxford RIE B - Inert Gases"/>
    <x v="3"/>
    <x v="2"/>
    <x v="1"/>
    <m/>
    <m/>
  </r>
  <r>
    <n v="6"/>
    <n v="1"/>
    <s v="1"/>
    <n v="106"/>
    <x v="206"/>
    <m/>
    <s v="Plasmalab 80"/>
    <x v="4"/>
    <s v="Oxford RIE B - Inert Gases"/>
    <x v="1"/>
    <x v="2"/>
    <x v="1"/>
    <m/>
    <m/>
  </r>
  <r>
    <n v="6"/>
    <n v="1"/>
    <s v="19"/>
    <n v="429"/>
    <x v="206"/>
    <m/>
    <s v="Plasmalab 80"/>
    <x v="4"/>
    <s v="Oxford RIE B - Inert Gases"/>
    <x v="2"/>
    <x v="2"/>
    <x v="1"/>
    <m/>
    <m/>
  </r>
  <r>
    <n v="6"/>
    <n v="1"/>
    <s v="3"/>
    <n v="429"/>
    <x v="206"/>
    <m/>
    <s v="Plasmalab 80"/>
    <x v="4"/>
    <s v="Oxford RIE B - Inert Gases"/>
    <x v="3"/>
    <x v="2"/>
    <x v="1"/>
    <m/>
    <m/>
  </r>
  <r>
    <n v="3"/>
    <n v="1"/>
    <s v="1"/>
    <n v="135"/>
    <x v="206"/>
    <m/>
    <s v="Plasmalab 80"/>
    <x v="5"/>
    <s v="Oxford RIE B - Inert Gases"/>
    <x v="1"/>
    <x v="2"/>
    <x v="1"/>
    <m/>
    <m/>
  </r>
  <r>
    <n v="3"/>
    <n v="1"/>
    <s v="19"/>
    <n v="548"/>
    <x v="206"/>
    <m/>
    <s v="Plasmalab 80"/>
    <x v="5"/>
    <s v="Oxford RIE B - Inert Gases"/>
    <x v="2"/>
    <x v="2"/>
    <x v="1"/>
    <m/>
    <m/>
  </r>
  <r>
    <n v="3"/>
    <n v="1"/>
    <s v="3"/>
    <n v="548"/>
    <x v="206"/>
    <m/>
    <s v="Plasmalab 80"/>
    <x v="5"/>
    <s v="Oxford RIE B - Inert Gases"/>
    <x v="3"/>
    <x v="2"/>
    <x v="1"/>
    <m/>
    <m/>
  </r>
  <r>
    <n v="10"/>
    <n v="1"/>
    <s v="18"/>
    <n v="0"/>
    <x v="206"/>
    <m/>
    <s v="Plasmalab 80"/>
    <x v="6"/>
    <s v="Oxford RIE B - Inert Gases"/>
    <x v="5"/>
    <x v="2"/>
    <x v="1"/>
    <m/>
    <m/>
  </r>
  <r>
    <n v="1"/>
    <n v="1"/>
    <s v="1"/>
    <n v="30"/>
    <x v="207"/>
    <s v="Oxford Instruments"/>
    <s v="PlasmaLab 80 "/>
    <x v="1"/>
    <s v="Oxford RIE C - ICP65"/>
    <x v="1"/>
    <x v="2"/>
    <x v="1"/>
    <n v="1"/>
    <s v="Condition: Excellent"/>
  </r>
  <r>
    <n v="1"/>
    <n v="1"/>
    <s v="19"/>
    <n v="141"/>
    <x v="207"/>
    <m/>
    <s v="PlasmaLab 80 "/>
    <x v="1"/>
    <s v="Oxford RIE C - ICP65"/>
    <x v="2"/>
    <x v="2"/>
    <x v="1"/>
    <m/>
    <m/>
  </r>
  <r>
    <n v="1"/>
    <n v="1"/>
    <s v="3"/>
    <n v="141"/>
    <x v="207"/>
    <m/>
    <s v="PlasmaLab 80 "/>
    <x v="1"/>
    <s v="Oxford RIE C - ICP65"/>
    <x v="3"/>
    <x v="2"/>
    <x v="1"/>
    <m/>
    <m/>
  </r>
  <r>
    <n v="5"/>
    <n v="1"/>
    <s v="1"/>
    <n v="56"/>
    <x v="207"/>
    <m/>
    <s v="PlasmaLab 80 "/>
    <x v="2"/>
    <s v="Oxford RIE C - ICP65"/>
    <x v="1"/>
    <x v="2"/>
    <x v="1"/>
    <m/>
    <m/>
  </r>
  <r>
    <n v="5"/>
    <n v="1"/>
    <s v="19"/>
    <n v="229"/>
    <x v="207"/>
    <m/>
    <s v="PlasmaLab 80 "/>
    <x v="2"/>
    <s v="Oxford RIE C - ICP65"/>
    <x v="2"/>
    <x v="2"/>
    <x v="1"/>
    <m/>
    <m/>
  </r>
  <r>
    <n v="5"/>
    <n v="1"/>
    <s v="3"/>
    <n v="229"/>
    <x v="207"/>
    <m/>
    <s v="PlasmaLab 80 "/>
    <x v="2"/>
    <s v="Oxford RIE C - ICP65"/>
    <x v="3"/>
    <x v="2"/>
    <x v="1"/>
    <m/>
    <m/>
  </r>
  <r>
    <n v="2"/>
    <n v="1"/>
    <s v="1"/>
    <n v="65"/>
    <x v="207"/>
    <m/>
    <s v="PlasmaLab 80 "/>
    <x v="3"/>
    <s v="Oxford RIE C - ICP65"/>
    <x v="1"/>
    <x v="2"/>
    <x v="1"/>
    <m/>
    <m/>
  </r>
  <r>
    <n v="2"/>
    <n v="1"/>
    <s v="19"/>
    <n v="266"/>
    <x v="207"/>
    <m/>
    <s v="PlasmaLab 80 "/>
    <x v="3"/>
    <s v="Oxford RIE C - ICP65"/>
    <x v="2"/>
    <x v="2"/>
    <x v="1"/>
    <m/>
    <m/>
  </r>
  <r>
    <n v="2"/>
    <n v="1"/>
    <s v="3"/>
    <n v="266"/>
    <x v="207"/>
    <m/>
    <s v="PlasmaLab 80 "/>
    <x v="3"/>
    <s v="Oxford RIE C - ICP65"/>
    <x v="3"/>
    <x v="2"/>
    <x v="1"/>
    <m/>
    <m/>
  </r>
  <r>
    <n v="6"/>
    <n v="1"/>
    <s v="1"/>
    <n v="106"/>
    <x v="207"/>
    <m/>
    <s v="PlasmaLab 80 "/>
    <x v="4"/>
    <s v="Oxford RIE C - ICP65"/>
    <x v="1"/>
    <x v="2"/>
    <x v="1"/>
    <m/>
    <m/>
  </r>
  <r>
    <n v="6"/>
    <n v="1"/>
    <s v="19"/>
    <n v="429"/>
    <x v="207"/>
    <m/>
    <s v="PlasmaLab 80 "/>
    <x v="4"/>
    <s v="Oxford RIE C - ICP65"/>
    <x v="2"/>
    <x v="2"/>
    <x v="1"/>
    <m/>
    <m/>
  </r>
  <r>
    <n v="6"/>
    <n v="1"/>
    <s v="3"/>
    <n v="429"/>
    <x v="207"/>
    <m/>
    <s v="PlasmaLab 80 "/>
    <x v="4"/>
    <s v="Oxford RIE C - ICP65"/>
    <x v="3"/>
    <x v="2"/>
    <x v="1"/>
    <m/>
    <m/>
  </r>
  <r>
    <n v="3"/>
    <n v="1"/>
    <s v="1"/>
    <n v="135"/>
    <x v="207"/>
    <m/>
    <s v="PlasmaLab 80 "/>
    <x v="5"/>
    <s v="Oxford RIE C - ICP65"/>
    <x v="1"/>
    <x v="2"/>
    <x v="1"/>
    <m/>
    <m/>
  </r>
  <r>
    <n v="3"/>
    <n v="1"/>
    <s v="19"/>
    <n v="548"/>
    <x v="207"/>
    <m/>
    <s v="PlasmaLab 80 "/>
    <x v="5"/>
    <s v="Oxford RIE C - ICP65"/>
    <x v="2"/>
    <x v="2"/>
    <x v="1"/>
    <m/>
    <m/>
  </r>
  <r>
    <n v="3"/>
    <n v="1"/>
    <s v="3"/>
    <n v="548"/>
    <x v="207"/>
    <m/>
    <s v="PlasmaLab 80 "/>
    <x v="5"/>
    <s v="Oxford RIE C - ICP65"/>
    <x v="3"/>
    <x v="2"/>
    <x v="1"/>
    <m/>
    <m/>
  </r>
  <r>
    <n v="10"/>
    <n v="1"/>
    <s v="18"/>
    <n v="0"/>
    <x v="207"/>
    <m/>
    <s v="PlasmaLab 80 "/>
    <x v="6"/>
    <s v="Oxford RIE C - ICP65"/>
    <x v="5"/>
    <x v="2"/>
    <x v="1"/>
    <m/>
    <m/>
  </r>
  <r>
    <n v="1"/>
    <n v="1"/>
    <s v="1"/>
    <n v="7"/>
    <x v="208"/>
    <s v="Sakura"/>
    <s v="Tissue-Tek SEC 6"/>
    <x v="1"/>
    <s v="Paraffin Embedding Console"/>
    <x v="1"/>
    <x v="11"/>
    <x v="1"/>
    <n v="1"/>
    <s v="Condition: Excellent"/>
  </r>
  <r>
    <n v="1"/>
    <n v="1"/>
    <s v="19"/>
    <n v="105"/>
    <x v="208"/>
    <m/>
    <s v="Tissue-Tek SEC 6"/>
    <x v="1"/>
    <s v="Paraffin Embedding Console"/>
    <x v="2"/>
    <x v="11"/>
    <x v="1"/>
    <m/>
    <m/>
  </r>
  <r>
    <n v="1"/>
    <n v="1"/>
    <s v="3"/>
    <n v="105"/>
    <x v="208"/>
    <m/>
    <s v="Tissue-Tek SEC 6"/>
    <x v="1"/>
    <s v="Paraffin Embedding Console"/>
    <x v="3"/>
    <x v="11"/>
    <x v="1"/>
    <m/>
    <m/>
  </r>
  <r>
    <n v="5"/>
    <n v="1"/>
    <s v="1"/>
    <n v="12"/>
    <x v="208"/>
    <m/>
    <s v="Tissue-Tek SEC 6"/>
    <x v="2"/>
    <s v="Paraffin Embedding Console"/>
    <x v="1"/>
    <x v="11"/>
    <x v="1"/>
    <m/>
    <m/>
  </r>
  <r>
    <n v="5"/>
    <n v="1"/>
    <s v="19"/>
    <n v="171"/>
    <x v="208"/>
    <m/>
    <s v="Tissue-Tek SEC 6"/>
    <x v="2"/>
    <s v="Paraffin Embedding Console"/>
    <x v="2"/>
    <x v="11"/>
    <x v="1"/>
    <m/>
    <m/>
  </r>
  <r>
    <n v="5"/>
    <n v="1"/>
    <s v="3"/>
    <n v="171"/>
    <x v="208"/>
    <m/>
    <s v="Tissue-Tek SEC 6"/>
    <x v="2"/>
    <s v="Paraffin Embedding Console"/>
    <x v="3"/>
    <x v="11"/>
    <x v="1"/>
    <m/>
    <m/>
  </r>
  <r>
    <n v="2"/>
    <n v="1"/>
    <s v="1"/>
    <n v="14"/>
    <x v="208"/>
    <m/>
    <s v="Tissue-Tek SEC 6"/>
    <x v="3"/>
    <s v="Paraffin Embedding Console"/>
    <x v="1"/>
    <x v="11"/>
    <x v="1"/>
    <m/>
    <m/>
  </r>
  <r>
    <n v="2"/>
    <n v="1"/>
    <s v="19"/>
    <n v="199"/>
    <x v="208"/>
    <m/>
    <s v="Tissue-Tek SEC 6"/>
    <x v="3"/>
    <s v="Paraffin Embedding Console"/>
    <x v="2"/>
    <x v="11"/>
    <x v="1"/>
    <m/>
    <m/>
  </r>
  <r>
    <n v="2"/>
    <n v="1"/>
    <s v="3"/>
    <n v="199"/>
    <x v="208"/>
    <m/>
    <s v="Tissue-Tek SEC 6"/>
    <x v="3"/>
    <s v="Paraffin Embedding Console"/>
    <x v="3"/>
    <x v="11"/>
    <x v="1"/>
    <m/>
    <m/>
  </r>
  <r>
    <n v="6"/>
    <n v="1"/>
    <s v="1"/>
    <n v="23"/>
    <x v="208"/>
    <m/>
    <s v="Tissue-Tek SEC 6"/>
    <x v="4"/>
    <s v="Paraffin Embedding Console"/>
    <x v="1"/>
    <x v="11"/>
    <x v="1"/>
    <m/>
    <m/>
  </r>
  <r>
    <n v="6"/>
    <n v="1"/>
    <s v="19"/>
    <n v="321"/>
    <x v="208"/>
    <m/>
    <s v="Tissue-Tek SEC 6"/>
    <x v="4"/>
    <s v="Paraffin Embedding Console"/>
    <x v="2"/>
    <x v="11"/>
    <x v="1"/>
    <m/>
    <m/>
  </r>
  <r>
    <n v="6"/>
    <n v="1"/>
    <s v="3"/>
    <n v="321"/>
    <x v="208"/>
    <m/>
    <s v="Tissue-Tek SEC 6"/>
    <x v="4"/>
    <s v="Paraffin Embedding Console"/>
    <x v="3"/>
    <x v="11"/>
    <x v="1"/>
    <m/>
    <m/>
  </r>
  <r>
    <n v="3"/>
    <n v="1"/>
    <s v="1"/>
    <n v="30"/>
    <x v="208"/>
    <m/>
    <s v="Tissue-Tek SEC 6"/>
    <x v="5"/>
    <s v="Paraffin Embedding Console"/>
    <x v="1"/>
    <x v="11"/>
    <x v="1"/>
    <m/>
    <m/>
  </r>
  <r>
    <n v="3"/>
    <n v="1"/>
    <s v="19"/>
    <n v="410"/>
    <x v="208"/>
    <m/>
    <s v="Tissue-Tek SEC 6"/>
    <x v="5"/>
    <s v="Paraffin Embedding Console"/>
    <x v="2"/>
    <x v="11"/>
    <x v="1"/>
    <m/>
    <m/>
  </r>
  <r>
    <n v="3"/>
    <n v="1"/>
    <s v="3"/>
    <n v="410"/>
    <x v="208"/>
    <m/>
    <s v="Tissue-Tek SEC 6"/>
    <x v="5"/>
    <s v="Paraffin Embedding Console"/>
    <x v="3"/>
    <x v="11"/>
    <x v="1"/>
    <m/>
    <m/>
  </r>
  <r>
    <n v="10"/>
    <n v="1"/>
    <s v="18"/>
    <n v="0"/>
    <x v="208"/>
    <m/>
    <s v="Tissue-Tek SEC 6"/>
    <x v="6"/>
    <s v="Paraffin Embedding Console"/>
    <x v="5"/>
    <x v="11"/>
    <x v="1"/>
    <m/>
    <m/>
  </r>
  <r>
    <n v="1"/>
    <n v="1"/>
    <s v="19"/>
    <n v="95"/>
    <x v="209"/>
    <s v="Automatic TSI"/>
    <s v="8130"/>
    <x v="1"/>
    <s v="Particle Filtration Efficiency Testing (TSI)"/>
    <x v="2"/>
    <x v="4"/>
    <x v="1"/>
    <n v="1"/>
    <m/>
  </r>
  <r>
    <n v="2"/>
    <n v="1"/>
    <s v="19"/>
    <n v="172"/>
    <x v="209"/>
    <m/>
    <s v="8130"/>
    <x v="3"/>
    <s v="Particle Filtration Efficiency Testing (TSI)"/>
    <x v="2"/>
    <x v="4"/>
    <x v="1"/>
    <m/>
    <m/>
  </r>
  <r>
    <n v="5"/>
    <n v="1"/>
    <s v="19"/>
    <n v="148"/>
    <x v="209"/>
    <m/>
    <s v="8130"/>
    <x v="2"/>
    <s v="Particle Filtration Efficiency Testing (TSI)"/>
    <x v="2"/>
    <x v="4"/>
    <x v="1"/>
    <m/>
    <m/>
  </r>
  <r>
    <n v="3"/>
    <n v="1"/>
    <s v="19"/>
    <n v="356"/>
    <x v="209"/>
    <m/>
    <s v="8130"/>
    <x v="5"/>
    <s v="Particle Filtration Efficiency Testing (TSI)"/>
    <x v="2"/>
    <x v="4"/>
    <x v="1"/>
    <m/>
    <m/>
  </r>
  <r>
    <n v="6"/>
    <n v="1"/>
    <s v="19"/>
    <n v="278"/>
    <x v="209"/>
    <m/>
    <s v="8130"/>
    <x v="4"/>
    <s v="Particle Filtration Efficiency Testing (TSI)"/>
    <x v="2"/>
    <x v="4"/>
    <x v="1"/>
    <m/>
    <m/>
  </r>
  <r>
    <n v="1"/>
    <n v="1"/>
    <s v="3"/>
    <n v="95"/>
    <x v="209"/>
    <m/>
    <s v="8130"/>
    <x v="1"/>
    <s v="Particle Filtration Efficiency Testing (TSI)"/>
    <x v="3"/>
    <x v="4"/>
    <x v="1"/>
    <m/>
    <m/>
  </r>
  <r>
    <n v="1"/>
    <n v="1"/>
    <s v="1"/>
    <n v="22"/>
    <x v="209"/>
    <m/>
    <s v="8130"/>
    <x v="1"/>
    <s v="Particle Filtration Efficiency Testing (TSI)"/>
    <x v="1"/>
    <x v="4"/>
    <x v="1"/>
    <m/>
    <m/>
  </r>
  <r>
    <n v="10"/>
    <n v="1"/>
    <s v="18"/>
    <n v="0"/>
    <x v="209"/>
    <m/>
    <s v="8130"/>
    <x v="6"/>
    <s v="Particle Filtration Efficiency Testing (TSI)"/>
    <x v="5"/>
    <x v="4"/>
    <x v="1"/>
    <m/>
    <m/>
  </r>
  <r>
    <n v="5"/>
    <n v="1"/>
    <s v="1"/>
    <n v="43"/>
    <x v="209"/>
    <m/>
    <s v="8130"/>
    <x v="2"/>
    <s v="Particle Filtration Efficiency Testing (TSI)"/>
    <x v="1"/>
    <x v="4"/>
    <x v="1"/>
    <m/>
    <m/>
  </r>
  <r>
    <n v="5"/>
    <n v="1"/>
    <s v="3"/>
    <n v="148"/>
    <x v="209"/>
    <m/>
    <s v="8130"/>
    <x v="2"/>
    <s v="Particle Filtration Efficiency Testing (TSI)"/>
    <x v="3"/>
    <x v="4"/>
    <x v="1"/>
    <m/>
    <m/>
  </r>
  <r>
    <n v="2"/>
    <n v="1"/>
    <s v="1"/>
    <n v="50"/>
    <x v="209"/>
    <m/>
    <s v="8130"/>
    <x v="3"/>
    <s v="Particle Filtration Efficiency Testing (TSI)"/>
    <x v="1"/>
    <x v="4"/>
    <x v="1"/>
    <m/>
    <m/>
  </r>
  <r>
    <n v="2"/>
    <n v="1"/>
    <s v="3"/>
    <n v="172"/>
    <x v="209"/>
    <m/>
    <s v="8130"/>
    <x v="3"/>
    <s v="Particle Filtration Efficiency Testing (TSI)"/>
    <x v="3"/>
    <x v="4"/>
    <x v="1"/>
    <m/>
    <m/>
  </r>
  <r>
    <n v="6"/>
    <n v="1"/>
    <s v="1"/>
    <n v="82"/>
    <x v="209"/>
    <m/>
    <s v="8130"/>
    <x v="4"/>
    <s v="Particle Filtration Efficiency Testing (TSI)"/>
    <x v="1"/>
    <x v="4"/>
    <x v="1"/>
    <m/>
    <m/>
  </r>
  <r>
    <n v="6"/>
    <n v="1"/>
    <s v="3"/>
    <n v="278"/>
    <x v="209"/>
    <m/>
    <s v="8130"/>
    <x v="4"/>
    <s v="Particle Filtration Efficiency Testing (TSI)"/>
    <x v="3"/>
    <x v="4"/>
    <x v="1"/>
    <m/>
    <m/>
  </r>
  <r>
    <n v="3"/>
    <n v="1"/>
    <s v="1"/>
    <n v="104"/>
    <x v="209"/>
    <m/>
    <s v="8130"/>
    <x v="5"/>
    <s v="Particle Filtration Efficiency Testing (TSI)"/>
    <x v="1"/>
    <x v="4"/>
    <x v="1"/>
    <m/>
    <m/>
  </r>
  <r>
    <n v="3"/>
    <n v="1"/>
    <s v="3"/>
    <n v="356"/>
    <x v="209"/>
    <m/>
    <s v="8130"/>
    <x v="5"/>
    <s v="Particle Filtration Efficiency Testing (TSI)"/>
    <x v="3"/>
    <x v="4"/>
    <x v="1"/>
    <m/>
    <m/>
  </r>
  <r>
    <n v="15"/>
    <n v="23"/>
    <s v="71"/>
    <n v="180"/>
    <x v="209"/>
    <s v="Automatic TSI"/>
    <s v="8130"/>
    <x v="8"/>
    <s v="Particle Filtration Efficiency Testing (TSI)"/>
    <x v="15"/>
    <x v="17"/>
    <x v="1"/>
    <n v="1"/>
    <m/>
  </r>
  <r>
    <n v="15"/>
    <n v="23"/>
    <s v="72"/>
    <n v="350"/>
    <x v="209"/>
    <m/>
    <s v="8130"/>
    <x v="8"/>
    <s v="Particle Filtration Efficiency Testing (TSI)"/>
    <x v="16"/>
    <x v="17"/>
    <x v="1"/>
    <m/>
    <m/>
  </r>
  <r>
    <n v="15"/>
    <n v="23"/>
    <s v="73"/>
    <n v="520"/>
    <x v="209"/>
    <m/>
    <s v="8130"/>
    <x v="8"/>
    <s v="Particle Filtration Efficiency Testing (TSI)"/>
    <x v="17"/>
    <x v="17"/>
    <x v="1"/>
    <m/>
    <m/>
  </r>
  <r>
    <n v="15"/>
    <n v="23"/>
    <s v="74"/>
    <n v="690"/>
    <x v="209"/>
    <m/>
    <s v="8130"/>
    <x v="8"/>
    <s v="Particle Filtration Efficiency Testing (TSI)"/>
    <x v="36"/>
    <x v="17"/>
    <x v="1"/>
    <m/>
    <m/>
  </r>
  <r>
    <n v="16"/>
    <n v="23"/>
    <s v="67"/>
    <n v="130"/>
    <x v="209"/>
    <m/>
    <s v="8130"/>
    <x v="9"/>
    <s v="Particle Filtration Efficiency Testing (TSI)"/>
    <x v="18"/>
    <x v="17"/>
    <x v="1"/>
    <m/>
    <m/>
  </r>
  <r>
    <n v="16"/>
    <n v="23"/>
    <s v="68"/>
    <n v="250"/>
    <x v="209"/>
    <m/>
    <s v="8130"/>
    <x v="9"/>
    <s v="Particle Filtration Efficiency Testing (TSI)"/>
    <x v="19"/>
    <x v="17"/>
    <x v="1"/>
    <m/>
    <m/>
  </r>
  <r>
    <n v="16"/>
    <n v="23"/>
    <s v="69"/>
    <n v="370"/>
    <x v="209"/>
    <m/>
    <s v="8130"/>
    <x v="9"/>
    <s v="Particle Filtration Efficiency Testing (TSI)"/>
    <x v="37"/>
    <x v="17"/>
    <x v="1"/>
    <m/>
    <m/>
  </r>
  <r>
    <n v="15"/>
    <n v="23"/>
    <s v="75"/>
    <n v="860"/>
    <x v="209"/>
    <m/>
    <s v="8130"/>
    <x v="8"/>
    <s v="Particle Filtration Efficiency Testing (TSI)"/>
    <x v="38"/>
    <x v="17"/>
    <x v="1"/>
    <m/>
    <m/>
  </r>
  <r>
    <n v="3"/>
    <n v="23"/>
    <s v="71"/>
    <n v="180"/>
    <x v="209"/>
    <m/>
    <s v="8130"/>
    <x v="5"/>
    <s v="Particle Filtration Efficiency Testing (TSI)"/>
    <x v="15"/>
    <x v="17"/>
    <x v="1"/>
    <m/>
    <m/>
  </r>
  <r>
    <n v="3"/>
    <n v="23"/>
    <s v="72"/>
    <n v="350"/>
    <x v="209"/>
    <m/>
    <s v="8130"/>
    <x v="5"/>
    <s v="Particle Filtration Efficiency Testing (TSI)"/>
    <x v="16"/>
    <x v="17"/>
    <x v="1"/>
    <m/>
    <m/>
  </r>
  <r>
    <n v="3"/>
    <n v="23"/>
    <s v="73"/>
    <n v="520"/>
    <x v="209"/>
    <m/>
    <s v="8130"/>
    <x v="5"/>
    <s v="Particle Filtration Efficiency Testing (TSI)"/>
    <x v="17"/>
    <x v="17"/>
    <x v="1"/>
    <m/>
    <m/>
  </r>
  <r>
    <n v="3"/>
    <n v="23"/>
    <s v="74"/>
    <n v="690"/>
    <x v="209"/>
    <m/>
    <s v="8130"/>
    <x v="5"/>
    <s v="Particle Filtration Efficiency Testing (TSI)"/>
    <x v="36"/>
    <x v="17"/>
    <x v="1"/>
    <m/>
    <m/>
  </r>
  <r>
    <n v="3"/>
    <n v="23"/>
    <s v="75"/>
    <n v="860"/>
    <x v="209"/>
    <m/>
    <s v="8130"/>
    <x v="5"/>
    <s v="Particle Filtration Efficiency Testing (TSI)"/>
    <x v="38"/>
    <x v="17"/>
    <x v="1"/>
    <m/>
    <m/>
  </r>
  <r>
    <n v="15"/>
    <n v="2"/>
    <s v="79"/>
    <n v="530"/>
    <x v="209"/>
    <m/>
    <s v="8130"/>
    <x v="8"/>
    <s v="Particle Filtration Efficiency Testing (TSI)"/>
    <x v="39"/>
    <x v="17"/>
    <x v="1"/>
    <m/>
    <m/>
  </r>
  <r>
    <n v="3"/>
    <n v="2"/>
    <s v="79"/>
    <n v="530"/>
    <x v="209"/>
    <m/>
    <s v="8130"/>
    <x v="5"/>
    <s v="Particle Filtration Efficiency Testing (TSI)"/>
    <x v="39"/>
    <x v="17"/>
    <x v="1"/>
    <m/>
    <m/>
  </r>
  <r>
    <n v="16"/>
    <n v="2"/>
    <s v="79"/>
    <n v="380"/>
    <x v="209"/>
    <m/>
    <s v="8130"/>
    <x v="9"/>
    <s v="Particle Filtration Efficiency Testing (TSI)"/>
    <x v="39"/>
    <x v="17"/>
    <x v="1"/>
    <m/>
    <m/>
  </r>
  <r>
    <n v="15"/>
    <n v="23"/>
    <s v="80"/>
    <n v="1030"/>
    <x v="209"/>
    <m/>
    <s v="8130"/>
    <x v="8"/>
    <s v="Particle Filtration Efficiency Testing (TSI)"/>
    <x v="40"/>
    <x v="17"/>
    <x v="1"/>
    <m/>
    <m/>
  </r>
  <r>
    <n v="15"/>
    <n v="23"/>
    <s v="81"/>
    <n v="1200"/>
    <x v="209"/>
    <m/>
    <s v="8130"/>
    <x v="8"/>
    <s v="Particle Filtration Efficiency Testing (TSI)"/>
    <x v="41"/>
    <x v="17"/>
    <x v="1"/>
    <m/>
    <m/>
  </r>
  <r>
    <n v="6"/>
    <n v="23"/>
    <s v="71"/>
    <n v="180"/>
    <x v="209"/>
    <m/>
    <s v="8130"/>
    <x v="4"/>
    <s v="Particle Filtration Efficiency Testing (TSI)"/>
    <x v="15"/>
    <x v="17"/>
    <x v="1"/>
    <m/>
    <m/>
  </r>
  <r>
    <n v="6"/>
    <n v="23"/>
    <s v="72"/>
    <n v="350"/>
    <x v="209"/>
    <m/>
    <s v="8130"/>
    <x v="4"/>
    <s v="Particle Filtration Efficiency Testing (TSI)"/>
    <x v="16"/>
    <x v="17"/>
    <x v="1"/>
    <m/>
    <m/>
  </r>
  <r>
    <n v="6"/>
    <n v="23"/>
    <s v="73"/>
    <n v="520"/>
    <x v="209"/>
    <m/>
    <s v="8130"/>
    <x v="4"/>
    <s v="Particle Filtration Efficiency Testing (TSI)"/>
    <x v="17"/>
    <x v="17"/>
    <x v="1"/>
    <m/>
    <m/>
  </r>
  <r>
    <n v="6"/>
    <n v="23"/>
    <s v="74"/>
    <n v="690"/>
    <x v="209"/>
    <m/>
    <s v="8130"/>
    <x v="4"/>
    <s v="Particle Filtration Efficiency Testing (TSI)"/>
    <x v="36"/>
    <x v="17"/>
    <x v="1"/>
    <m/>
    <m/>
  </r>
  <r>
    <n v="6"/>
    <n v="23"/>
    <s v="75"/>
    <n v="860"/>
    <x v="209"/>
    <m/>
    <s v="8130"/>
    <x v="4"/>
    <s v="Particle Filtration Efficiency Testing (TSI)"/>
    <x v="38"/>
    <x v="17"/>
    <x v="1"/>
    <m/>
    <m/>
  </r>
  <r>
    <n v="6"/>
    <n v="23"/>
    <s v="80"/>
    <n v="1030"/>
    <x v="209"/>
    <m/>
    <s v="8130"/>
    <x v="4"/>
    <s v="Particle Filtration Efficiency Testing (TSI)"/>
    <x v="40"/>
    <x v="17"/>
    <x v="1"/>
    <m/>
    <m/>
  </r>
  <r>
    <n v="6"/>
    <n v="23"/>
    <s v="81"/>
    <n v="1200"/>
    <x v="209"/>
    <m/>
    <s v="8130"/>
    <x v="4"/>
    <s v="Particle Filtration Efficiency Testing (TSI)"/>
    <x v="41"/>
    <x v="17"/>
    <x v="1"/>
    <m/>
    <m/>
  </r>
  <r>
    <n v="6"/>
    <n v="23"/>
    <s v="79"/>
    <n v="530"/>
    <x v="209"/>
    <m/>
    <s v="8130"/>
    <x v="4"/>
    <s v="Particle Filtration Efficiency Testing (TSI)"/>
    <x v="39"/>
    <x v="17"/>
    <x v="1"/>
    <m/>
    <m/>
  </r>
  <r>
    <n v="1"/>
    <n v="1"/>
    <s v="1"/>
    <n v="30"/>
    <x v="210"/>
    <m/>
    <s v="8130"/>
    <x v="1"/>
    <s v="PECVD Dielectric, Asi Sin, SiO2 (PEC)"/>
    <x v="1"/>
    <x v="2"/>
    <x v="1"/>
    <n v="1"/>
    <s v="Condition: Excellent"/>
  </r>
  <r>
    <n v="1"/>
    <n v="1"/>
    <s v="19"/>
    <n v="141"/>
    <x v="210"/>
    <m/>
    <s v="8130"/>
    <x v="1"/>
    <s v="PECVD Dielectric, Asi Sin, SiO2 (PEC)"/>
    <x v="2"/>
    <x v="2"/>
    <x v="1"/>
    <m/>
    <m/>
  </r>
  <r>
    <n v="1"/>
    <n v="1"/>
    <s v="3"/>
    <n v="141"/>
    <x v="210"/>
    <m/>
    <s v="8130"/>
    <x v="1"/>
    <s v="PECVD Dielectric, Asi Sin, SiO2 (PEC)"/>
    <x v="3"/>
    <x v="2"/>
    <x v="1"/>
    <m/>
    <m/>
  </r>
  <r>
    <n v="5"/>
    <n v="1"/>
    <s v="1"/>
    <n v="56"/>
    <x v="210"/>
    <m/>
    <s v="8130"/>
    <x v="2"/>
    <s v="PECVD Dielectric, Asi Sin, SiO2 (PEC)"/>
    <x v="1"/>
    <x v="2"/>
    <x v="1"/>
    <m/>
    <m/>
  </r>
  <r>
    <n v="5"/>
    <n v="1"/>
    <s v="19"/>
    <n v="229"/>
    <x v="210"/>
    <m/>
    <s v="8130"/>
    <x v="2"/>
    <s v="PECVD Dielectric, Asi Sin, SiO2 (PEC)"/>
    <x v="2"/>
    <x v="2"/>
    <x v="1"/>
    <m/>
    <m/>
  </r>
  <r>
    <n v="5"/>
    <n v="1"/>
    <s v="3"/>
    <n v="229"/>
    <x v="210"/>
    <m/>
    <s v="8130"/>
    <x v="2"/>
    <s v="PECVD Dielectric, Asi Sin, SiO2 (PEC)"/>
    <x v="3"/>
    <x v="2"/>
    <x v="1"/>
    <m/>
    <m/>
  </r>
  <r>
    <n v="2"/>
    <n v="1"/>
    <s v="1"/>
    <n v="65"/>
    <x v="210"/>
    <m/>
    <s v="8130"/>
    <x v="3"/>
    <s v="PECVD Dielectric, Asi Sin, SiO2 (PEC)"/>
    <x v="1"/>
    <x v="2"/>
    <x v="1"/>
    <m/>
    <m/>
  </r>
  <r>
    <n v="2"/>
    <n v="1"/>
    <s v="19"/>
    <n v="266"/>
    <x v="210"/>
    <m/>
    <s v="8130"/>
    <x v="3"/>
    <s v="PECVD Dielectric, Asi Sin, SiO2 (PEC)"/>
    <x v="2"/>
    <x v="2"/>
    <x v="1"/>
    <m/>
    <m/>
  </r>
  <r>
    <n v="2"/>
    <n v="1"/>
    <s v="3"/>
    <n v="266"/>
    <x v="210"/>
    <m/>
    <s v="8130"/>
    <x v="3"/>
    <s v="PECVD Dielectric, Asi Sin, SiO2 (PEC)"/>
    <x v="3"/>
    <x v="2"/>
    <x v="1"/>
    <m/>
    <m/>
  </r>
  <r>
    <n v="6"/>
    <n v="1"/>
    <s v="1"/>
    <n v="106"/>
    <x v="210"/>
    <m/>
    <s v="8130"/>
    <x v="4"/>
    <s v="PECVD Dielectric, Asi Sin, SiO2 (PEC)"/>
    <x v="1"/>
    <x v="2"/>
    <x v="1"/>
    <m/>
    <m/>
  </r>
  <r>
    <n v="6"/>
    <n v="1"/>
    <s v="19"/>
    <n v="429"/>
    <x v="210"/>
    <m/>
    <s v="8130"/>
    <x v="4"/>
    <s v="PECVD Dielectric, Asi Sin, SiO2 (PEC)"/>
    <x v="2"/>
    <x v="2"/>
    <x v="1"/>
    <m/>
    <m/>
  </r>
  <r>
    <n v="6"/>
    <n v="1"/>
    <s v="3"/>
    <n v="429"/>
    <x v="210"/>
    <m/>
    <s v="8130"/>
    <x v="4"/>
    <s v="PECVD Dielectric, Asi Sin, SiO2 (PEC)"/>
    <x v="3"/>
    <x v="2"/>
    <x v="1"/>
    <m/>
    <m/>
  </r>
  <r>
    <n v="3"/>
    <n v="1"/>
    <s v="1"/>
    <n v="135"/>
    <x v="210"/>
    <m/>
    <s v="8130"/>
    <x v="5"/>
    <s v="PECVD Dielectric, Asi Sin, SiO2 (PEC)"/>
    <x v="1"/>
    <x v="2"/>
    <x v="1"/>
    <m/>
    <m/>
  </r>
  <r>
    <n v="3"/>
    <n v="1"/>
    <s v="19"/>
    <n v="548"/>
    <x v="210"/>
    <m/>
    <s v="8130"/>
    <x v="5"/>
    <s v="PECVD Dielectric, Asi Sin, SiO2 (PEC)"/>
    <x v="2"/>
    <x v="2"/>
    <x v="1"/>
    <m/>
    <m/>
  </r>
  <r>
    <n v="3"/>
    <n v="1"/>
    <s v="3"/>
    <n v="548"/>
    <x v="210"/>
    <m/>
    <s v="8130"/>
    <x v="5"/>
    <s v="PECVD Dielectric, Asi Sin, SiO2 (PEC)"/>
    <x v="3"/>
    <x v="2"/>
    <x v="1"/>
    <m/>
    <m/>
  </r>
  <r>
    <n v="10"/>
    <n v="1"/>
    <s v="15"/>
    <n v="0"/>
    <x v="210"/>
    <m/>
    <s v="8130"/>
    <x v="6"/>
    <s v="PECVD Dielectric, Asi Sin, SiO2 (PEC)"/>
    <x v="13"/>
    <x v="2"/>
    <x v="1"/>
    <m/>
    <m/>
  </r>
  <r>
    <n v="10"/>
    <n v="1"/>
    <s v="29"/>
    <n v="0"/>
    <x v="210"/>
    <m/>
    <s v="8130"/>
    <x v="6"/>
    <s v="PECVD Dielectric, Asi Sin, SiO2 (PEC)"/>
    <x v="6"/>
    <x v="2"/>
    <x v="1"/>
    <m/>
    <m/>
  </r>
  <r>
    <n v="10"/>
    <n v="1"/>
    <s v="18"/>
    <n v="0"/>
    <x v="210"/>
    <m/>
    <s v="8130"/>
    <x v="6"/>
    <s v="PECVD Dielectric, Asi Sin, SiO2 (PEC)"/>
    <x v="5"/>
    <x v="2"/>
    <x v="1"/>
    <m/>
    <m/>
  </r>
  <r>
    <n v="1"/>
    <n v="1"/>
    <s v="1"/>
    <n v="5"/>
    <x v="211"/>
    <s v="Bay Plastics Machinery"/>
    <s v="BT25X"/>
    <x v="1"/>
    <s v="Pelletizer"/>
    <x v="1"/>
    <x v="4"/>
    <x v="1"/>
    <n v="1"/>
    <s v="Condition: Excellent"/>
  </r>
  <r>
    <n v="1"/>
    <n v="1"/>
    <s v="3"/>
    <n v="77"/>
    <x v="211"/>
    <m/>
    <s v="BT25X"/>
    <x v="1"/>
    <s v="Pelletizer"/>
    <x v="3"/>
    <x v="4"/>
    <x v="1"/>
    <m/>
    <m/>
  </r>
  <r>
    <n v="1"/>
    <n v="1"/>
    <s v="19"/>
    <n v="77"/>
    <x v="211"/>
    <m/>
    <s v="BT25X"/>
    <x v="1"/>
    <s v="Pelletizer"/>
    <x v="2"/>
    <x v="4"/>
    <x v="1"/>
    <m/>
    <m/>
  </r>
  <r>
    <n v="5"/>
    <n v="1"/>
    <s v="1"/>
    <n v="11"/>
    <x v="211"/>
    <m/>
    <s v="BT25X"/>
    <x v="2"/>
    <s v="Pelletizer"/>
    <x v="1"/>
    <x v="4"/>
    <x v="1"/>
    <m/>
    <m/>
  </r>
  <r>
    <n v="5"/>
    <n v="1"/>
    <s v="3"/>
    <n v="125"/>
    <x v="211"/>
    <m/>
    <s v="BT25X"/>
    <x v="2"/>
    <s v="Pelletizer"/>
    <x v="3"/>
    <x v="4"/>
    <x v="1"/>
    <m/>
    <m/>
  </r>
  <r>
    <n v="5"/>
    <n v="1"/>
    <s v="19"/>
    <n v="125"/>
    <x v="211"/>
    <m/>
    <s v="BT25X"/>
    <x v="2"/>
    <s v="Pelletizer"/>
    <x v="2"/>
    <x v="4"/>
    <x v="1"/>
    <m/>
    <m/>
  </r>
  <r>
    <n v="2"/>
    <n v="1"/>
    <s v="1"/>
    <n v="13"/>
    <x v="211"/>
    <m/>
    <s v="BT25X"/>
    <x v="3"/>
    <s v="Pelletizer"/>
    <x v="1"/>
    <x v="4"/>
    <x v="1"/>
    <m/>
    <m/>
  </r>
  <r>
    <n v="2"/>
    <n v="1"/>
    <s v="19"/>
    <n v="140"/>
    <x v="211"/>
    <m/>
    <s v="BT25X"/>
    <x v="3"/>
    <s v="Pelletizer"/>
    <x v="2"/>
    <x v="4"/>
    <x v="1"/>
    <m/>
    <m/>
  </r>
  <r>
    <n v="2"/>
    <n v="1"/>
    <s v="3"/>
    <n v="140"/>
    <x v="211"/>
    <m/>
    <s v="BT25X"/>
    <x v="3"/>
    <s v="Pelletizer"/>
    <x v="3"/>
    <x v="4"/>
    <x v="1"/>
    <m/>
    <m/>
  </r>
  <r>
    <n v="6"/>
    <n v="1"/>
    <s v="1"/>
    <n v="19"/>
    <x v="211"/>
    <m/>
    <s v="BT25X"/>
    <x v="4"/>
    <s v="Pelletizer"/>
    <x v="1"/>
    <x v="4"/>
    <x v="1"/>
    <m/>
    <m/>
  </r>
  <r>
    <n v="6"/>
    <n v="1"/>
    <s v="3"/>
    <n v="226"/>
    <x v="211"/>
    <m/>
    <s v="BT25X"/>
    <x v="4"/>
    <s v="Pelletizer"/>
    <x v="3"/>
    <x v="4"/>
    <x v="1"/>
    <m/>
    <m/>
  </r>
  <r>
    <n v="6"/>
    <n v="1"/>
    <s v="19"/>
    <n v="226"/>
    <x v="211"/>
    <m/>
    <s v="BT25X"/>
    <x v="4"/>
    <s v="Pelletizer"/>
    <x v="2"/>
    <x v="4"/>
    <x v="1"/>
    <m/>
    <m/>
  </r>
  <r>
    <n v="3"/>
    <n v="1"/>
    <s v="1"/>
    <n v="25"/>
    <x v="211"/>
    <m/>
    <s v="BT25X"/>
    <x v="5"/>
    <s v="Pelletizer"/>
    <x v="1"/>
    <x v="4"/>
    <x v="1"/>
    <m/>
    <m/>
  </r>
  <r>
    <n v="3"/>
    <n v="1"/>
    <s v="3"/>
    <n v="289"/>
    <x v="211"/>
    <m/>
    <s v="BT25X"/>
    <x v="5"/>
    <s v="Pelletizer"/>
    <x v="3"/>
    <x v="4"/>
    <x v="1"/>
    <m/>
    <m/>
  </r>
  <r>
    <n v="3"/>
    <n v="1"/>
    <s v="19"/>
    <n v="289"/>
    <x v="211"/>
    <m/>
    <s v="BT25X"/>
    <x v="5"/>
    <s v="Pelletizer"/>
    <x v="2"/>
    <x v="4"/>
    <x v="1"/>
    <m/>
    <m/>
  </r>
  <r>
    <n v="10"/>
    <n v="1"/>
    <s v="18"/>
    <n v="0"/>
    <x v="211"/>
    <m/>
    <s v="BT25X"/>
    <x v="6"/>
    <s v="Pelletizer"/>
    <x v="5"/>
    <x v="4"/>
    <x v="1"/>
    <m/>
    <m/>
  </r>
  <r>
    <m/>
    <m/>
    <m/>
    <m/>
    <x v="212"/>
    <s v="Sper Scientific"/>
    <s v="BT25X"/>
    <x v="0"/>
    <m/>
    <x v="0"/>
    <x v="4"/>
    <x v="1"/>
    <n v="1"/>
    <s v="Condition: Excellent"/>
  </r>
  <r>
    <n v="1"/>
    <n v="9"/>
    <s v="19"/>
    <n v="1000"/>
    <x v="213"/>
    <m/>
    <s v="BT25X"/>
    <x v="1"/>
    <s v="Phase Four: Sequencing"/>
    <x v="2"/>
    <x v="8"/>
    <x v="2"/>
    <n v="0"/>
    <m/>
  </r>
  <r>
    <n v="5"/>
    <n v="9"/>
    <s v="19"/>
    <n v="1000"/>
    <x v="213"/>
    <m/>
    <s v="BT25X"/>
    <x v="2"/>
    <s v="Phase Four: Sequencing"/>
    <x v="2"/>
    <x v="8"/>
    <x v="2"/>
    <m/>
    <m/>
  </r>
  <r>
    <n v="2"/>
    <n v="9"/>
    <s v="19"/>
    <n v="1000"/>
    <x v="213"/>
    <m/>
    <s v="BT25X"/>
    <x v="3"/>
    <s v="Phase Four: Sequencing"/>
    <x v="2"/>
    <x v="8"/>
    <x v="2"/>
    <m/>
    <m/>
  </r>
  <r>
    <n v="6"/>
    <n v="9"/>
    <s v="19"/>
    <n v="1000"/>
    <x v="213"/>
    <m/>
    <s v="BT25X"/>
    <x v="4"/>
    <s v="Phase Four: Sequencing"/>
    <x v="2"/>
    <x v="8"/>
    <x v="2"/>
    <m/>
    <m/>
  </r>
  <r>
    <n v="3"/>
    <n v="9"/>
    <s v="19"/>
    <n v="1000"/>
    <x v="213"/>
    <m/>
    <s v="BT25X"/>
    <x v="5"/>
    <s v="Phase Four: Sequencing"/>
    <x v="2"/>
    <x v="8"/>
    <x v="2"/>
    <m/>
    <m/>
  </r>
  <r>
    <n v="1"/>
    <n v="9"/>
    <s v="19"/>
    <n v="1000"/>
    <x v="214"/>
    <m/>
    <s v="BT25X"/>
    <x v="1"/>
    <s v="Phase One: Sample Prep &amp; QC"/>
    <x v="2"/>
    <x v="8"/>
    <x v="2"/>
    <n v="0"/>
    <m/>
  </r>
  <r>
    <n v="5"/>
    <n v="9"/>
    <s v="19"/>
    <n v="1000"/>
    <x v="214"/>
    <m/>
    <s v="BT25X"/>
    <x v="2"/>
    <s v="Phase One: Sample Prep &amp; QC"/>
    <x v="2"/>
    <x v="8"/>
    <x v="2"/>
    <m/>
    <m/>
  </r>
  <r>
    <n v="2"/>
    <n v="9"/>
    <s v="19"/>
    <n v="1000"/>
    <x v="214"/>
    <m/>
    <s v="BT25X"/>
    <x v="3"/>
    <s v="Phase One: Sample Prep &amp; QC"/>
    <x v="2"/>
    <x v="8"/>
    <x v="2"/>
    <m/>
    <m/>
  </r>
  <r>
    <n v="6"/>
    <n v="9"/>
    <s v="19"/>
    <n v="1000"/>
    <x v="214"/>
    <m/>
    <s v="BT25X"/>
    <x v="4"/>
    <s v="Phase One: Sample Prep &amp; QC"/>
    <x v="2"/>
    <x v="8"/>
    <x v="2"/>
    <m/>
    <m/>
  </r>
  <r>
    <n v="3"/>
    <n v="9"/>
    <s v="19"/>
    <n v="1000"/>
    <x v="214"/>
    <m/>
    <s v="BT25X"/>
    <x v="5"/>
    <s v="Phase One: Sample Prep &amp; QC"/>
    <x v="2"/>
    <x v="8"/>
    <x v="2"/>
    <m/>
    <m/>
  </r>
  <r>
    <n v="1"/>
    <n v="9"/>
    <s v="19"/>
    <n v="1000"/>
    <x v="215"/>
    <m/>
    <s v="BT25X"/>
    <x v="1"/>
    <s v="Phase Three: Library QC"/>
    <x v="2"/>
    <x v="8"/>
    <x v="2"/>
    <n v="0"/>
    <m/>
  </r>
  <r>
    <n v="5"/>
    <n v="9"/>
    <s v="19"/>
    <n v="1000"/>
    <x v="215"/>
    <m/>
    <s v="BT25X"/>
    <x v="2"/>
    <s v="Phase Three: Library QC"/>
    <x v="2"/>
    <x v="8"/>
    <x v="2"/>
    <m/>
    <m/>
  </r>
  <r>
    <n v="2"/>
    <n v="9"/>
    <s v="19"/>
    <n v="1000"/>
    <x v="215"/>
    <m/>
    <s v="BT25X"/>
    <x v="3"/>
    <s v="Phase Three: Library QC"/>
    <x v="2"/>
    <x v="8"/>
    <x v="2"/>
    <m/>
    <m/>
  </r>
  <r>
    <n v="6"/>
    <n v="9"/>
    <s v="19"/>
    <n v="1000"/>
    <x v="215"/>
    <m/>
    <s v="BT25X"/>
    <x v="4"/>
    <s v="Phase Three: Library QC"/>
    <x v="2"/>
    <x v="8"/>
    <x v="2"/>
    <m/>
    <m/>
  </r>
  <r>
    <n v="3"/>
    <n v="9"/>
    <s v="19"/>
    <n v="1000"/>
    <x v="215"/>
    <m/>
    <s v="BT25X"/>
    <x v="5"/>
    <s v="Phase Three: Library QC"/>
    <x v="2"/>
    <x v="8"/>
    <x v="2"/>
    <m/>
    <m/>
  </r>
  <r>
    <n v="1"/>
    <n v="9"/>
    <s v="19"/>
    <n v="1000"/>
    <x v="216"/>
    <m/>
    <s v="BT25X"/>
    <x v="1"/>
    <s v="Phase Two: Library Prep"/>
    <x v="2"/>
    <x v="8"/>
    <x v="2"/>
    <n v="0"/>
    <m/>
  </r>
  <r>
    <n v="5"/>
    <n v="9"/>
    <s v="19"/>
    <n v="1000"/>
    <x v="216"/>
    <m/>
    <s v="BT25X"/>
    <x v="2"/>
    <s v="Phase Two: Library Prep"/>
    <x v="2"/>
    <x v="8"/>
    <x v="2"/>
    <m/>
    <m/>
  </r>
  <r>
    <n v="2"/>
    <n v="9"/>
    <s v="19"/>
    <n v="1000"/>
    <x v="216"/>
    <m/>
    <s v="BT25X"/>
    <x v="3"/>
    <s v="Phase Two: Library Prep"/>
    <x v="2"/>
    <x v="8"/>
    <x v="2"/>
    <m/>
    <m/>
  </r>
  <r>
    <n v="6"/>
    <n v="9"/>
    <s v="19"/>
    <n v="1000"/>
    <x v="216"/>
    <m/>
    <s v="BT25X"/>
    <x v="4"/>
    <s v="Phase Two: Library Prep"/>
    <x v="2"/>
    <x v="8"/>
    <x v="2"/>
    <m/>
    <m/>
  </r>
  <r>
    <n v="3"/>
    <n v="9"/>
    <s v="19"/>
    <n v="1000"/>
    <x v="216"/>
    <m/>
    <s v="BT25X"/>
    <x v="5"/>
    <s v="Phase Two: Library Prep"/>
    <x v="2"/>
    <x v="8"/>
    <x v="2"/>
    <m/>
    <m/>
  </r>
  <r>
    <n v="1"/>
    <n v="1"/>
    <s v="1"/>
    <n v="12"/>
    <x v="217"/>
    <s v="Plasmatreat"/>
    <s v="FG5001 Openair-Plasma Generator, Jenome R353N-AJ Desktop Robot"/>
    <x v="1"/>
    <s v="Plasma Treater"/>
    <x v="1"/>
    <x v="4"/>
    <x v="1"/>
    <n v="1"/>
    <s v="Condition: Excellent"/>
  </r>
  <r>
    <n v="1"/>
    <n v="1"/>
    <s v="19"/>
    <n v="84"/>
    <x v="217"/>
    <m/>
    <s v="FG5001 Openair-Plasma Generator, Jenome R353N-AJ Desktop Robot"/>
    <x v="1"/>
    <s v="Plasma Treater"/>
    <x v="2"/>
    <x v="4"/>
    <x v="1"/>
    <m/>
    <m/>
  </r>
  <r>
    <n v="1"/>
    <n v="1"/>
    <s v="3"/>
    <n v="84"/>
    <x v="217"/>
    <m/>
    <s v="FG5001 Openair-Plasma Generator, Jenome R353N-AJ Desktop Robot"/>
    <x v="1"/>
    <s v="Plasma Treater"/>
    <x v="3"/>
    <x v="4"/>
    <x v="1"/>
    <m/>
    <m/>
  </r>
  <r>
    <n v="5"/>
    <n v="1"/>
    <s v="1"/>
    <n v="25"/>
    <x v="217"/>
    <m/>
    <s v="FG5001 Openair-Plasma Generator, Jenome R353N-AJ Desktop Robot"/>
    <x v="2"/>
    <s v="Plasma Treater"/>
    <x v="1"/>
    <x v="4"/>
    <x v="1"/>
    <m/>
    <m/>
  </r>
  <r>
    <n v="5"/>
    <n v="1"/>
    <s v="19"/>
    <n v="132"/>
    <x v="217"/>
    <m/>
    <s v="FG5001 Openair-Plasma Generator, Jenome R353N-AJ Desktop Robot"/>
    <x v="2"/>
    <s v="Plasma Treater"/>
    <x v="2"/>
    <x v="4"/>
    <x v="1"/>
    <m/>
    <m/>
  </r>
  <r>
    <n v="5"/>
    <n v="1"/>
    <s v="3"/>
    <n v="132"/>
    <x v="217"/>
    <m/>
    <s v="FG5001 Openair-Plasma Generator, Jenome R353N-AJ Desktop Robot"/>
    <x v="2"/>
    <s v="Plasma Treater"/>
    <x v="3"/>
    <x v="4"/>
    <x v="1"/>
    <m/>
    <m/>
  </r>
  <r>
    <n v="2"/>
    <n v="1"/>
    <s v="1"/>
    <n v="29"/>
    <x v="217"/>
    <m/>
    <s v="FG5001 Openair-Plasma Generator, Jenome R353N-AJ Desktop Robot"/>
    <x v="3"/>
    <s v="Plasma Treater"/>
    <x v="1"/>
    <x v="4"/>
    <x v="1"/>
    <m/>
    <m/>
  </r>
  <r>
    <n v="2"/>
    <n v="1"/>
    <s v="19"/>
    <n v="153"/>
    <x v="217"/>
    <m/>
    <s v="FG5001 Openair-Plasma Generator, Jenome R353N-AJ Desktop Robot"/>
    <x v="3"/>
    <s v="Plasma Treater"/>
    <x v="2"/>
    <x v="4"/>
    <x v="1"/>
    <m/>
    <m/>
  </r>
  <r>
    <n v="2"/>
    <n v="1"/>
    <s v="3"/>
    <n v="153"/>
    <x v="217"/>
    <m/>
    <s v="FG5001 Openair-Plasma Generator, Jenome R353N-AJ Desktop Robot"/>
    <x v="3"/>
    <s v="Plasma Treater"/>
    <x v="3"/>
    <x v="4"/>
    <x v="1"/>
    <m/>
    <m/>
  </r>
  <r>
    <n v="6"/>
    <n v="1"/>
    <s v="1"/>
    <n v="42"/>
    <x v="217"/>
    <m/>
    <s v="FG5001 Openair-Plasma Generator, Jenome R353N-AJ Desktop Robot"/>
    <x v="4"/>
    <s v="Plasma Treater"/>
    <x v="1"/>
    <x v="4"/>
    <x v="1"/>
    <m/>
    <m/>
  </r>
  <r>
    <n v="6"/>
    <n v="1"/>
    <s v="19"/>
    <n v="247"/>
    <x v="217"/>
    <m/>
    <s v="FG5001 Openair-Plasma Generator, Jenome R353N-AJ Desktop Robot"/>
    <x v="4"/>
    <s v="Plasma Treater"/>
    <x v="2"/>
    <x v="4"/>
    <x v="1"/>
    <m/>
    <m/>
  </r>
  <r>
    <n v="6"/>
    <n v="1"/>
    <s v="3"/>
    <n v="247"/>
    <x v="217"/>
    <m/>
    <s v="FG5001 Openair-Plasma Generator, Jenome R353N-AJ Desktop Robot"/>
    <x v="4"/>
    <s v="Plasma Treater"/>
    <x v="3"/>
    <x v="4"/>
    <x v="1"/>
    <m/>
    <m/>
  </r>
  <r>
    <n v="3"/>
    <n v="1"/>
    <s v="1"/>
    <n v="55"/>
    <x v="217"/>
    <m/>
    <s v="FG5001 Openair-Plasma Generator, Jenome R353N-AJ Desktop Robot"/>
    <x v="5"/>
    <s v="Plasma Treater"/>
    <x v="1"/>
    <x v="4"/>
    <x v="1"/>
    <m/>
    <m/>
  </r>
  <r>
    <n v="3"/>
    <n v="1"/>
    <s v="19"/>
    <n v="315"/>
    <x v="217"/>
    <m/>
    <s v="FG5001 Openair-Plasma Generator, Jenome R353N-AJ Desktop Robot"/>
    <x v="5"/>
    <s v="Plasma Treater"/>
    <x v="2"/>
    <x v="4"/>
    <x v="1"/>
    <m/>
    <m/>
  </r>
  <r>
    <n v="3"/>
    <n v="1"/>
    <s v="3"/>
    <n v="315"/>
    <x v="217"/>
    <m/>
    <s v="FG5001 Openair-Plasma Generator, Jenome R353N-AJ Desktop Robot"/>
    <x v="5"/>
    <s v="Plasma Treater"/>
    <x v="3"/>
    <x v="4"/>
    <x v="1"/>
    <m/>
    <m/>
  </r>
  <r>
    <n v="10"/>
    <n v="1"/>
    <s v="18"/>
    <n v="0"/>
    <x v="217"/>
    <m/>
    <s v="FG5001 Openair-Plasma Generator, Jenome R353N-AJ Desktop Robot"/>
    <x v="6"/>
    <s v="Plasma Treater"/>
    <x v="5"/>
    <x v="4"/>
    <x v="1"/>
    <m/>
    <m/>
  </r>
  <r>
    <n v="2"/>
    <n v="2"/>
    <s v="16"/>
    <n v="106.4"/>
    <x v="218"/>
    <m/>
    <s v="FG5001 Openair-Plasma Generator, Jenome R353N-AJ Desktop Robot"/>
    <x v="3"/>
    <s v="Platinum (PLA)"/>
    <x v="4"/>
    <x v="2"/>
    <x v="1"/>
    <n v="1"/>
    <s v="Condition: Excellent"/>
  </r>
  <r>
    <n v="5"/>
    <n v="2"/>
    <s v="16"/>
    <n v="106.4"/>
    <x v="218"/>
    <m/>
    <s v="FG5001 Openair-Plasma Generator, Jenome R353N-AJ Desktop Robot"/>
    <x v="2"/>
    <s v="Platinum (PLA)"/>
    <x v="4"/>
    <x v="2"/>
    <x v="1"/>
    <m/>
    <m/>
  </r>
  <r>
    <n v="3"/>
    <n v="2"/>
    <s v="16"/>
    <n v="106.4"/>
    <x v="218"/>
    <m/>
    <s v="FG5001 Openair-Plasma Generator, Jenome R353N-AJ Desktop Robot"/>
    <x v="5"/>
    <s v="Platinum (PLA)"/>
    <x v="4"/>
    <x v="2"/>
    <x v="1"/>
    <m/>
    <m/>
  </r>
  <r>
    <n v="1"/>
    <n v="2"/>
    <s v="16"/>
    <n v="106.4"/>
    <x v="218"/>
    <m/>
    <s v="FG5001 Openair-Plasma Generator, Jenome R353N-AJ Desktop Robot"/>
    <x v="1"/>
    <s v="Platinum (PLA)"/>
    <x v="4"/>
    <x v="2"/>
    <x v="1"/>
    <m/>
    <m/>
  </r>
  <r>
    <n v="6"/>
    <n v="2"/>
    <s v="16"/>
    <n v="106.4"/>
    <x v="218"/>
    <m/>
    <s v="FG5001 Openair-Plasma Generator, Jenome R353N-AJ Desktop Robot"/>
    <x v="4"/>
    <s v="Platinum (PLA)"/>
    <x v="4"/>
    <x v="2"/>
    <x v="1"/>
    <m/>
    <m/>
  </r>
  <r>
    <n v="10"/>
    <n v="2"/>
    <s v="29"/>
    <n v="0"/>
    <x v="218"/>
    <m/>
    <s v="FG5001 Openair-Plasma Generator, Jenome R353N-AJ Desktop Robot"/>
    <x v="6"/>
    <s v="Platinum (PLA)"/>
    <x v="6"/>
    <x v="2"/>
    <x v="1"/>
    <m/>
    <m/>
  </r>
  <r>
    <n v="10"/>
    <n v="2"/>
    <s v="18"/>
    <n v="0"/>
    <x v="218"/>
    <m/>
    <s v="FG5001 Openair-Plasma Generator, Jenome R353N-AJ Desktop Robot"/>
    <x v="6"/>
    <s v="Platinum (PLA)"/>
    <x v="5"/>
    <x v="2"/>
    <x v="1"/>
    <m/>
    <m/>
  </r>
  <r>
    <n v="1"/>
    <n v="2"/>
    <s v="16"/>
    <n v="5.71"/>
    <x v="219"/>
    <m/>
    <s v="FG5001 Openair-Plasma Generator, Jenome R353N-AJ Desktop Robot"/>
    <x v="1"/>
    <s v="Pour off bottles, 4 oz."/>
    <x v="4"/>
    <x v="2"/>
    <x v="1"/>
    <n v="1"/>
    <m/>
  </r>
  <r>
    <n v="2"/>
    <n v="2"/>
    <s v="16"/>
    <n v="7.19"/>
    <x v="219"/>
    <m/>
    <s v="FG5001 Openair-Plasma Generator, Jenome R353N-AJ Desktop Robot"/>
    <x v="3"/>
    <s v="Pour off bottles, 4 oz."/>
    <x v="4"/>
    <x v="2"/>
    <x v="1"/>
    <m/>
    <m/>
  </r>
  <r>
    <n v="5"/>
    <n v="2"/>
    <s v="16"/>
    <n v="7.19"/>
    <x v="219"/>
    <m/>
    <s v="FG5001 Openair-Plasma Generator, Jenome R353N-AJ Desktop Robot"/>
    <x v="2"/>
    <s v="Pour off bottles, 4 oz."/>
    <x v="4"/>
    <x v="2"/>
    <x v="1"/>
    <m/>
    <m/>
  </r>
  <r>
    <n v="6"/>
    <n v="2"/>
    <s v="16"/>
    <n v="7.19"/>
    <x v="219"/>
    <m/>
    <s v="FG5001 Openair-Plasma Generator, Jenome R353N-AJ Desktop Robot"/>
    <x v="4"/>
    <s v="Pour off bottles, 4 oz."/>
    <x v="4"/>
    <x v="2"/>
    <x v="1"/>
    <m/>
    <m/>
  </r>
  <r>
    <n v="3"/>
    <n v="2"/>
    <s v="16"/>
    <n v="7.19"/>
    <x v="219"/>
    <m/>
    <s v="FG5001 Openair-Plasma Generator, Jenome R353N-AJ Desktop Robot"/>
    <x v="5"/>
    <s v="Pour off bottles, 4 oz."/>
    <x v="4"/>
    <x v="2"/>
    <x v="1"/>
    <m/>
    <m/>
  </r>
  <r>
    <n v="10"/>
    <n v="1"/>
    <s v="18"/>
    <n v="0"/>
    <x v="220"/>
    <s v="Buehler"/>
    <s v="Isomet 1000"/>
    <x v="6"/>
    <s v="Precision Saw"/>
    <x v="5"/>
    <x v="3"/>
    <x v="1"/>
    <n v="1"/>
    <s v="Condition: Excellent"/>
  </r>
  <r>
    <n v="10"/>
    <n v="1"/>
    <s v="29"/>
    <n v="0"/>
    <x v="220"/>
    <m/>
    <s v="Isomet 1000"/>
    <x v="6"/>
    <s v="Precision Saw"/>
    <x v="6"/>
    <x v="3"/>
    <x v="1"/>
    <m/>
    <m/>
  </r>
  <r>
    <n v="1"/>
    <n v="1"/>
    <s v="1"/>
    <n v="9"/>
    <x v="220"/>
    <m/>
    <s v="Isomet 1000"/>
    <x v="1"/>
    <s v="Precision Saw"/>
    <x v="1"/>
    <x v="3"/>
    <x v="1"/>
    <m/>
    <m/>
  </r>
  <r>
    <n v="1"/>
    <n v="1"/>
    <s v="19"/>
    <n v="98"/>
    <x v="220"/>
    <m/>
    <s v="Isomet 1000"/>
    <x v="1"/>
    <s v="Precision Saw"/>
    <x v="2"/>
    <x v="3"/>
    <x v="1"/>
    <m/>
    <m/>
  </r>
  <r>
    <n v="1"/>
    <n v="1"/>
    <s v="3"/>
    <n v="98"/>
    <x v="220"/>
    <m/>
    <s v="Isomet 1000"/>
    <x v="1"/>
    <s v="Precision Saw"/>
    <x v="3"/>
    <x v="3"/>
    <x v="1"/>
    <m/>
    <m/>
  </r>
  <r>
    <n v="5"/>
    <n v="1"/>
    <s v="1"/>
    <n v="13"/>
    <x v="220"/>
    <m/>
    <s v="Isomet 1000"/>
    <x v="2"/>
    <s v="Precision Saw"/>
    <x v="1"/>
    <x v="3"/>
    <x v="1"/>
    <m/>
    <m/>
  </r>
  <r>
    <n v="5"/>
    <n v="1"/>
    <s v="19"/>
    <n v="161"/>
    <x v="220"/>
    <m/>
    <s v="Isomet 1000"/>
    <x v="2"/>
    <s v="Precision Saw"/>
    <x v="2"/>
    <x v="3"/>
    <x v="1"/>
    <m/>
    <m/>
  </r>
  <r>
    <n v="5"/>
    <n v="1"/>
    <s v="3"/>
    <n v="161"/>
    <x v="220"/>
    <m/>
    <s v="Isomet 1000"/>
    <x v="2"/>
    <s v="Precision Saw"/>
    <x v="3"/>
    <x v="3"/>
    <x v="1"/>
    <m/>
    <m/>
  </r>
  <r>
    <n v="2"/>
    <n v="1"/>
    <s v="1"/>
    <n v="15"/>
    <x v="220"/>
    <m/>
    <s v="Isomet 1000"/>
    <x v="3"/>
    <s v="Precision Saw"/>
    <x v="1"/>
    <x v="3"/>
    <x v="1"/>
    <m/>
    <m/>
  </r>
  <r>
    <n v="2"/>
    <n v="1"/>
    <s v="19"/>
    <n v="187"/>
    <x v="220"/>
    <m/>
    <s v="Isomet 1000"/>
    <x v="3"/>
    <s v="Precision Saw"/>
    <x v="2"/>
    <x v="3"/>
    <x v="1"/>
    <m/>
    <m/>
  </r>
  <r>
    <n v="2"/>
    <n v="1"/>
    <s v="3"/>
    <n v="187"/>
    <x v="220"/>
    <m/>
    <s v="Isomet 1000"/>
    <x v="3"/>
    <s v="Precision Saw"/>
    <x v="3"/>
    <x v="3"/>
    <x v="1"/>
    <m/>
    <m/>
  </r>
  <r>
    <n v="6"/>
    <n v="1"/>
    <s v="1"/>
    <n v="25"/>
    <x v="220"/>
    <m/>
    <s v="Isomet 1000"/>
    <x v="4"/>
    <s v="Precision Saw"/>
    <x v="1"/>
    <x v="3"/>
    <x v="1"/>
    <m/>
    <m/>
  </r>
  <r>
    <n v="6"/>
    <n v="1"/>
    <s v="19"/>
    <n v="303"/>
    <x v="220"/>
    <m/>
    <s v="Isomet 1000"/>
    <x v="4"/>
    <s v="Precision Saw"/>
    <x v="2"/>
    <x v="3"/>
    <x v="1"/>
    <m/>
    <m/>
  </r>
  <r>
    <n v="6"/>
    <n v="1"/>
    <s v="3"/>
    <n v="303"/>
    <x v="220"/>
    <m/>
    <s v="Isomet 1000"/>
    <x v="4"/>
    <s v="Precision Saw"/>
    <x v="3"/>
    <x v="3"/>
    <x v="1"/>
    <m/>
    <m/>
  </r>
  <r>
    <n v="3"/>
    <n v="1"/>
    <s v="1"/>
    <n v="32"/>
    <x v="220"/>
    <m/>
    <s v="Isomet 1000"/>
    <x v="5"/>
    <s v="Precision Saw"/>
    <x v="1"/>
    <x v="3"/>
    <x v="1"/>
    <m/>
    <m/>
  </r>
  <r>
    <n v="3"/>
    <n v="1"/>
    <s v="19"/>
    <n v="387"/>
    <x v="220"/>
    <m/>
    <s v="Isomet 1000"/>
    <x v="5"/>
    <s v="Precision Saw"/>
    <x v="2"/>
    <x v="3"/>
    <x v="1"/>
    <m/>
    <m/>
  </r>
  <r>
    <n v="3"/>
    <n v="1"/>
    <s v="3"/>
    <n v="387"/>
    <x v="220"/>
    <m/>
    <s v="Isomet 1000"/>
    <x v="5"/>
    <s v="Precision Saw"/>
    <x v="3"/>
    <x v="3"/>
    <x v="1"/>
    <m/>
    <m/>
  </r>
  <r>
    <n v="10"/>
    <n v="1"/>
    <s v="18"/>
    <n v="0"/>
    <x v="221"/>
    <s v="MDC CSM"/>
    <s v="Win System 490B"/>
    <x v="6"/>
    <s v="Probe Station (ProSt)"/>
    <x v="5"/>
    <x v="2"/>
    <x v="1"/>
    <n v="1"/>
    <s v="Condition: Excellent"/>
  </r>
  <r>
    <n v="10"/>
    <n v="1"/>
    <s v="29"/>
    <n v="0"/>
    <x v="221"/>
    <m/>
    <s v="Win System 490B"/>
    <x v="6"/>
    <s v="Probe Station (ProSt)"/>
    <x v="6"/>
    <x v="2"/>
    <x v="1"/>
    <m/>
    <m/>
  </r>
  <r>
    <n v="1"/>
    <n v="1"/>
    <s v="1"/>
    <n v="5"/>
    <x v="221"/>
    <m/>
    <s v="Win System 490B"/>
    <x v="1"/>
    <s v="Probe Station (ProSt)"/>
    <x v="1"/>
    <x v="2"/>
    <x v="1"/>
    <m/>
    <m/>
  </r>
  <r>
    <n v="1"/>
    <n v="1"/>
    <s v="19"/>
    <n v="116"/>
    <x v="221"/>
    <m/>
    <s v="Win System 490B"/>
    <x v="1"/>
    <s v="Probe Station (ProSt)"/>
    <x v="2"/>
    <x v="2"/>
    <x v="1"/>
    <m/>
    <m/>
  </r>
  <r>
    <n v="1"/>
    <n v="1"/>
    <s v="3"/>
    <n v="116"/>
    <x v="221"/>
    <m/>
    <s v="Win System 490B"/>
    <x v="1"/>
    <s v="Probe Station (ProSt)"/>
    <x v="3"/>
    <x v="2"/>
    <x v="1"/>
    <m/>
    <m/>
  </r>
  <r>
    <n v="5"/>
    <n v="1"/>
    <s v="1"/>
    <n v="10"/>
    <x v="221"/>
    <m/>
    <s v="Win System 490B"/>
    <x v="2"/>
    <s v="Probe Station (ProSt)"/>
    <x v="1"/>
    <x v="2"/>
    <x v="1"/>
    <m/>
    <m/>
  </r>
  <r>
    <n v="5"/>
    <n v="1"/>
    <s v="19"/>
    <n v="188"/>
    <x v="221"/>
    <m/>
    <s v="Win System 490B"/>
    <x v="2"/>
    <s v="Probe Station (ProSt)"/>
    <x v="2"/>
    <x v="2"/>
    <x v="1"/>
    <m/>
    <m/>
  </r>
  <r>
    <n v="5"/>
    <n v="1"/>
    <s v="3"/>
    <n v="188"/>
    <x v="221"/>
    <m/>
    <s v="Win System 490B"/>
    <x v="2"/>
    <s v="Probe Station (ProSt)"/>
    <x v="3"/>
    <x v="2"/>
    <x v="1"/>
    <m/>
    <m/>
  </r>
  <r>
    <n v="2"/>
    <n v="1"/>
    <s v="1"/>
    <n v="11"/>
    <x v="221"/>
    <m/>
    <s v="Win System 490B"/>
    <x v="3"/>
    <s v="Probe Station (ProSt)"/>
    <x v="1"/>
    <x v="2"/>
    <x v="1"/>
    <m/>
    <m/>
  </r>
  <r>
    <n v="2"/>
    <n v="1"/>
    <s v="19"/>
    <n v="218"/>
    <x v="221"/>
    <m/>
    <s v="Win System 490B"/>
    <x v="3"/>
    <s v="Probe Station (ProSt)"/>
    <x v="2"/>
    <x v="2"/>
    <x v="1"/>
    <m/>
    <m/>
  </r>
  <r>
    <n v="2"/>
    <n v="1"/>
    <s v="3"/>
    <n v="218"/>
    <x v="221"/>
    <m/>
    <s v="Win System 490B"/>
    <x v="3"/>
    <s v="Probe Station (ProSt)"/>
    <x v="3"/>
    <x v="2"/>
    <x v="1"/>
    <m/>
    <m/>
  </r>
  <r>
    <n v="6"/>
    <n v="1"/>
    <s v="1"/>
    <n v="18"/>
    <x v="221"/>
    <m/>
    <s v="Win System 490B"/>
    <x v="4"/>
    <s v="Probe Station (ProSt)"/>
    <x v="1"/>
    <x v="2"/>
    <x v="1"/>
    <m/>
    <m/>
  </r>
  <r>
    <n v="6"/>
    <n v="1"/>
    <s v="19"/>
    <n v="353"/>
    <x v="221"/>
    <m/>
    <s v="Win System 490B"/>
    <x v="4"/>
    <s v="Probe Station (ProSt)"/>
    <x v="2"/>
    <x v="2"/>
    <x v="1"/>
    <m/>
    <m/>
  </r>
  <r>
    <n v="6"/>
    <n v="1"/>
    <s v="3"/>
    <n v="353"/>
    <x v="221"/>
    <m/>
    <s v="Win System 490B"/>
    <x v="4"/>
    <s v="Probe Station (ProSt)"/>
    <x v="3"/>
    <x v="2"/>
    <x v="1"/>
    <m/>
    <m/>
  </r>
  <r>
    <n v="3"/>
    <n v="1"/>
    <s v="1"/>
    <n v="23"/>
    <x v="221"/>
    <m/>
    <s v="Win System 490B"/>
    <x v="5"/>
    <s v="Probe Station (ProSt)"/>
    <x v="1"/>
    <x v="2"/>
    <x v="1"/>
    <m/>
    <m/>
  </r>
  <r>
    <n v="3"/>
    <n v="1"/>
    <s v="19"/>
    <n v="451"/>
    <x v="221"/>
    <m/>
    <s v="Win System 490B"/>
    <x v="5"/>
    <s v="Probe Station (ProSt)"/>
    <x v="2"/>
    <x v="2"/>
    <x v="1"/>
    <m/>
    <m/>
  </r>
  <r>
    <n v="3"/>
    <n v="1"/>
    <s v="3"/>
    <n v="451"/>
    <x v="221"/>
    <m/>
    <s v="Win System 490B"/>
    <x v="5"/>
    <s v="Probe Station (ProSt)"/>
    <x v="3"/>
    <x v="2"/>
    <x v="1"/>
    <m/>
    <m/>
  </r>
  <r>
    <n v="3"/>
    <n v="9"/>
    <s v="16"/>
    <n v="10"/>
    <x v="222"/>
    <m/>
    <s v="Win System 490B"/>
    <x v="5"/>
    <s v="Procurement of Substances (e.g. Analgesics, Anesthesia, Eye Lubricant, Sedative, etc.)"/>
    <x v="4"/>
    <x v="5"/>
    <x v="2"/>
    <n v="0"/>
    <m/>
  </r>
  <r>
    <n v="1"/>
    <n v="9"/>
    <s v="16"/>
    <n v="10"/>
    <x v="222"/>
    <m/>
    <s v="Win System 490B"/>
    <x v="1"/>
    <s v="Procurement of Substances (e.g. Analgesics, Anesthesia, Eye Lubricant, Sedative, etc.)"/>
    <x v="4"/>
    <x v="5"/>
    <x v="2"/>
    <n v="0"/>
    <m/>
  </r>
  <r>
    <n v="2"/>
    <n v="9"/>
    <s v="16"/>
    <n v="10"/>
    <x v="222"/>
    <m/>
    <s v="Win System 490B"/>
    <x v="3"/>
    <s v="Procurement of Substances (e.g. Analgesics, Anesthesia, Eye Lubricant, Sedative, etc.)"/>
    <x v="4"/>
    <x v="5"/>
    <x v="2"/>
    <n v="0"/>
    <m/>
  </r>
  <r>
    <n v="5"/>
    <n v="9"/>
    <s v="16"/>
    <n v="10"/>
    <x v="222"/>
    <m/>
    <s v="Win System 490B"/>
    <x v="2"/>
    <s v="Procurement of Substances (e.g. Analgesics, Anesthesia, Eye Lubricant, Sedative, etc.)"/>
    <x v="4"/>
    <x v="5"/>
    <x v="2"/>
    <n v="0"/>
    <m/>
  </r>
  <r>
    <n v="6"/>
    <n v="9"/>
    <s v="16"/>
    <n v="10"/>
    <x v="222"/>
    <m/>
    <s v="Win System 490B"/>
    <x v="4"/>
    <s v="Procurement of Substances (e.g. Analgesics, Anesthesia, Eye Lubricant, Sedative, etc.)"/>
    <x v="4"/>
    <x v="5"/>
    <x v="2"/>
    <n v="0"/>
    <m/>
  </r>
  <r>
    <n v="10"/>
    <n v="1"/>
    <s v="18"/>
    <n v="0"/>
    <x v="223"/>
    <s v="Dektak"/>
    <s v="Win System 490B"/>
    <x v="6"/>
    <s v="Profilometer (ProF)"/>
    <x v="5"/>
    <x v="2"/>
    <x v="1"/>
    <n v="1"/>
    <s v="Condition: Excellent"/>
  </r>
  <r>
    <n v="10"/>
    <n v="1"/>
    <s v="29"/>
    <n v="0"/>
    <x v="223"/>
    <m/>
    <s v="Win System 490B"/>
    <x v="6"/>
    <s v="Profilometer (ProF)"/>
    <x v="6"/>
    <x v="2"/>
    <x v="1"/>
    <m/>
    <m/>
  </r>
  <r>
    <n v="1"/>
    <n v="1"/>
    <s v="1"/>
    <n v="0"/>
    <x v="223"/>
    <m/>
    <s v="Win System 490B"/>
    <x v="1"/>
    <s v="Profilometer (ProF)"/>
    <x v="1"/>
    <x v="2"/>
    <x v="1"/>
    <m/>
    <m/>
  </r>
  <r>
    <n v="1"/>
    <n v="1"/>
    <s v="19"/>
    <n v="116"/>
    <x v="223"/>
    <m/>
    <s v="Win System 490B"/>
    <x v="1"/>
    <s v="Profilometer (ProF)"/>
    <x v="2"/>
    <x v="2"/>
    <x v="1"/>
    <m/>
    <m/>
  </r>
  <r>
    <n v="1"/>
    <n v="1"/>
    <s v="3"/>
    <n v="116"/>
    <x v="223"/>
    <m/>
    <s v="Win System 490B"/>
    <x v="1"/>
    <s v="Profilometer (ProF)"/>
    <x v="3"/>
    <x v="2"/>
    <x v="1"/>
    <m/>
    <m/>
  </r>
  <r>
    <n v="5"/>
    <n v="1"/>
    <s v="1"/>
    <n v="0"/>
    <x v="223"/>
    <m/>
    <s v="Win System 490B"/>
    <x v="2"/>
    <s v="Profilometer (ProF)"/>
    <x v="1"/>
    <x v="2"/>
    <x v="1"/>
    <m/>
    <m/>
  </r>
  <r>
    <n v="5"/>
    <n v="1"/>
    <s v="19"/>
    <n v="188"/>
    <x v="223"/>
    <m/>
    <s v="Win System 490B"/>
    <x v="2"/>
    <s v="Profilometer (ProF)"/>
    <x v="2"/>
    <x v="2"/>
    <x v="1"/>
    <m/>
    <m/>
  </r>
  <r>
    <n v="5"/>
    <n v="1"/>
    <s v="3"/>
    <n v="188"/>
    <x v="223"/>
    <m/>
    <s v="Win System 490B"/>
    <x v="2"/>
    <s v="Profilometer (ProF)"/>
    <x v="3"/>
    <x v="2"/>
    <x v="1"/>
    <m/>
    <m/>
  </r>
  <r>
    <n v="2"/>
    <n v="1"/>
    <s v="1"/>
    <n v="0"/>
    <x v="223"/>
    <m/>
    <s v="Win System 490B"/>
    <x v="3"/>
    <s v="Profilometer (ProF)"/>
    <x v="1"/>
    <x v="2"/>
    <x v="1"/>
    <m/>
    <m/>
  </r>
  <r>
    <n v="2"/>
    <n v="1"/>
    <s v="19"/>
    <n v="218"/>
    <x v="223"/>
    <m/>
    <s v="Win System 490B"/>
    <x v="3"/>
    <s v="Profilometer (ProF)"/>
    <x v="2"/>
    <x v="2"/>
    <x v="1"/>
    <m/>
    <m/>
  </r>
  <r>
    <n v="2"/>
    <n v="1"/>
    <s v="3"/>
    <n v="218"/>
    <x v="223"/>
    <m/>
    <s v="Win System 490B"/>
    <x v="3"/>
    <s v="Profilometer (ProF)"/>
    <x v="3"/>
    <x v="2"/>
    <x v="1"/>
    <m/>
    <m/>
  </r>
  <r>
    <n v="6"/>
    <n v="1"/>
    <s v="1"/>
    <n v="0"/>
    <x v="223"/>
    <m/>
    <s v="Win System 490B"/>
    <x v="4"/>
    <s v="Profilometer (ProF)"/>
    <x v="1"/>
    <x v="2"/>
    <x v="1"/>
    <m/>
    <m/>
  </r>
  <r>
    <n v="6"/>
    <n v="1"/>
    <s v="19"/>
    <n v="353"/>
    <x v="223"/>
    <m/>
    <s v="Win System 490B"/>
    <x v="4"/>
    <s v="Profilometer (ProF)"/>
    <x v="2"/>
    <x v="2"/>
    <x v="1"/>
    <m/>
    <m/>
  </r>
  <r>
    <n v="6"/>
    <n v="1"/>
    <s v="3"/>
    <n v="353"/>
    <x v="223"/>
    <m/>
    <s v="Win System 490B"/>
    <x v="4"/>
    <s v="Profilometer (ProF)"/>
    <x v="3"/>
    <x v="2"/>
    <x v="1"/>
    <m/>
    <m/>
  </r>
  <r>
    <n v="3"/>
    <n v="1"/>
    <s v="1"/>
    <n v="0"/>
    <x v="223"/>
    <m/>
    <s v="Win System 490B"/>
    <x v="5"/>
    <s v="Profilometer (ProF)"/>
    <x v="1"/>
    <x v="2"/>
    <x v="1"/>
    <m/>
    <m/>
  </r>
  <r>
    <n v="3"/>
    <n v="1"/>
    <s v="19"/>
    <n v="451"/>
    <x v="223"/>
    <m/>
    <s v="Win System 490B"/>
    <x v="5"/>
    <s v="Profilometer (ProF)"/>
    <x v="2"/>
    <x v="2"/>
    <x v="1"/>
    <m/>
    <m/>
  </r>
  <r>
    <n v="3"/>
    <n v="1"/>
    <s v="3"/>
    <n v="451"/>
    <x v="223"/>
    <m/>
    <s v="Win System 490B"/>
    <x v="5"/>
    <s v="Profilometer (ProF)"/>
    <x v="3"/>
    <x v="2"/>
    <x v="1"/>
    <m/>
    <m/>
  </r>
  <r>
    <n v="1"/>
    <n v="1"/>
    <s v="1"/>
    <n v="33"/>
    <x v="224"/>
    <s v="Waters Xevo G2-XS"/>
    <s v="Win System 490B"/>
    <x v="1"/>
    <s v="Quadrupole Time-of-Flight Mass Spectrometer (Q-TOF)"/>
    <x v="1"/>
    <x v="14"/>
    <x v="1"/>
    <n v="1"/>
    <s v="Condition: Excellent"/>
  </r>
  <r>
    <n v="1"/>
    <n v="1"/>
    <s v="19"/>
    <n v="111"/>
    <x v="224"/>
    <m/>
    <s v="Win System 490B"/>
    <x v="1"/>
    <s v="Quadrupole Time-of-Flight Mass Spectrometer (Q-TOF)"/>
    <x v="2"/>
    <x v="14"/>
    <x v="1"/>
    <m/>
    <m/>
  </r>
  <r>
    <n v="1"/>
    <n v="1"/>
    <s v="3"/>
    <n v="111"/>
    <x v="224"/>
    <m/>
    <s v="Win System 490B"/>
    <x v="1"/>
    <s v="Quadrupole Time-of-Flight Mass Spectrometer (Q-TOF)"/>
    <x v="3"/>
    <x v="14"/>
    <x v="1"/>
    <m/>
    <m/>
  </r>
  <r>
    <n v="5"/>
    <n v="1"/>
    <s v="1"/>
    <n v="53"/>
    <x v="224"/>
    <m/>
    <s v="Win System 490B"/>
    <x v="2"/>
    <s v="Quadrupole Time-of-Flight Mass Spectrometer (Q-TOF)"/>
    <x v="1"/>
    <x v="14"/>
    <x v="1"/>
    <m/>
    <m/>
  </r>
  <r>
    <n v="5"/>
    <n v="1"/>
    <s v="19"/>
    <n v="174"/>
    <x v="224"/>
    <m/>
    <s v="Win System 490B"/>
    <x v="2"/>
    <s v="Quadrupole Time-of-Flight Mass Spectrometer (Q-TOF)"/>
    <x v="2"/>
    <x v="14"/>
    <x v="1"/>
    <m/>
    <m/>
  </r>
  <r>
    <n v="5"/>
    <n v="1"/>
    <s v="3"/>
    <n v="174"/>
    <x v="224"/>
    <m/>
    <s v="Win System 490B"/>
    <x v="2"/>
    <s v="Quadrupole Time-of-Flight Mass Spectrometer (Q-TOF)"/>
    <x v="3"/>
    <x v="14"/>
    <x v="1"/>
    <m/>
    <m/>
  </r>
  <r>
    <n v="2"/>
    <n v="1"/>
    <s v="1"/>
    <n v="61"/>
    <x v="224"/>
    <m/>
    <s v="Win System 490B"/>
    <x v="3"/>
    <s v="Quadrupole Time-of-Flight Mass Spectrometer (Q-TOF)"/>
    <x v="1"/>
    <x v="14"/>
    <x v="1"/>
    <m/>
    <m/>
  </r>
  <r>
    <n v="2"/>
    <n v="1"/>
    <s v="19"/>
    <n v="201"/>
    <x v="224"/>
    <m/>
    <s v="Win System 490B"/>
    <x v="3"/>
    <s v="Quadrupole Time-of-Flight Mass Spectrometer (Q-TOF)"/>
    <x v="2"/>
    <x v="14"/>
    <x v="1"/>
    <m/>
    <m/>
  </r>
  <r>
    <n v="2"/>
    <n v="1"/>
    <s v="3"/>
    <n v="201"/>
    <x v="224"/>
    <m/>
    <s v="Win System 490B"/>
    <x v="3"/>
    <s v="Quadrupole Time-of-Flight Mass Spectrometer (Q-TOF)"/>
    <x v="3"/>
    <x v="14"/>
    <x v="1"/>
    <m/>
    <m/>
  </r>
  <r>
    <n v="6"/>
    <n v="1"/>
    <s v="1"/>
    <n v="99"/>
    <x v="224"/>
    <m/>
    <s v="Win System 490B"/>
    <x v="4"/>
    <s v="Quadrupole Time-of-Flight Mass Spectrometer (Q-TOF)"/>
    <x v="1"/>
    <x v="14"/>
    <x v="1"/>
    <m/>
    <m/>
  </r>
  <r>
    <n v="6"/>
    <n v="1"/>
    <s v="19"/>
    <n v="325"/>
    <x v="224"/>
    <m/>
    <s v="Win System 490B"/>
    <x v="4"/>
    <s v="Quadrupole Time-of-Flight Mass Spectrometer (Q-TOF)"/>
    <x v="2"/>
    <x v="14"/>
    <x v="1"/>
    <m/>
    <m/>
  </r>
  <r>
    <n v="6"/>
    <n v="1"/>
    <s v="3"/>
    <n v="325"/>
    <x v="224"/>
    <m/>
    <s v="Win System 490B"/>
    <x v="4"/>
    <s v="Quadrupole Time-of-Flight Mass Spectrometer (Q-TOF)"/>
    <x v="3"/>
    <x v="14"/>
    <x v="1"/>
    <m/>
    <m/>
  </r>
  <r>
    <n v="3"/>
    <n v="1"/>
    <s v="1"/>
    <n v="126"/>
    <x v="224"/>
    <m/>
    <s v="Win System 490B"/>
    <x v="5"/>
    <s v="Quadrupole Time-of-Flight Mass Spectrometer (Q-TOF)"/>
    <x v="1"/>
    <x v="14"/>
    <x v="1"/>
    <m/>
    <m/>
  </r>
  <r>
    <n v="3"/>
    <n v="1"/>
    <s v="19"/>
    <n v="416"/>
    <x v="224"/>
    <m/>
    <s v="Win System 490B"/>
    <x v="5"/>
    <s v="Quadrupole Time-of-Flight Mass Spectrometer (Q-TOF)"/>
    <x v="2"/>
    <x v="14"/>
    <x v="1"/>
    <m/>
    <m/>
  </r>
  <r>
    <n v="3"/>
    <n v="1"/>
    <s v="3"/>
    <n v="416"/>
    <x v="224"/>
    <m/>
    <s v="Win System 490B"/>
    <x v="5"/>
    <s v="Quadrupole Time-of-Flight Mass Spectrometer (Q-TOF)"/>
    <x v="3"/>
    <x v="14"/>
    <x v="1"/>
    <m/>
    <m/>
  </r>
  <r>
    <n v="10"/>
    <n v="1"/>
    <s v="18"/>
    <n v="0"/>
    <x v="224"/>
    <m/>
    <s v="Win System 490B"/>
    <x v="6"/>
    <s v="Quadrupole Time-of-Flight Mass Spectrometer (Q-TOF)"/>
    <x v="5"/>
    <x v="14"/>
    <x v="1"/>
    <m/>
    <m/>
  </r>
  <r>
    <n v="10"/>
    <n v="1"/>
    <s v="29"/>
    <n v="0"/>
    <x v="224"/>
    <m/>
    <s v="Win System 490B"/>
    <x v="6"/>
    <s v="Quadrupole Time-of-Flight Mass Spectrometer (Q-TOF)"/>
    <x v="6"/>
    <x v="14"/>
    <x v="1"/>
    <m/>
    <m/>
  </r>
  <r>
    <n v="1"/>
    <n v="2"/>
    <s v="16"/>
    <n v="20"/>
    <x v="225"/>
    <m/>
    <s v="Win System 490B"/>
    <x v="1"/>
    <s v="Raith Software"/>
    <x v="4"/>
    <x v="2"/>
    <x v="1"/>
    <n v="1"/>
    <s v="Condition: Excellent"/>
  </r>
  <r>
    <n v="5"/>
    <n v="2"/>
    <s v="16"/>
    <n v="20"/>
    <x v="225"/>
    <m/>
    <s v="Win System 490B"/>
    <x v="2"/>
    <s v="Raith Software"/>
    <x v="4"/>
    <x v="2"/>
    <x v="1"/>
    <m/>
    <m/>
  </r>
  <r>
    <n v="2"/>
    <n v="2"/>
    <s v="16"/>
    <n v="20"/>
    <x v="225"/>
    <m/>
    <s v="Win System 490B"/>
    <x v="3"/>
    <s v="Raith Software"/>
    <x v="4"/>
    <x v="2"/>
    <x v="1"/>
    <m/>
    <m/>
  </r>
  <r>
    <n v="6"/>
    <n v="2"/>
    <s v="16"/>
    <n v="20"/>
    <x v="225"/>
    <m/>
    <s v="Win System 490B"/>
    <x v="4"/>
    <s v="Raith Software"/>
    <x v="4"/>
    <x v="2"/>
    <x v="1"/>
    <m/>
    <m/>
  </r>
  <r>
    <n v="3"/>
    <n v="2"/>
    <s v="16"/>
    <n v="20"/>
    <x v="225"/>
    <m/>
    <s v="Win System 490B"/>
    <x v="5"/>
    <s v="Raith Software"/>
    <x v="4"/>
    <x v="2"/>
    <x v="1"/>
    <m/>
    <m/>
  </r>
  <r>
    <n v="1"/>
    <n v="1"/>
    <s v="1"/>
    <n v="19"/>
    <x v="226"/>
    <s v="Bruker"/>
    <s v="SENTERRA II Compact"/>
    <x v="1"/>
    <s v="Raman Spectroscope (RAMAN)"/>
    <x v="1"/>
    <x v="15"/>
    <x v="2"/>
    <n v="0"/>
    <s v="Condition: Excellent"/>
  </r>
  <r>
    <n v="1"/>
    <n v="1"/>
    <s v="19"/>
    <n v="53"/>
    <x v="226"/>
    <m/>
    <s v="SENTERRA II Compact"/>
    <x v="1"/>
    <s v="Raman Spectroscope (RAMAN)"/>
    <x v="2"/>
    <x v="15"/>
    <x v="2"/>
    <m/>
    <m/>
  </r>
  <r>
    <n v="1"/>
    <n v="1"/>
    <s v="3"/>
    <n v="53"/>
    <x v="226"/>
    <m/>
    <s v="SENTERRA II Compact"/>
    <x v="1"/>
    <s v="Raman Spectroscope (RAMAN)"/>
    <x v="3"/>
    <x v="15"/>
    <x v="2"/>
    <m/>
    <m/>
  </r>
  <r>
    <n v="2"/>
    <n v="1"/>
    <s v="1"/>
    <n v="33"/>
    <x v="226"/>
    <m/>
    <s v="SENTERRA II Compact"/>
    <x v="3"/>
    <s v="Raman Spectroscope (RAMAN)"/>
    <x v="1"/>
    <x v="15"/>
    <x v="2"/>
    <m/>
    <m/>
  </r>
  <r>
    <n v="2"/>
    <n v="1"/>
    <s v="19"/>
    <n v="92"/>
    <x v="226"/>
    <m/>
    <s v="SENTERRA II Compact"/>
    <x v="3"/>
    <s v="Raman Spectroscope (RAMAN)"/>
    <x v="2"/>
    <x v="15"/>
    <x v="2"/>
    <m/>
    <m/>
  </r>
  <r>
    <n v="2"/>
    <n v="1"/>
    <s v="3"/>
    <n v="92"/>
    <x v="226"/>
    <m/>
    <s v="SENTERRA II Compact"/>
    <x v="3"/>
    <s v="Raman Spectroscope (RAMAN)"/>
    <x v="3"/>
    <x v="15"/>
    <x v="2"/>
    <m/>
    <m/>
  </r>
  <r>
    <n v="3"/>
    <n v="1"/>
    <s v="1"/>
    <n v="82"/>
    <x v="226"/>
    <m/>
    <s v="SENTERRA II Compact"/>
    <x v="5"/>
    <s v="Raman Spectroscope (RAMAN)"/>
    <x v="1"/>
    <x v="15"/>
    <x v="2"/>
    <m/>
    <m/>
  </r>
  <r>
    <n v="3"/>
    <n v="1"/>
    <s v="19"/>
    <n v="190"/>
    <x v="226"/>
    <m/>
    <s v="SENTERRA II Compact"/>
    <x v="5"/>
    <s v="Raman Spectroscope (RAMAN)"/>
    <x v="2"/>
    <x v="15"/>
    <x v="2"/>
    <m/>
    <m/>
  </r>
  <r>
    <n v="3"/>
    <n v="1"/>
    <s v="3"/>
    <n v="190"/>
    <x v="226"/>
    <m/>
    <s v="SENTERRA II Compact"/>
    <x v="5"/>
    <s v="Raman Spectroscope (RAMAN)"/>
    <x v="3"/>
    <x v="15"/>
    <x v="2"/>
    <m/>
    <m/>
  </r>
  <r>
    <n v="5"/>
    <n v="1"/>
    <s v="1"/>
    <n v="29"/>
    <x v="226"/>
    <m/>
    <s v="SENTERRA II Compact"/>
    <x v="2"/>
    <s v="Raman Spectroscope (RAMAN)"/>
    <x v="1"/>
    <x v="15"/>
    <x v="2"/>
    <m/>
    <m/>
  </r>
  <r>
    <n v="5"/>
    <n v="1"/>
    <s v="19"/>
    <n v="80"/>
    <x v="226"/>
    <m/>
    <s v="SENTERRA II Compact"/>
    <x v="2"/>
    <s v="Raman Spectroscope (RAMAN)"/>
    <x v="2"/>
    <x v="15"/>
    <x v="2"/>
    <m/>
    <m/>
  </r>
  <r>
    <n v="5"/>
    <n v="1"/>
    <s v="3"/>
    <n v="80"/>
    <x v="226"/>
    <m/>
    <s v="SENTERRA II Compact"/>
    <x v="2"/>
    <s v="Raman Spectroscope (RAMAN)"/>
    <x v="3"/>
    <x v="15"/>
    <x v="2"/>
    <m/>
    <m/>
  </r>
  <r>
    <n v="6"/>
    <n v="1"/>
    <s v="1"/>
    <n v="47"/>
    <x v="226"/>
    <m/>
    <s v="SENTERRA II Compact"/>
    <x v="4"/>
    <s v="Raman Spectroscope (RAMAN)"/>
    <x v="1"/>
    <x v="15"/>
    <x v="2"/>
    <m/>
    <m/>
  </r>
  <r>
    <n v="6"/>
    <n v="1"/>
    <s v="19"/>
    <n v="131"/>
    <x v="226"/>
    <m/>
    <s v="SENTERRA II Compact"/>
    <x v="4"/>
    <s v="Raman Spectroscope (RAMAN)"/>
    <x v="2"/>
    <x v="15"/>
    <x v="2"/>
    <m/>
    <m/>
  </r>
  <r>
    <n v="6"/>
    <n v="1"/>
    <s v="3"/>
    <n v="131"/>
    <x v="226"/>
    <m/>
    <s v="SENTERRA II Compact"/>
    <x v="4"/>
    <s v="Raman Spectroscope (RAMAN)"/>
    <x v="3"/>
    <x v="15"/>
    <x v="2"/>
    <m/>
    <m/>
  </r>
  <r>
    <n v="10"/>
    <n v="1"/>
    <s v="14"/>
    <n v="0"/>
    <x v="226"/>
    <m/>
    <s v="SENTERRA II Compact"/>
    <x v="6"/>
    <s v="Raman Spectroscope (RAMAN)"/>
    <x v="42"/>
    <x v="15"/>
    <x v="2"/>
    <m/>
    <m/>
  </r>
  <r>
    <n v="10"/>
    <n v="1"/>
    <s v="29"/>
    <n v="0"/>
    <x v="226"/>
    <m/>
    <s v="SENTERRA II Compact"/>
    <x v="6"/>
    <s v="Raman Spectroscope (RAMAN)"/>
    <x v="6"/>
    <x v="15"/>
    <x v="2"/>
    <m/>
    <m/>
  </r>
  <r>
    <n v="10"/>
    <n v="1"/>
    <s v="18"/>
    <n v="0"/>
    <x v="226"/>
    <m/>
    <s v="SENTERRA II Compact"/>
    <x v="6"/>
    <s v="Raman Spectroscope (RAMAN)"/>
    <x v="5"/>
    <x v="15"/>
    <x v="2"/>
    <m/>
    <m/>
  </r>
  <r>
    <n v="1"/>
    <n v="1"/>
    <s v="1"/>
    <n v="5"/>
    <x v="227"/>
    <s v="Advance RIKO"/>
    <s v="SENTERRA II Compact"/>
    <x v="1"/>
    <s v="Rapid Thermal Annealer (RIKO RTA)"/>
    <x v="1"/>
    <x v="2"/>
    <x v="1"/>
    <n v="1"/>
    <s v="Condition: Excellent"/>
  </r>
  <r>
    <n v="1"/>
    <n v="1"/>
    <s v="19"/>
    <n v="116"/>
    <x v="227"/>
    <m/>
    <s v="SENTERRA II Compact"/>
    <x v="1"/>
    <s v="Rapid Thermal Annealer (RIKO RTA)"/>
    <x v="2"/>
    <x v="2"/>
    <x v="1"/>
    <m/>
    <m/>
  </r>
  <r>
    <n v="1"/>
    <n v="1"/>
    <s v="3"/>
    <n v="116"/>
    <x v="227"/>
    <m/>
    <s v="SENTERRA II Compact"/>
    <x v="1"/>
    <s v="Rapid Thermal Annealer (RIKO RTA)"/>
    <x v="3"/>
    <x v="2"/>
    <x v="1"/>
    <m/>
    <m/>
  </r>
  <r>
    <n v="5"/>
    <n v="1"/>
    <s v="1"/>
    <n v="10"/>
    <x v="227"/>
    <m/>
    <s v="SENTERRA II Compact"/>
    <x v="2"/>
    <s v="Rapid Thermal Annealer (RIKO RTA)"/>
    <x v="1"/>
    <x v="2"/>
    <x v="1"/>
    <m/>
    <m/>
  </r>
  <r>
    <n v="5"/>
    <n v="1"/>
    <s v="19"/>
    <n v="188"/>
    <x v="227"/>
    <m/>
    <s v="SENTERRA II Compact"/>
    <x v="2"/>
    <s v="Rapid Thermal Annealer (RIKO RTA)"/>
    <x v="2"/>
    <x v="2"/>
    <x v="1"/>
    <m/>
    <m/>
  </r>
  <r>
    <n v="5"/>
    <n v="1"/>
    <s v="3"/>
    <n v="188"/>
    <x v="227"/>
    <m/>
    <s v="SENTERRA II Compact"/>
    <x v="2"/>
    <s v="Rapid Thermal Annealer (RIKO RTA)"/>
    <x v="3"/>
    <x v="2"/>
    <x v="1"/>
    <m/>
    <m/>
  </r>
  <r>
    <n v="2"/>
    <n v="1"/>
    <s v="1"/>
    <n v="11"/>
    <x v="227"/>
    <m/>
    <s v="SENTERRA II Compact"/>
    <x v="3"/>
    <s v="Rapid Thermal Annealer (RIKO RTA)"/>
    <x v="1"/>
    <x v="2"/>
    <x v="1"/>
    <m/>
    <m/>
  </r>
  <r>
    <n v="2"/>
    <n v="1"/>
    <s v="19"/>
    <n v="218"/>
    <x v="227"/>
    <m/>
    <s v="SENTERRA II Compact"/>
    <x v="3"/>
    <s v="Rapid Thermal Annealer (RIKO RTA)"/>
    <x v="2"/>
    <x v="2"/>
    <x v="1"/>
    <m/>
    <m/>
  </r>
  <r>
    <n v="2"/>
    <n v="1"/>
    <s v="3"/>
    <n v="218"/>
    <x v="227"/>
    <m/>
    <s v="SENTERRA II Compact"/>
    <x v="3"/>
    <s v="Rapid Thermal Annealer (RIKO RTA)"/>
    <x v="3"/>
    <x v="2"/>
    <x v="1"/>
    <m/>
    <m/>
  </r>
  <r>
    <n v="6"/>
    <n v="1"/>
    <s v="1"/>
    <n v="18"/>
    <x v="227"/>
    <m/>
    <s v="SENTERRA II Compact"/>
    <x v="4"/>
    <s v="Rapid Thermal Annealer (RIKO RTA)"/>
    <x v="1"/>
    <x v="2"/>
    <x v="1"/>
    <m/>
    <m/>
  </r>
  <r>
    <n v="6"/>
    <n v="1"/>
    <s v="19"/>
    <n v="353"/>
    <x v="227"/>
    <m/>
    <s v="SENTERRA II Compact"/>
    <x v="4"/>
    <s v="Rapid Thermal Annealer (RIKO RTA)"/>
    <x v="2"/>
    <x v="2"/>
    <x v="1"/>
    <m/>
    <m/>
  </r>
  <r>
    <n v="6"/>
    <n v="1"/>
    <s v="3"/>
    <n v="353"/>
    <x v="227"/>
    <m/>
    <s v="SENTERRA II Compact"/>
    <x v="4"/>
    <s v="Rapid Thermal Annealer (RIKO RTA)"/>
    <x v="3"/>
    <x v="2"/>
    <x v="1"/>
    <m/>
    <m/>
  </r>
  <r>
    <n v="3"/>
    <n v="1"/>
    <s v="1"/>
    <n v="23"/>
    <x v="227"/>
    <m/>
    <s v="SENTERRA II Compact"/>
    <x v="5"/>
    <s v="Rapid Thermal Annealer (RIKO RTA)"/>
    <x v="1"/>
    <x v="2"/>
    <x v="1"/>
    <m/>
    <m/>
  </r>
  <r>
    <n v="3"/>
    <n v="1"/>
    <s v="19"/>
    <n v="451"/>
    <x v="227"/>
    <m/>
    <s v="SENTERRA II Compact"/>
    <x v="5"/>
    <s v="Rapid Thermal Annealer (RIKO RTA)"/>
    <x v="2"/>
    <x v="2"/>
    <x v="1"/>
    <m/>
    <m/>
  </r>
  <r>
    <n v="3"/>
    <n v="1"/>
    <s v="3"/>
    <n v="451"/>
    <x v="227"/>
    <m/>
    <s v="SENTERRA II Compact"/>
    <x v="5"/>
    <s v="Rapid Thermal Annealer (RIKO RTA)"/>
    <x v="3"/>
    <x v="2"/>
    <x v="1"/>
    <m/>
    <m/>
  </r>
  <r>
    <n v="10"/>
    <n v="1"/>
    <s v="18"/>
    <n v="0"/>
    <x v="227"/>
    <m/>
    <s v="SENTERRA II Compact"/>
    <x v="6"/>
    <s v="Rapid Thermal Annealer (RIKO RTA)"/>
    <x v="5"/>
    <x v="2"/>
    <x v="1"/>
    <m/>
    <m/>
  </r>
  <r>
    <n v="10"/>
    <n v="1"/>
    <s v="18"/>
    <n v="0"/>
    <x v="228"/>
    <s v="RTA Jipelec"/>
    <s v="SENTERRA II Compact"/>
    <x v="6"/>
    <s v="Rapid Thermal Processor"/>
    <x v="5"/>
    <x v="2"/>
    <x v="1"/>
    <n v="1"/>
    <s v="Condition: Excellent"/>
  </r>
  <r>
    <n v="10"/>
    <n v="1"/>
    <s v="29"/>
    <n v="0"/>
    <x v="228"/>
    <m/>
    <s v="SENTERRA II Compact"/>
    <x v="6"/>
    <s v="Rapid Thermal Processor"/>
    <x v="6"/>
    <x v="2"/>
    <x v="1"/>
    <m/>
    <m/>
  </r>
  <r>
    <n v="1"/>
    <n v="1"/>
    <s v="1"/>
    <n v="5"/>
    <x v="228"/>
    <m/>
    <s v="SENTERRA II Compact"/>
    <x v="1"/>
    <s v="Rapid Thermal Processor"/>
    <x v="1"/>
    <x v="2"/>
    <x v="1"/>
    <m/>
    <m/>
  </r>
  <r>
    <n v="1"/>
    <n v="1"/>
    <s v="19"/>
    <n v="116"/>
    <x v="228"/>
    <m/>
    <s v="SENTERRA II Compact"/>
    <x v="1"/>
    <s v="Rapid Thermal Processor"/>
    <x v="2"/>
    <x v="2"/>
    <x v="1"/>
    <m/>
    <m/>
  </r>
  <r>
    <n v="1"/>
    <n v="1"/>
    <s v="3"/>
    <n v="116"/>
    <x v="228"/>
    <m/>
    <s v="SENTERRA II Compact"/>
    <x v="1"/>
    <s v="Rapid Thermal Processor"/>
    <x v="3"/>
    <x v="2"/>
    <x v="1"/>
    <m/>
    <m/>
  </r>
  <r>
    <n v="5"/>
    <n v="1"/>
    <s v="1"/>
    <n v="10"/>
    <x v="228"/>
    <m/>
    <s v="SENTERRA II Compact"/>
    <x v="2"/>
    <s v="Rapid Thermal Processor"/>
    <x v="1"/>
    <x v="2"/>
    <x v="1"/>
    <m/>
    <m/>
  </r>
  <r>
    <n v="5"/>
    <n v="1"/>
    <s v="19"/>
    <n v="188"/>
    <x v="228"/>
    <m/>
    <s v="SENTERRA II Compact"/>
    <x v="2"/>
    <s v="Rapid Thermal Processor"/>
    <x v="2"/>
    <x v="2"/>
    <x v="1"/>
    <m/>
    <m/>
  </r>
  <r>
    <n v="5"/>
    <n v="1"/>
    <s v="3"/>
    <n v="188"/>
    <x v="228"/>
    <m/>
    <s v="SENTERRA II Compact"/>
    <x v="2"/>
    <s v="Rapid Thermal Processor"/>
    <x v="3"/>
    <x v="2"/>
    <x v="1"/>
    <m/>
    <m/>
  </r>
  <r>
    <n v="2"/>
    <n v="1"/>
    <s v="1"/>
    <n v="11"/>
    <x v="228"/>
    <m/>
    <s v="SENTERRA II Compact"/>
    <x v="3"/>
    <s v="Rapid Thermal Processor"/>
    <x v="1"/>
    <x v="2"/>
    <x v="1"/>
    <m/>
    <m/>
  </r>
  <r>
    <n v="2"/>
    <n v="1"/>
    <s v="19"/>
    <n v="218"/>
    <x v="228"/>
    <m/>
    <s v="SENTERRA II Compact"/>
    <x v="3"/>
    <s v="Rapid Thermal Processor"/>
    <x v="2"/>
    <x v="2"/>
    <x v="1"/>
    <m/>
    <m/>
  </r>
  <r>
    <n v="2"/>
    <n v="1"/>
    <s v="3"/>
    <n v="218"/>
    <x v="228"/>
    <m/>
    <s v="SENTERRA II Compact"/>
    <x v="3"/>
    <s v="Rapid Thermal Processor"/>
    <x v="3"/>
    <x v="2"/>
    <x v="1"/>
    <m/>
    <m/>
  </r>
  <r>
    <n v="6"/>
    <n v="1"/>
    <s v="1"/>
    <n v="18"/>
    <x v="228"/>
    <m/>
    <s v="SENTERRA II Compact"/>
    <x v="4"/>
    <s v="Rapid Thermal Processor"/>
    <x v="1"/>
    <x v="2"/>
    <x v="1"/>
    <m/>
    <m/>
  </r>
  <r>
    <n v="6"/>
    <n v="1"/>
    <s v="19"/>
    <n v="353"/>
    <x v="228"/>
    <m/>
    <s v="SENTERRA II Compact"/>
    <x v="4"/>
    <s v="Rapid Thermal Processor"/>
    <x v="2"/>
    <x v="2"/>
    <x v="1"/>
    <m/>
    <m/>
  </r>
  <r>
    <n v="6"/>
    <n v="1"/>
    <s v="3"/>
    <n v="353"/>
    <x v="228"/>
    <m/>
    <s v="SENTERRA II Compact"/>
    <x v="4"/>
    <s v="Rapid Thermal Processor"/>
    <x v="3"/>
    <x v="2"/>
    <x v="1"/>
    <m/>
    <m/>
  </r>
  <r>
    <n v="3"/>
    <n v="1"/>
    <s v="1"/>
    <n v="23"/>
    <x v="228"/>
    <m/>
    <s v="SENTERRA II Compact"/>
    <x v="5"/>
    <s v="Rapid Thermal Processor"/>
    <x v="1"/>
    <x v="2"/>
    <x v="1"/>
    <m/>
    <m/>
  </r>
  <r>
    <n v="3"/>
    <n v="1"/>
    <s v="19"/>
    <n v="451"/>
    <x v="228"/>
    <m/>
    <s v="SENTERRA II Compact"/>
    <x v="5"/>
    <s v="Rapid Thermal Processor"/>
    <x v="2"/>
    <x v="2"/>
    <x v="1"/>
    <m/>
    <m/>
  </r>
  <r>
    <n v="3"/>
    <n v="1"/>
    <s v="3"/>
    <n v="451"/>
    <x v="228"/>
    <m/>
    <s v="SENTERRA II Compact"/>
    <x v="5"/>
    <s v="Rapid Thermal Processor"/>
    <x v="3"/>
    <x v="2"/>
    <x v="1"/>
    <m/>
    <m/>
  </r>
  <r>
    <n v="1"/>
    <n v="2"/>
    <s v="16"/>
    <n v="7.25"/>
    <x v="229"/>
    <m/>
    <s v="SENTERRA II Compact"/>
    <x v="1"/>
    <s v="Rat - per cage (breeder)"/>
    <x v="4"/>
    <x v="5"/>
    <x v="2"/>
    <n v="0"/>
    <m/>
  </r>
  <r>
    <n v="5"/>
    <n v="2"/>
    <s v="16"/>
    <n v="7.25"/>
    <x v="229"/>
    <m/>
    <s v="SENTERRA II Compact"/>
    <x v="2"/>
    <s v="Rat - per cage (breeder)"/>
    <x v="4"/>
    <x v="5"/>
    <x v="2"/>
    <n v="0"/>
    <m/>
  </r>
  <r>
    <n v="2"/>
    <n v="2"/>
    <s v="16"/>
    <n v="7.25"/>
    <x v="229"/>
    <m/>
    <s v="SENTERRA II Compact"/>
    <x v="3"/>
    <s v="Rat - per cage (breeder)"/>
    <x v="4"/>
    <x v="5"/>
    <x v="2"/>
    <n v="0"/>
    <m/>
  </r>
  <r>
    <n v="6"/>
    <n v="2"/>
    <s v="16"/>
    <n v="7.25"/>
    <x v="229"/>
    <m/>
    <s v="SENTERRA II Compact"/>
    <x v="4"/>
    <s v="Rat - per cage (breeder)"/>
    <x v="4"/>
    <x v="5"/>
    <x v="2"/>
    <n v="0"/>
    <m/>
  </r>
  <r>
    <n v="3"/>
    <n v="2"/>
    <s v="16"/>
    <n v="7.25"/>
    <x v="229"/>
    <m/>
    <s v="SENTERRA II Compact"/>
    <x v="5"/>
    <s v="Rat - per cage (breeder)"/>
    <x v="4"/>
    <x v="5"/>
    <x v="2"/>
    <n v="0"/>
    <m/>
  </r>
  <r>
    <n v="1"/>
    <n v="1"/>
    <s v="19"/>
    <n v="109"/>
    <x v="230"/>
    <s v="In-Core Samples Facilities"/>
    <s v="SENTERRA II Compact"/>
    <x v="1"/>
    <s v="Reactor Neutron Facilities (REA)"/>
    <x v="2"/>
    <x v="13"/>
    <x v="2"/>
    <n v="0"/>
    <s v="Condition: Excellent"/>
  </r>
  <r>
    <n v="5"/>
    <n v="1"/>
    <s v="19"/>
    <n v="166"/>
    <x v="230"/>
    <m/>
    <s v="SENTERRA II Compact"/>
    <x v="2"/>
    <s v="Reactor Neutron Facilities (REA)"/>
    <x v="2"/>
    <x v="13"/>
    <x v="2"/>
    <m/>
    <m/>
  </r>
  <r>
    <n v="2"/>
    <n v="1"/>
    <s v="19"/>
    <n v="189"/>
    <x v="230"/>
    <m/>
    <s v="SENTERRA II Compact"/>
    <x v="3"/>
    <s v="Reactor Neutron Facilities (REA)"/>
    <x v="2"/>
    <x v="13"/>
    <x v="2"/>
    <m/>
    <m/>
  </r>
  <r>
    <n v="6"/>
    <n v="1"/>
    <s v="19"/>
    <n v="270"/>
    <x v="230"/>
    <m/>
    <s v="SENTERRA II Compact"/>
    <x v="4"/>
    <s v="Reactor Neutron Facilities (REA)"/>
    <x v="2"/>
    <x v="13"/>
    <x v="2"/>
    <m/>
    <m/>
  </r>
  <r>
    <n v="3"/>
    <n v="1"/>
    <s v="19"/>
    <n v="350"/>
    <x v="230"/>
    <m/>
    <s v="SENTERRA II Compact"/>
    <x v="5"/>
    <s v="Reactor Neutron Facilities (REA)"/>
    <x v="2"/>
    <x v="13"/>
    <x v="2"/>
    <m/>
    <m/>
  </r>
  <r>
    <n v="10"/>
    <n v="3"/>
    <s v="18"/>
    <n v="0"/>
    <x v="230"/>
    <m/>
    <s v="SENTERRA II Compact"/>
    <x v="6"/>
    <s v="Reactor Neutron Facilities (REA)"/>
    <x v="5"/>
    <x v="13"/>
    <x v="2"/>
    <m/>
    <m/>
  </r>
  <r>
    <n v="1"/>
    <n v="1"/>
    <s v="19"/>
    <n v="109"/>
    <x v="230"/>
    <s v="Neutron Beam"/>
    <s v="SENTERRA II Compact"/>
    <x v="1"/>
    <s v="Reactor Neutron Facilities (REA)"/>
    <x v="2"/>
    <x v="13"/>
    <x v="2"/>
    <n v="0"/>
    <s v="Condition: Excellent"/>
  </r>
  <r>
    <n v="5"/>
    <n v="1"/>
    <s v="19"/>
    <n v="166"/>
    <x v="230"/>
    <m/>
    <s v="SENTERRA II Compact"/>
    <x v="2"/>
    <s v="Reactor Neutron Facilities (REA)"/>
    <x v="2"/>
    <x v="13"/>
    <x v="2"/>
    <m/>
    <m/>
  </r>
  <r>
    <n v="2"/>
    <n v="1"/>
    <s v="19"/>
    <n v="189"/>
    <x v="230"/>
    <m/>
    <s v="SENTERRA II Compact"/>
    <x v="3"/>
    <s v="Reactor Neutron Facilities (REA)"/>
    <x v="2"/>
    <x v="13"/>
    <x v="2"/>
    <m/>
    <m/>
  </r>
  <r>
    <n v="6"/>
    <n v="1"/>
    <s v="19"/>
    <n v="270"/>
    <x v="230"/>
    <m/>
    <s v="SENTERRA II Compact"/>
    <x v="4"/>
    <s v="Reactor Neutron Facilities (REA)"/>
    <x v="2"/>
    <x v="13"/>
    <x v="2"/>
    <m/>
    <m/>
  </r>
  <r>
    <n v="3"/>
    <n v="1"/>
    <s v="19"/>
    <n v="350"/>
    <x v="230"/>
    <m/>
    <s v="SENTERRA II Compact"/>
    <x v="5"/>
    <s v="Reactor Neutron Facilities (REA)"/>
    <x v="2"/>
    <x v="13"/>
    <x v="2"/>
    <m/>
    <m/>
  </r>
  <r>
    <n v="10"/>
    <n v="3"/>
    <s v="18"/>
    <n v="0"/>
    <x v="230"/>
    <m/>
    <s v="SENTERRA II Compact"/>
    <x v="6"/>
    <s v="Reactor Neutron Facilities (REA)"/>
    <x v="5"/>
    <x v="13"/>
    <x v="2"/>
    <m/>
    <m/>
  </r>
  <r>
    <n v="1"/>
    <n v="2"/>
    <s v="19"/>
    <n v="520"/>
    <x v="230"/>
    <s v="Fast Neutron Irradiator"/>
    <s v="SENTERRA II Compact"/>
    <x v="1"/>
    <s v="Reactor Neutron Facilities (REA)"/>
    <x v="2"/>
    <x v="13"/>
    <x v="1"/>
    <n v="1"/>
    <s v="Condition: Excellent"/>
  </r>
  <r>
    <n v="5"/>
    <n v="2"/>
    <s v="19"/>
    <n v="800"/>
    <x v="230"/>
    <m/>
    <s v="SENTERRA II Compact"/>
    <x v="2"/>
    <s v="Reactor Neutron Facilities (REA)"/>
    <x v="2"/>
    <x v="13"/>
    <x v="1"/>
    <m/>
    <m/>
  </r>
  <r>
    <n v="2"/>
    <n v="2"/>
    <s v="19"/>
    <n v="875"/>
    <x v="230"/>
    <m/>
    <s v="SENTERRA II Compact"/>
    <x v="3"/>
    <s v="Reactor Neutron Facilities (REA)"/>
    <x v="2"/>
    <x v="13"/>
    <x v="1"/>
    <m/>
    <m/>
  </r>
  <r>
    <n v="6"/>
    <n v="2"/>
    <s v="19"/>
    <n v="1530"/>
    <x v="230"/>
    <m/>
    <s v="SENTERRA II Compact"/>
    <x v="4"/>
    <s v="Reactor Neutron Facilities (REA)"/>
    <x v="2"/>
    <x v="13"/>
    <x v="1"/>
    <m/>
    <m/>
  </r>
  <r>
    <n v="3"/>
    <n v="2"/>
    <s v="19"/>
    <n v="2000"/>
    <x v="230"/>
    <m/>
    <s v="SENTERRA II Compact"/>
    <x v="5"/>
    <s v="Reactor Neutron Facilities (REA)"/>
    <x v="2"/>
    <x v="13"/>
    <x v="1"/>
    <m/>
    <m/>
  </r>
  <r>
    <n v="10"/>
    <n v="3"/>
    <s v="18"/>
    <n v="0"/>
    <x v="230"/>
    <m/>
    <s v="SENTERRA II Compact"/>
    <x v="6"/>
    <s v="Reactor Neutron Facilities (REA)"/>
    <x v="5"/>
    <x v="13"/>
    <x v="1"/>
    <m/>
    <m/>
  </r>
  <r>
    <n v="1"/>
    <n v="2"/>
    <s v="19"/>
    <n v="9"/>
    <x v="230"/>
    <s v="Neutron Dosimetry "/>
    <s v="SENTERRA II Compact"/>
    <x v="1"/>
    <s v="Reactor Neutron Facilities (REA)"/>
    <x v="2"/>
    <x v="13"/>
    <x v="2"/>
    <n v="0"/>
    <s v="Condition: Excellent"/>
  </r>
  <r>
    <n v="5"/>
    <n v="2"/>
    <s v="19"/>
    <n v="14"/>
    <x v="230"/>
    <m/>
    <s v="SENTERRA II Compact"/>
    <x v="2"/>
    <s v="Reactor Neutron Facilities (REA)"/>
    <x v="2"/>
    <x v="13"/>
    <x v="2"/>
    <m/>
    <m/>
  </r>
  <r>
    <n v="2"/>
    <n v="2"/>
    <s v="19"/>
    <n v="16"/>
    <x v="230"/>
    <m/>
    <s v="SENTERRA II Compact"/>
    <x v="3"/>
    <s v="Reactor Neutron Facilities (REA)"/>
    <x v="2"/>
    <x v="13"/>
    <x v="2"/>
    <m/>
    <m/>
  </r>
  <r>
    <n v="6"/>
    <n v="2"/>
    <s v="19"/>
    <n v="23"/>
    <x v="230"/>
    <m/>
    <s v="SENTERRA II Compact"/>
    <x v="4"/>
    <s v="Reactor Neutron Facilities (REA)"/>
    <x v="2"/>
    <x v="13"/>
    <x v="2"/>
    <m/>
    <m/>
  </r>
  <r>
    <n v="3"/>
    <n v="2"/>
    <s v="19"/>
    <n v="50"/>
    <x v="230"/>
    <m/>
    <s v="SENTERRA II Compact"/>
    <x v="5"/>
    <s v="Reactor Neutron Facilities (REA)"/>
    <x v="2"/>
    <x v="13"/>
    <x v="2"/>
    <m/>
    <m/>
  </r>
  <r>
    <n v="10"/>
    <n v="3"/>
    <s v="18"/>
    <n v="0"/>
    <x v="230"/>
    <m/>
    <s v="SENTERRA II Compact"/>
    <x v="6"/>
    <s v="Reactor Neutron Facilities (REA)"/>
    <x v="5"/>
    <x v="13"/>
    <x v="2"/>
    <m/>
    <m/>
  </r>
  <r>
    <n v="1"/>
    <n v="2"/>
    <s v="31"/>
    <n v="214"/>
    <x v="231"/>
    <m/>
    <s v="SENTERRA II Compact"/>
    <x v="1"/>
    <s v="Reagent (R)"/>
    <x v="43"/>
    <x v="7"/>
    <x v="2"/>
    <n v="0"/>
    <m/>
  </r>
  <r>
    <n v="5"/>
    <n v="2"/>
    <s v="31"/>
    <n v="373"/>
    <x v="231"/>
    <m/>
    <s v="SENTERRA II Compact"/>
    <x v="2"/>
    <s v="Reagent (R)"/>
    <x v="43"/>
    <x v="7"/>
    <x v="2"/>
    <m/>
    <m/>
  </r>
  <r>
    <n v="2"/>
    <n v="2"/>
    <s v="31"/>
    <n v="373"/>
    <x v="231"/>
    <m/>
    <s v="SENTERRA II Compact"/>
    <x v="3"/>
    <s v="Reagent (R)"/>
    <x v="43"/>
    <x v="7"/>
    <x v="2"/>
    <m/>
    <m/>
  </r>
  <r>
    <n v="6"/>
    <n v="2"/>
    <s v="31"/>
    <n v="373"/>
    <x v="231"/>
    <m/>
    <s v="SENTERRA II Compact"/>
    <x v="4"/>
    <s v="Reagent (R)"/>
    <x v="43"/>
    <x v="7"/>
    <x v="2"/>
    <m/>
    <m/>
  </r>
  <r>
    <n v="3"/>
    <n v="2"/>
    <s v="31"/>
    <n v="373"/>
    <x v="231"/>
    <m/>
    <s v="SENTERRA II Compact"/>
    <x v="5"/>
    <s v="Reagent (R)"/>
    <x v="43"/>
    <x v="7"/>
    <x v="2"/>
    <m/>
    <m/>
  </r>
  <r>
    <n v="1"/>
    <n v="2"/>
    <s v="16"/>
    <n v="103.33"/>
    <x v="232"/>
    <m/>
    <s v="SENTERRA II Compact"/>
    <x v="1"/>
    <s v="Remover 1165, 1 Gallon Bottle"/>
    <x v="4"/>
    <x v="2"/>
    <x v="1"/>
    <n v="1"/>
    <m/>
  </r>
  <r>
    <n v="2"/>
    <n v="2"/>
    <s v="16"/>
    <n v="130.19999999999999"/>
    <x v="232"/>
    <m/>
    <s v="SENTERRA II Compact"/>
    <x v="3"/>
    <s v="Remover 1165, 1 Gallon Bottle"/>
    <x v="4"/>
    <x v="2"/>
    <x v="1"/>
    <m/>
    <m/>
  </r>
  <r>
    <n v="5"/>
    <n v="2"/>
    <s v="16"/>
    <n v="130.19999999999999"/>
    <x v="232"/>
    <m/>
    <s v="SENTERRA II Compact"/>
    <x v="2"/>
    <s v="Remover 1165, 1 Gallon Bottle"/>
    <x v="4"/>
    <x v="2"/>
    <x v="1"/>
    <m/>
    <m/>
  </r>
  <r>
    <n v="3"/>
    <n v="2"/>
    <s v="16"/>
    <n v="130.19999999999999"/>
    <x v="232"/>
    <m/>
    <s v="SENTERRA II Compact"/>
    <x v="5"/>
    <s v="Remover 1165, 1 Gallon Bottle"/>
    <x v="4"/>
    <x v="2"/>
    <x v="1"/>
    <m/>
    <m/>
  </r>
  <r>
    <n v="6"/>
    <n v="2"/>
    <s v="16"/>
    <n v="130.19999999999999"/>
    <x v="232"/>
    <m/>
    <s v="SENTERRA II Compact"/>
    <x v="4"/>
    <s v="Remover 1165, 1 Gallon Bottle"/>
    <x v="4"/>
    <x v="2"/>
    <x v="1"/>
    <m/>
    <m/>
  </r>
  <r>
    <n v="3"/>
    <n v="2"/>
    <s v="16"/>
    <n v="375"/>
    <x v="233"/>
    <m/>
    <s v="SENTERRA II Compact"/>
    <x v="5"/>
    <s v="Rental Space"/>
    <x v="4"/>
    <x v="6"/>
    <x v="2"/>
    <n v="0"/>
    <m/>
  </r>
  <r>
    <n v="5"/>
    <n v="1"/>
    <s v="16"/>
    <n v="150"/>
    <x v="234"/>
    <m/>
    <s v="SENTERRA II Compact"/>
    <x v="2"/>
    <s v="Research Study Project Administrator Consultation"/>
    <x v="4"/>
    <x v="5"/>
    <x v="2"/>
    <n v="0"/>
    <m/>
  </r>
  <r>
    <n v="2"/>
    <n v="1"/>
    <s v="16"/>
    <n v="150"/>
    <x v="234"/>
    <m/>
    <s v="SENTERRA II Compact"/>
    <x v="3"/>
    <s v="Research Study Project Administrator Consultation"/>
    <x v="4"/>
    <x v="5"/>
    <x v="2"/>
    <n v="0"/>
    <m/>
  </r>
  <r>
    <n v="6"/>
    <n v="1"/>
    <s v="16"/>
    <n v="150"/>
    <x v="234"/>
    <m/>
    <s v="SENTERRA II Compact"/>
    <x v="4"/>
    <s v="Research Study Project Administrator Consultation"/>
    <x v="4"/>
    <x v="5"/>
    <x v="2"/>
    <n v="0"/>
    <m/>
  </r>
  <r>
    <n v="3"/>
    <n v="1"/>
    <s v="16"/>
    <n v="150"/>
    <x v="234"/>
    <m/>
    <s v="SENTERRA II Compact"/>
    <x v="5"/>
    <s v="Research Study Project Administrator Consultation"/>
    <x v="4"/>
    <x v="5"/>
    <x v="2"/>
    <n v="0"/>
    <m/>
  </r>
  <r>
    <n v="2"/>
    <n v="2"/>
    <s v="16"/>
    <n v="600"/>
    <x v="235"/>
    <m/>
    <s v="SENTERRA II Compact"/>
    <x v="3"/>
    <s v="Research Study Project Administrator Services"/>
    <x v="4"/>
    <x v="5"/>
    <x v="2"/>
    <n v="0"/>
    <m/>
  </r>
  <r>
    <n v="5"/>
    <n v="2"/>
    <s v="16"/>
    <n v="600"/>
    <x v="235"/>
    <m/>
    <s v="SENTERRA II Compact"/>
    <x v="2"/>
    <s v="Research Study Project Administrator Services"/>
    <x v="4"/>
    <x v="5"/>
    <x v="2"/>
    <n v="0"/>
    <m/>
  </r>
  <r>
    <n v="3"/>
    <n v="2"/>
    <s v="16"/>
    <n v="600"/>
    <x v="235"/>
    <m/>
    <s v="SENTERRA II Compact"/>
    <x v="5"/>
    <s v="Research Study Project Administrator Services"/>
    <x v="4"/>
    <x v="5"/>
    <x v="2"/>
    <n v="0"/>
    <m/>
  </r>
  <r>
    <n v="6"/>
    <n v="2"/>
    <s v="16"/>
    <n v="600"/>
    <x v="235"/>
    <m/>
    <s v="SENTERRA II Compact"/>
    <x v="4"/>
    <s v="Research Study Project Administrator Services"/>
    <x v="4"/>
    <x v="5"/>
    <x v="2"/>
    <n v="0"/>
    <m/>
  </r>
  <r>
    <n v="1"/>
    <n v="2"/>
    <s v="16"/>
    <n v="15.76"/>
    <x v="236"/>
    <m/>
    <s v="SENTERRA II Compact"/>
    <x v="1"/>
    <s v="Retractable Scribe"/>
    <x v="4"/>
    <x v="2"/>
    <x v="1"/>
    <n v="1"/>
    <m/>
  </r>
  <r>
    <n v="2"/>
    <n v="2"/>
    <s v="16"/>
    <n v="19.86"/>
    <x v="236"/>
    <m/>
    <s v="SENTERRA II Compact"/>
    <x v="3"/>
    <s v="Retractable Scribe"/>
    <x v="4"/>
    <x v="2"/>
    <x v="1"/>
    <m/>
    <m/>
  </r>
  <r>
    <n v="5"/>
    <n v="2"/>
    <s v="16"/>
    <n v="19.86"/>
    <x v="236"/>
    <m/>
    <s v="SENTERRA II Compact"/>
    <x v="2"/>
    <s v="Retractable Scribe"/>
    <x v="4"/>
    <x v="2"/>
    <x v="1"/>
    <m/>
    <m/>
  </r>
  <r>
    <n v="6"/>
    <n v="2"/>
    <s v="16"/>
    <n v="19.86"/>
    <x v="236"/>
    <m/>
    <s v="SENTERRA II Compact"/>
    <x v="4"/>
    <s v="Retractable Scribe"/>
    <x v="4"/>
    <x v="2"/>
    <x v="1"/>
    <m/>
    <m/>
  </r>
  <r>
    <n v="3"/>
    <n v="2"/>
    <s v="16"/>
    <n v="19.86"/>
    <x v="236"/>
    <m/>
    <s v="SENTERRA II Compact"/>
    <x v="5"/>
    <s v="Retractable Scribe"/>
    <x v="4"/>
    <x v="2"/>
    <x v="1"/>
    <m/>
    <m/>
  </r>
  <r>
    <n v="1"/>
    <n v="3"/>
    <s v="1"/>
    <n v="2085"/>
    <x v="237"/>
    <s v="Courses replicated from NIST, designed in collaboration with the U.S. Army, and others"/>
    <s v="SENTERRA II Compact"/>
    <x v="1"/>
    <s v="Robotic Validation and Testing Facility (ROBO)"/>
    <x v="1"/>
    <x v="1"/>
    <x v="2"/>
    <n v="0"/>
    <s v="Condition: Excellent"/>
  </r>
  <r>
    <n v="5"/>
    <n v="3"/>
    <s v="1"/>
    <n v="2628"/>
    <x v="237"/>
    <m/>
    <s v="SENTERRA II Compact"/>
    <x v="2"/>
    <s v="Robotic Validation and Testing Facility (ROBO)"/>
    <x v="1"/>
    <x v="1"/>
    <x v="2"/>
    <m/>
    <m/>
  </r>
  <r>
    <n v="2"/>
    <n v="3"/>
    <s v="1"/>
    <n v="3026"/>
    <x v="237"/>
    <m/>
    <s v="SENTERRA II Compact"/>
    <x v="3"/>
    <s v="Robotic Validation and Testing Facility (ROBO)"/>
    <x v="1"/>
    <x v="1"/>
    <x v="2"/>
    <m/>
    <m/>
  </r>
  <r>
    <n v="6"/>
    <n v="3"/>
    <s v="1"/>
    <n v="3170"/>
    <x v="237"/>
    <m/>
    <s v="SENTERRA II Compact"/>
    <x v="4"/>
    <s v="Robotic Validation and Testing Facility (ROBO)"/>
    <x v="1"/>
    <x v="1"/>
    <x v="2"/>
    <m/>
    <m/>
  </r>
  <r>
    <n v="3"/>
    <n v="3"/>
    <s v="1"/>
    <n v="3966"/>
    <x v="237"/>
    <m/>
    <s v="SENTERRA II Compact"/>
    <x v="5"/>
    <s v="Robotic Validation and Testing Facility (ROBO)"/>
    <x v="1"/>
    <x v="1"/>
    <x v="2"/>
    <m/>
    <m/>
  </r>
  <r>
    <n v="1"/>
    <n v="3"/>
    <s v="14"/>
    <n v="2628"/>
    <x v="237"/>
    <m/>
    <s v="SENTERRA II Compact"/>
    <x v="1"/>
    <s v="Robotic Validation and Testing Facility (ROBO)"/>
    <x v="42"/>
    <x v="1"/>
    <x v="2"/>
    <m/>
    <m/>
  </r>
  <r>
    <n v="10"/>
    <n v="1"/>
    <s v="18"/>
    <n v="0"/>
    <x v="237"/>
    <m/>
    <s v="SENTERRA II Compact"/>
    <x v="6"/>
    <s v="Robotic Validation and Testing Facility (ROBO)"/>
    <x v="5"/>
    <x v="1"/>
    <x v="2"/>
    <m/>
    <m/>
  </r>
  <r>
    <n v="10"/>
    <n v="1"/>
    <s v="29"/>
    <n v="0"/>
    <x v="237"/>
    <m/>
    <s v="SENTERRA II Compact"/>
    <x v="6"/>
    <s v="Robotic Validation and Testing Facility (ROBO)"/>
    <x v="6"/>
    <x v="1"/>
    <x v="2"/>
    <m/>
    <m/>
  </r>
  <r>
    <n v="1"/>
    <n v="2"/>
    <s v="1"/>
    <n v="1043"/>
    <x v="237"/>
    <s v="Courses replicated from NIST, designed in collaboration with the U.S. Army, and others"/>
    <s v="SENTERRA II Compact"/>
    <x v="1"/>
    <s v="Robotic Validation and Testing Facility (ROBO)"/>
    <x v="1"/>
    <x v="1"/>
    <x v="2"/>
    <n v="0"/>
    <s v="Condition: Excellent"/>
  </r>
  <r>
    <n v="5"/>
    <n v="2"/>
    <s v="1"/>
    <n v="1314"/>
    <x v="237"/>
    <m/>
    <s v="SENTERRA II Compact"/>
    <x v="2"/>
    <s v="Robotic Validation and Testing Facility (ROBO)"/>
    <x v="1"/>
    <x v="1"/>
    <x v="2"/>
    <m/>
    <m/>
  </r>
  <r>
    <n v="2"/>
    <n v="2"/>
    <s v="1"/>
    <n v="1513"/>
    <x v="237"/>
    <m/>
    <s v="SENTERRA II Compact"/>
    <x v="3"/>
    <s v="Robotic Validation and Testing Facility (ROBO)"/>
    <x v="1"/>
    <x v="1"/>
    <x v="2"/>
    <m/>
    <m/>
  </r>
  <r>
    <n v="6"/>
    <n v="2"/>
    <s v="1"/>
    <n v="1585"/>
    <x v="237"/>
    <m/>
    <s v="SENTERRA II Compact"/>
    <x v="4"/>
    <s v="Robotic Validation and Testing Facility (ROBO)"/>
    <x v="1"/>
    <x v="1"/>
    <x v="2"/>
    <m/>
    <m/>
  </r>
  <r>
    <n v="3"/>
    <n v="2"/>
    <s v="1"/>
    <n v="1983"/>
    <x v="237"/>
    <m/>
    <s v="SENTERRA II Compact"/>
    <x v="5"/>
    <s v="Robotic Validation and Testing Facility (ROBO)"/>
    <x v="1"/>
    <x v="1"/>
    <x v="2"/>
    <m/>
    <m/>
  </r>
  <r>
    <n v="10"/>
    <n v="1"/>
    <s v="18"/>
    <n v="0"/>
    <x v="237"/>
    <m/>
    <s v="SENTERRA II Compact"/>
    <x v="6"/>
    <s v="Robotic Validation and Testing Facility (ROBO)"/>
    <x v="5"/>
    <x v="1"/>
    <x v="2"/>
    <m/>
    <m/>
  </r>
  <r>
    <n v="10"/>
    <n v="1"/>
    <s v="29"/>
    <n v="0"/>
    <x v="237"/>
    <m/>
    <s v="SENTERRA II Compact"/>
    <x v="6"/>
    <s v="Robotic Validation and Testing Facility (ROBO)"/>
    <x v="6"/>
    <x v="1"/>
    <x v="2"/>
    <m/>
    <m/>
  </r>
  <r>
    <n v="1"/>
    <n v="1"/>
    <s v="1"/>
    <n v="22"/>
    <x v="238"/>
    <s v="Batchelder &amp; Sons"/>
    <s v="SENTERRA II Compact"/>
    <x v="1"/>
    <s v="Roll-to-roll Coating Platform (ROLL)"/>
    <x v="1"/>
    <x v="4"/>
    <x v="1"/>
    <n v="1"/>
    <s v="Condition: Excellent"/>
  </r>
  <r>
    <n v="1"/>
    <n v="1"/>
    <s v="19"/>
    <n v="95"/>
    <x v="238"/>
    <m/>
    <s v="SENTERRA II Compact"/>
    <x v="1"/>
    <s v="Roll-to-roll Coating Platform (ROLL)"/>
    <x v="2"/>
    <x v="4"/>
    <x v="1"/>
    <m/>
    <m/>
  </r>
  <r>
    <n v="1"/>
    <n v="1"/>
    <s v="3"/>
    <n v="95"/>
    <x v="238"/>
    <m/>
    <s v="SENTERRA II Compact"/>
    <x v="1"/>
    <s v="Roll-to-roll Coating Platform (ROLL)"/>
    <x v="3"/>
    <x v="4"/>
    <x v="1"/>
    <m/>
    <m/>
  </r>
  <r>
    <n v="5"/>
    <n v="1"/>
    <s v="1"/>
    <n v="43"/>
    <x v="238"/>
    <m/>
    <s v="SENTERRA II Compact"/>
    <x v="2"/>
    <s v="Roll-to-roll Coating Platform (ROLL)"/>
    <x v="1"/>
    <x v="4"/>
    <x v="1"/>
    <m/>
    <m/>
  </r>
  <r>
    <n v="5"/>
    <n v="1"/>
    <s v="19"/>
    <n v="148"/>
    <x v="238"/>
    <m/>
    <s v="SENTERRA II Compact"/>
    <x v="2"/>
    <s v="Roll-to-roll Coating Platform (ROLL)"/>
    <x v="2"/>
    <x v="4"/>
    <x v="1"/>
    <m/>
    <m/>
  </r>
  <r>
    <n v="5"/>
    <n v="1"/>
    <s v="3"/>
    <n v="148"/>
    <x v="238"/>
    <m/>
    <s v="SENTERRA II Compact"/>
    <x v="2"/>
    <s v="Roll-to-roll Coating Platform (ROLL)"/>
    <x v="3"/>
    <x v="4"/>
    <x v="1"/>
    <m/>
    <m/>
  </r>
  <r>
    <n v="2"/>
    <n v="1"/>
    <s v="1"/>
    <n v="50"/>
    <x v="238"/>
    <m/>
    <s v="SENTERRA II Compact"/>
    <x v="3"/>
    <s v="Roll-to-roll Coating Platform (ROLL)"/>
    <x v="1"/>
    <x v="4"/>
    <x v="1"/>
    <m/>
    <m/>
  </r>
  <r>
    <n v="2"/>
    <n v="1"/>
    <s v="19"/>
    <n v="172"/>
    <x v="238"/>
    <m/>
    <s v="SENTERRA II Compact"/>
    <x v="3"/>
    <s v="Roll-to-roll Coating Platform (ROLL)"/>
    <x v="2"/>
    <x v="4"/>
    <x v="1"/>
    <m/>
    <m/>
  </r>
  <r>
    <n v="2"/>
    <n v="1"/>
    <s v="3"/>
    <n v="172"/>
    <x v="238"/>
    <m/>
    <s v="SENTERRA II Compact"/>
    <x v="3"/>
    <s v="Roll-to-roll Coating Platform (ROLL)"/>
    <x v="3"/>
    <x v="4"/>
    <x v="1"/>
    <m/>
    <m/>
  </r>
  <r>
    <n v="6"/>
    <n v="1"/>
    <s v="1"/>
    <n v="82"/>
    <x v="238"/>
    <m/>
    <s v="SENTERRA II Compact"/>
    <x v="4"/>
    <s v="Roll-to-roll Coating Platform (ROLL)"/>
    <x v="1"/>
    <x v="4"/>
    <x v="1"/>
    <m/>
    <m/>
  </r>
  <r>
    <n v="6"/>
    <n v="1"/>
    <s v="19"/>
    <n v="278"/>
    <x v="238"/>
    <m/>
    <s v="SENTERRA II Compact"/>
    <x v="4"/>
    <s v="Roll-to-roll Coating Platform (ROLL)"/>
    <x v="2"/>
    <x v="4"/>
    <x v="1"/>
    <m/>
    <m/>
  </r>
  <r>
    <n v="6"/>
    <n v="1"/>
    <s v="3"/>
    <n v="278"/>
    <x v="238"/>
    <m/>
    <s v="SENTERRA II Compact"/>
    <x v="4"/>
    <s v="Roll-to-roll Coating Platform (ROLL)"/>
    <x v="3"/>
    <x v="4"/>
    <x v="1"/>
    <m/>
    <m/>
  </r>
  <r>
    <n v="3"/>
    <n v="1"/>
    <s v="1"/>
    <n v="104"/>
    <x v="238"/>
    <m/>
    <s v="SENTERRA II Compact"/>
    <x v="5"/>
    <s v="Roll-to-roll Coating Platform (ROLL)"/>
    <x v="1"/>
    <x v="4"/>
    <x v="1"/>
    <m/>
    <m/>
  </r>
  <r>
    <n v="3"/>
    <n v="1"/>
    <s v="19"/>
    <n v="356"/>
    <x v="238"/>
    <m/>
    <s v="SENTERRA II Compact"/>
    <x v="5"/>
    <s v="Roll-to-roll Coating Platform (ROLL)"/>
    <x v="2"/>
    <x v="4"/>
    <x v="1"/>
    <m/>
    <m/>
  </r>
  <r>
    <n v="3"/>
    <n v="1"/>
    <s v="3"/>
    <n v="356"/>
    <x v="238"/>
    <m/>
    <s v="SENTERRA II Compact"/>
    <x v="5"/>
    <s v="Roll-to-roll Coating Platform (ROLL)"/>
    <x v="3"/>
    <x v="4"/>
    <x v="1"/>
    <m/>
    <m/>
  </r>
  <r>
    <n v="10"/>
    <n v="1"/>
    <s v="18"/>
    <n v="0"/>
    <x v="238"/>
    <m/>
    <s v="SENTERRA II Compact"/>
    <x v="6"/>
    <s v="Roll-to-roll Coating Platform (ROLL)"/>
    <x v="5"/>
    <x v="4"/>
    <x v="1"/>
    <m/>
    <m/>
  </r>
  <r>
    <n v="1"/>
    <n v="2"/>
    <s v="16"/>
    <n v="87.82"/>
    <x v="239"/>
    <m/>
    <s v="SENTERRA II Compact"/>
    <x v="1"/>
    <s v="S1805 Photoresist, 4oz. Bottle"/>
    <x v="4"/>
    <x v="2"/>
    <x v="1"/>
    <n v="1"/>
    <m/>
  </r>
  <r>
    <n v="2"/>
    <n v="2"/>
    <s v="16"/>
    <n v="110.65"/>
    <x v="239"/>
    <m/>
    <s v="SENTERRA II Compact"/>
    <x v="3"/>
    <s v="S1805 Photoresist, 4oz. Bottle"/>
    <x v="4"/>
    <x v="2"/>
    <x v="1"/>
    <m/>
    <m/>
  </r>
  <r>
    <n v="5"/>
    <n v="2"/>
    <s v="16"/>
    <n v="110.65"/>
    <x v="239"/>
    <m/>
    <s v="SENTERRA II Compact"/>
    <x v="2"/>
    <s v="S1805 Photoresist, 4oz. Bottle"/>
    <x v="4"/>
    <x v="2"/>
    <x v="1"/>
    <m/>
    <m/>
  </r>
  <r>
    <n v="6"/>
    <n v="2"/>
    <s v="16"/>
    <n v="110.65"/>
    <x v="239"/>
    <m/>
    <s v="SENTERRA II Compact"/>
    <x v="4"/>
    <s v="S1805 Photoresist, 4oz. Bottle"/>
    <x v="4"/>
    <x v="2"/>
    <x v="1"/>
    <m/>
    <m/>
  </r>
  <r>
    <n v="3"/>
    <n v="2"/>
    <s v="16"/>
    <n v="110.65"/>
    <x v="239"/>
    <m/>
    <s v="SENTERRA II Compact"/>
    <x v="5"/>
    <s v="S1805 Photoresist, 4oz. Bottle"/>
    <x v="4"/>
    <x v="2"/>
    <x v="1"/>
    <m/>
    <m/>
  </r>
  <r>
    <n v="1"/>
    <n v="2"/>
    <s v="16"/>
    <n v="85.55"/>
    <x v="240"/>
    <m/>
    <s v="SENTERRA II Compact"/>
    <x v="1"/>
    <s v="S1813 Photoresist - 4 oz. bottle (S1813)"/>
    <x v="4"/>
    <x v="2"/>
    <x v="1"/>
    <n v="1"/>
    <m/>
  </r>
  <r>
    <n v="2"/>
    <n v="2"/>
    <s v="16"/>
    <n v="107.79"/>
    <x v="240"/>
    <m/>
    <s v="SENTERRA II Compact"/>
    <x v="3"/>
    <s v="S1813 Photoresist - 4 oz. bottle (S1813)"/>
    <x v="4"/>
    <x v="2"/>
    <x v="1"/>
    <m/>
    <m/>
  </r>
  <r>
    <n v="5"/>
    <n v="2"/>
    <s v="16"/>
    <n v="107.79"/>
    <x v="240"/>
    <m/>
    <s v="SENTERRA II Compact"/>
    <x v="2"/>
    <s v="S1813 Photoresist - 4 oz. bottle (S1813)"/>
    <x v="4"/>
    <x v="2"/>
    <x v="1"/>
    <m/>
    <m/>
  </r>
  <r>
    <n v="3"/>
    <n v="2"/>
    <s v="16"/>
    <n v="107.79"/>
    <x v="240"/>
    <m/>
    <s v="SENTERRA II Compact"/>
    <x v="5"/>
    <s v="S1813 Photoresist - 4 oz. bottle (S1813)"/>
    <x v="4"/>
    <x v="2"/>
    <x v="1"/>
    <m/>
    <m/>
  </r>
  <r>
    <n v="6"/>
    <n v="2"/>
    <s v="16"/>
    <n v="107.79"/>
    <x v="240"/>
    <m/>
    <s v="SENTERRA II Compact"/>
    <x v="4"/>
    <s v="S1813 Photoresist - 4 oz. bottle (S1813)"/>
    <x v="4"/>
    <x v="2"/>
    <x v="1"/>
    <m/>
    <m/>
  </r>
  <r>
    <n v="1"/>
    <n v="1"/>
    <s v="16"/>
    <n v="78"/>
    <x v="241"/>
    <m/>
    <s v="SENTERRA II Compact"/>
    <x v="1"/>
    <s v="SAI Animal Technical Service"/>
    <x v="4"/>
    <x v="6"/>
    <x v="1"/>
    <n v="1"/>
    <s v="Condition: Excellent"/>
  </r>
  <r>
    <n v="5"/>
    <n v="1"/>
    <s v="16"/>
    <n v="121"/>
    <x v="241"/>
    <m/>
    <s v="SENTERRA II Compact"/>
    <x v="2"/>
    <s v="SAI Animal Technical Service"/>
    <x v="4"/>
    <x v="6"/>
    <x v="1"/>
    <m/>
    <m/>
  </r>
  <r>
    <n v="2"/>
    <n v="1"/>
    <s v="16"/>
    <n v="142"/>
    <x v="241"/>
    <m/>
    <s v="SENTERRA II Compact"/>
    <x v="3"/>
    <s v="SAI Animal Technical Service"/>
    <x v="4"/>
    <x v="6"/>
    <x v="1"/>
    <m/>
    <m/>
  </r>
  <r>
    <n v="6"/>
    <n v="1"/>
    <s v="16"/>
    <n v="142"/>
    <x v="241"/>
    <m/>
    <s v="SENTERRA II Compact"/>
    <x v="4"/>
    <s v="SAI Animal Technical Service"/>
    <x v="4"/>
    <x v="6"/>
    <x v="1"/>
    <m/>
    <m/>
  </r>
  <r>
    <n v="3"/>
    <n v="1"/>
    <s v="16"/>
    <n v="142"/>
    <x v="241"/>
    <m/>
    <s v="SENTERRA II Compact"/>
    <x v="5"/>
    <s v="SAI Animal Technical Service"/>
    <x v="4"/>
    <x v="6"/>
    <x v="1"/>
    <m/>
    <m/>
  </r>
  <r>
    <m/>
    <m/>
    <m/>
    <m/>
    <x v="242"/>
    <s v="VCR"/>
    <s v="D500i"/>
    <x v="0"/>
    <m/>
    <x v="0"/>
    <x v="3"/>
    <x v="2"/>
    <n v="0"/>
    <s v="Condition: Needs Repair"/>
  </r>
  <r>
    <n v="10"/>
    <n v="1"/>
    <s v="18"/>
    <n v="0"/>
    <x v="243"/>
    <s v="JEOL"/>
    <s v="JSM 6390"/>
    <x v="6"/>
    <s v="Scanning Electron Microscope (SEM)"/>
    <x v="5"/>
    <x v="3"/>
    <x v="1"/>
    <n v="1"/>
    <s v="Condition: Good"/>
  </r>
  <r>
    <n v="10"/>
    <n v="1"/>
    <s v="29"/>
    <n v="0"/>
    <x v="243"/>
    <m/>
    <s v="JSM 6390"/>
    <x v="6"/>
    <s v="Scanning Electron Microscope (SEM)"/>
    <x v="6"/>
    <x v="3"/>
    <x v="1"/>
    <m/>
    <m/>
  </r>
  <r>
    <n v="1"/>
    <n v="1"/>
    <s v="1"/>
    <n v="31"/>
    <x v="243"/>
    <m/>
    <s v="JSM 6390"/>
    <x v="1"/>
    <s v="Scanning Electron Microscope (SEM)"/>
    <x v="1"/>
    <x v="3"/>
    <x v="1"/>
    <m/>
    <m/>
  </r>
  <r>
    <n v="1"/>
    <n v="1"/>
    <s v="19"/>
    <n v="121"/>
    <x v="243"/>
    <m/>
    <s v="JSM 6390"/>
    <x v="1"/>
    <s v="Scanning Electron Microscope (SEM)"/>
    <x v="2"/>
    <x v="3"/>
    <x v="1"/>
    <m/>
    <m/>
  </r>
  <r>
    <n v="1"/>
    <n v="1"/>
    <s v="3"/>
    <n v="121"/>
    <x v="243"/>
    <m/>
    <s v="JSM 6390"/>
    <x v="1"/>
    <s v="Scanning Electron Microscope (SEM)"/>
    <x v="3"/>
    <x v="3"/>
    <x v="1"/>
    <m/>
    <m/>
  </r>
  <r>
    <n v="5"/>
    <n v="1"/>
    <s v="1"/>
    <n v="49"/>
    <x v="243"/>
    <m/>
    <s v="JSM 6390"/>
    <x v="2"/>
    <s v="Scanning Electron Microscope (SEM)"/>
    <x v="1"/>
    <x v="3"/>
    <x v="1"/>
    <m/>
    <m/>
  </r>
  <r>
    <n v="5"/>
    <n v="1"/>
    <s v="19"/>
    <n v="195"/>
    <x v="243"/>
    <m/>
    <s v="JSM 6390"/>
    <x v="2"/>
    <s v="Scanning Electron Microscope (SEM)"/>
    <x v="2"/>
    <x v="3"/>
    <x v="1"/>
    <m/>
    <m/>
  </r>
  <r>
    <n v="5"/>
    <n v="1"/>
    <s v="3"/>
    <n v="195"/>
    <x v="243"/>
    <m/>
    <s v="JSM 6390"/>
    <x v="2"/>
    <s v="Scanning Electron Microscope (SEM)"/>
    <x v="3"/>
    <x v="3"/>
    <x v="1"/>
    <m/>
    <m/>
  </r>
  <r>
    <n v="2"/>
    <n v="1"/>
    <s v="1"/>
    <n v="57"/>
    <x v="243"/>
    <m/>
    <s v="JSM 6390"/>
    <x v="3"/>
    <s v="Scanning Electron Microscope (SEM)"/>
    <x v="1"/>
    <x v="3"/>
    <x v="1"/>
    <m/>
    <m/>
  </r>
  <r>
    <n v="2"/>
    <n v="1"/>
    <s v="19"/>
    <n v="226"/>
    <x v="243"/>
    <m/>
    <s v="JSM 6390"/>
    <x v="3"/>
    <s v="Scanning Electron Microscope (SEM)"/>
    <x v="2"/>
    <x v="3"/>
    <x v="1"/>
    <m/>
    <m/>
  </r>
  <r>
    <n v="2"/>
    <n v="1"/>
    <s v="3"/>
    <n v="226"/>
    <x v="243"/>
    <m/>
    <s v="JSM 6390"/>
    <x v="3"/>
    <s v="Scanning Electron Microscope (SEM)"/>
    <x v="3"/>
    <x v="3"/>
    <x v="1"/>
    <m/>
    <m/>
  </r>
  <r>
    <n v="6"/>
    <n v="1"/>
    <s v="1"/>
    <n v="92"/>
    <x v="243"/>
    <m/>
    <s v="JSM 6390"/>
    <x v="4"/>
    <s v="Scanning Electron Microscope (SEM)"/>
    <x v="1"/>
    <x v="3"/>
    <x v="1"/>
    <m/>
    <m/>
  </r>
  <r>
    <n v="6"/>
    <n v="1"/>
    <s v="19"/>
    <n v="366"/>
    <x v="243"/>
    <m/>
    <s v="JSM 6390"/>
    <x v="4"/>
    <s v="Scanning Electron Microscope (SEM)"/>
    <x v="2"/>
    <x v="3"/>
    <x v="1"/>
    <m/>
    <m/>
  </r>
  <r>
    <n v="6"/>
    <n v="1"/>
    <s v="3"/>
    <n v="366"/>
    <x v="243"/>
    <m/>
    <s v="JSM 6390"/>
    <x v="4"/>
    <s v="Scanning Electron Microscope (SEM)"/>
    <x v="3"/>
    <x v="3"/>
    <x v="1"/>
    <m/>
    <m/>
  </r>
  <r>
    <n v="3"/>
    <n v="1"/>
    <s v="1"/>
    <n v="117"/>
    <x v="243"/>
    <m/>
    <s v="JSM 6390"/>
    <x v="5"/>
    <s v="Scanning Electron Microscope (SEM)"/>
    <x v="1"/>
    <x v="3"/>
    <x v="1"/>
    <m/>
    <m/>
  </r>
  <r>
    <n v="3"/>
    <n v="1"/>
    <s v="19"/>
    <n v="467"/>
    <x v="243"/>
    <m/>
    <s v="JSM 6390"/>
    <x v="5"/>
    <s v="Scanning Electron Microscope (SEM)"/>
    <x v="2"/>
    <x v="3"/>
    <x v="1"/>
    <m/>
    <m/>
  </r>
  <r>
    <n v="3"/>
    <n v="1"/>
    <s v="3"/>
    <n v="467"/>
    <x v="243"/>
    <m/>
    <s v="JSM 6390"/>
    <x v="5"/>
    <s v="Scanning Electron Microscope (SEM)"/>
    <x v="3"/>
    <x v="3"/>
    <x v="1"/>
    <m/>
    <m/>
  </r>
  <r>
    <n v="1"/>
    <n v="1"/>
    <s v="1"/>
    <n v="22"/>
    <x v="244"/>
    <s v="HMI"/>
    <s v="MSP-485"/>
    <x v="1"/>
    <s v="Screen Printer, Semi Automatic"/>
    <x v="1"/>
    <x v="4"/>
    <x v="1"/>
    <n v="1"/>
    <s v="Condition: Excellent"/>
  </r>
  <r>
    <n v="1"/>
    <n v="1"/>
    <s v="19"/>
    <n v="95"/>
    <x v="244"/>
    <m/>
    <s v="MSP-485"/>
    <x v="1"/>
    <s v="Screen Printer, Semi Automatic"/>
    <x v="2"/>
    <x v="4"/>
    <x v="1"/>
    <m/>
    <m/>
  </r>
  <r>
    <n v="1"/>
    <n v="1"/>
    <s v="3"/>
    <n v="95"/>
    <x v="244"/>
    <m/>
    <s v="MSP-485"/>
    <x v="1"/>
    <s v="Screen Printer, Semi Automatic"/>
    <x v="3"/>
    <x v="4"/>
    <x v="1"/>
    <m/>
    <m/>
  </r>
  <r>
    <n v="5"/>
    <n v="1"/>
    <s v="1"/>
    <n v="43"/>
    <x v="244"/>
    <m/>
    <s v="MSP-485"/>
    <x v="2"/>
    <s v="Screen Printer, Semi Automatic"/>
    <x v="1"/>
    <x v="4"/>
    <x v="1"/>
    <m/>
    <m/>
  </r>
  <r>
    <n v="5"/>
    <n v="1"/>
    <s v="19"/>
    <n v="148"/>
    <x v="244"/>
    <m/>
    <s v="MSP-485"/>
    <x v="2"/>
    <s v="Screen Printer, Semi Automatic"/>
    <x v="2"/>
    <x v="4"/>
    <x v="1"/>
    <m/>
    <m/>
  </r>
  <r>
    <n v="5"/>
    <n v="1"/>
    <s v="3"/>
    <n v="148"/>
    <x v="244"/>
    <m/>
    <s v="MSP-485"/>
    <x v="2"/>
    <s v="Screen Printer, Semi Automatic"/>
    <x v="3"/>
    <x v="4"/>
    <x v="1"/>
    <m/>
    <m/>
  </r>
  <r>
    <n v="2"/>
    <n v="1"/>
    <s v="1"/>
    <n v="50"/>
    <x v="244"/>
    <m/>
    <s v="MSP-485"/>
    <x v="3"/>
    <s v="Screen Printer, Semi Automatic"/>
    <x v="1"/>
    <x v="4"/>
    <x v="1"/>
    <m/>
    <m/>
  </r>
  <r>
    <n v="2"/>
    <n v="1"/>
    <s v="19"/>
    <n v="172"/>
    <x v="244"/>
    <m/>
    <s v="MSP-485"/>
    <x v="3"/>
    <s v="Screen Printer, Semi Automatic"/>
    <x v="2"/>
    <x v="4"/>
    <x v="1"/>
    <m/>
    <m/>
  </r>
  <r>
    <n v="2"/>
    <n v="1"/>
    <s v="3"/>
    <n v="172"/>
    <x v="244"/>
    <m/>
    <s v="MSP-485"/>
    <x v="3"/>
    <s v="Screen Printer, Semi Automatic"/>
    <x v="3"/>
    <x v="4"/>
    <x v="1"/>
    <m/>
    <m/>
  </r>
  <r>
    <n v="6"/>
    <n v="1"/>
    <s v="1"/>
    <n v="82"/>
    <x v="244"/>
    <m/>
    <s v="MSP-485"/>
    <x v="4"/>
    <s v="Screen Printer, Semi Automatic"/>
    <x v="1"/>
    <x v="4"/>
    <x v="1"/>
    <m/>
    <m/>
  </r>
  <r>
    <n v="6"/>
    <n v="1"/>
    <s v="19"/>
    <n v="278"/>
    <x v="244"/>
    <m/>
    <s v="MSP-485"/>
    <x v="4"/>
    <s v="Screen Printer, Semi Automatic"/>
    <x v="2"/>
    <x v="4"/>
    <x v="1"/>
    <m/>
    <m/>
  </r>
  <r>
    <n v="6"/>
    <n v="1"/>
    <s v="3"/>
    <n v="278"/>
    <x v="244"/>
    <m/>
    <s v="MSP-485"/>
    <x v="4"/>
    <s v="Screen Printer, Semi Automatic"/>
    <x v="3"/>
    <x v="4"/>
    <x v="1"/>
    <m/>
    <m/>
  </r>
  <r>
    <n v="3"/>
    <n v="1"/>
    <s v="1"/>
    <n v="104"/>
    <x v="244"/>
    <m/>
    <s v="MSP-485"/>
    <x v="5"/>
    <s v="Screen Printer, Semi Automatic"/>
    <x v="1"/>
    <x v="4"/>
    <x v="1"/>
    <m/>
    <m/>
  </r>
  <r>
    <n v="3"/>
    <n v="1"/>
    <s v="19"/>
    <n v="356"/>
    <x v="244"/>
    <m/>
    <s v="MSP-485"/>
    <x v="5"/>
    <s v="Screen Printer, Semi Automatic"/>
    <x v="2"/>
    <x v="4"/>
    <x v="1"/>
    <m/>
    <m/>
  </r>
  <r>
    <n v="3"/>
    <n v="1"/>
    <s v="3"/>
    <n v="356"/>
    <x v="244"/>
    <m/>
    <s v="MSP-485"/>
    <x v="5"/>
    <s v="Screen Printer, Semi Automatic"/>
    <x v="3"/>
    <x v="4"/>
    <x v="1"/>
    <m/>
    <m/>
  </r>
  <r>
    <n v="10"/>
    <n v="1"/>
    <s v="18"/>
    <n v="0"/>
    <x v="244"/>
    <m/>
    <s v="MSP-485"/>
    <x v="6"/>
    <s v="Screen Printer, Semi Automatic"/>
    <x v="5"/>
    <x v="4"/>
    <x v="1"/>
    <m/>
    <m/>
  </r>
  <r>
    <n v="1"/>
    <n v="1"/>
    <s v="1"/>
    <n v="5"/>
    <x v="245"/>
    <s v="Brother"/>
    <s v="SE600"/>
    <x v="1"/>
    <s v="Sewing and Embroidery 2-in-1 Machine"/>
    <x v="1"/>
    <x v="4"/>
    <x v="1"/>
    <n v="1"/>
    <s v="Condition: Excellent"/>
  </r>
  <r>
    <n v="1"/>
    <n v="1"/>
    <s v="19"/>
    <n v="77"/>
    <x v="245"/>
    <m/>
    <s v="SE600"/>
    <x v="1"/>
    <s v="Sewing and Embroidery 2-in-1 Machine"/>
    <x v="2"/>
    <x v="4"/>
    <x v="1"/>
    <m/>
    <m/>
  </r>
  <r>
    <n v="1"/>
    <n v="1"/>
    <s v="3"/>
    <n v="77"/>
    <x v="245"/>
    <m/>
    <s v="SE600"/>
    <x v="1"/>
    <s v="Sewing and Embroidery 2-in-1 Machine"/>
    <x v="3"/>
    <x v="4"/>
    <x v="1"/>
    <m/>
    <m/>
  </r>
  <r>
    <n v="5"/>
    <n v="1"/>
    <s v="1"/>
    <n v="11"/>
    <x v="245"/>
    <m/>
    <s v="SE600"/>
    <x v="2"/>
    <s v="Sewing and Embroidery 2-in-1 Machine"/>
    <x v="1"/>
    <x v="4"/>
    <x v="1"/>
    <m/>
    <m/>
  </r>
  <r>
    <n v="5"/>
    <n v="1"/>
    <s v="19"/>
    <n v="125"/>
    <x v="245"/>
    <m/>
    <s v="SE600"/>
    <x v="2"/>
    <s v="Sewing and Embroidery 2-in-1 Machine"/>
    <x v="2"/>
    <x v="4"/>
    <x v="1"/>
    <m/>
    <m/>
  </r>
  <r>
    <n v="5"/>
    <n v="1"/>
    <s v="3"/>
    <n v="125"/>
    <x v="245"/>
    <m/>
    <s v="SE600"/>
    <x v="2"/>
    <s v="Sewing and Embroidery 2-in-1 Machine"/>
    <x v="3"/>
    <x v="4"/>
    <x v="1"/>
    <m/>
    <m/>
  </r>
  <r>
    <n v="2"/>
    <n v="1"/>
    <s v="1"/>
    <n v="11"/>
    <x v="245"/>
    <m/>
    <s v="SE600"/>
    <x v="3"/>
    <s v="Sewing and Embroidery 2-in-1 Machine"/>
    <x v="1"/>
    <x v="4"/>
    <x v="1"/>
    <m/>
    <m/>
  </r>
  <r>
    <n v="2"/>
    <n v="1"/>
    <s v="19"/>
    <n v="125"/>
    <x v="245"/>
    <m/>
    <s v="SE600"/>
    <x v="3"/>
    <s v="Sewing and Embroidery 2-in-1 Machine"/>
    <x v="2"/>
    <x v="4"/>
    <x v="1"/>
    <m/>
    <m/>
  </r>
  <r>
    <n v="2"/>
    <n v="1"/>
    <s v="3"/>
    <n v="125"/>
    <x v="245"/>
    <m/>
    <s v="SE600"/>
    <x v="3"/>
    <s v="Sewing and Embroidery 2-in-1 Machine"/>
    <x v="3"/>
    <x v="4"/>
    <x v="1"/>
    <m/>
    <m/>
  </r>
  <r>
    <n v="6"/>
    <n v="1"/>
    <s v="1"/>
    <n v="11"/>
    <x v="245"/>
    <m/>
    <s v="SE600"/>
    <x v="4"/>
    <s v="Sewing and Embroidery 2-in-1 Machine"/>
    <x v="1"/>
    <x v="4"/>
    <x v="1"/>
    <m/>
    <m/>
  </r>
  <r>
    <n v="6"/>
    <n v="1"/>
    <s v="19"/>
    <n v="125"/>
    <x v="245"/>
    <m/>
    <s v="SE600"/>
    <x v="4"/>
    <s v="Sewing and Embroidery 2-in-1 Machine"/>
    <x v="2"/>
    <x v="4"/>
    <x v="1"/>
    <m/>
    <m/>
  </r>
  <r>
    <n v="6"/>
    <n v="1"/>
    <s v="3"/>
    <n v="125"/>
    <x v="245"/>
    <m/>
    <s v="SE600"/>
    <x v="4"/>
    <s v="Sewing and Embroidery 2-in-1 Machine"/>
    <x v="3"/>
    <x v="4"/>
    <x v="1"/>
    <m/>
    <m/>
  </r>
  <r>
    <n v="3"/>
    <n v="1"/>
    <s v="1"/>
    <n v="11"/>
    <x v="245"/>
    <m/>
    <s v="SE600"/>
    <x v="5"/>
    <s v="Sewing and Embroidery 2-in-1 Machine"/>
    <x v="1"/>
    <x v="4"/>
    <x v="1"/>
    <m/>
    <m/>
  </r>
  <r>
    <n v="3"/>
    <n v="1"/>
    <s v="19"/>
    <n v="125"/>
    <x v="245"/>
    <m/>
    <s v="SE600"/>
    <x v="5"/>
    <s v="Sewing and Embroidery 2-in-1 Machine"/>
    <x v="2"/>
    <x v="4"/>
    <x v="1"/>
    <m/>
    <m/>
  </r>
  <r>
    <n v="3"/>
    <n v="1"/>
    <s v="3"/>
    <n v="125"/>
    <x v="245"/>
    <m/>
    <s v="SE600"/>
    <x v="5"/>
    <s v="Sewing and Embroidery 2-in-1 Machine"/>
    <x v="3"/>
    <x v="4"/>
    <x v="1"/>
    <m/>
    <m/>
  </r>
  <r>
    <n v="10"/>
    <n v="1"/>
    <s v="18"/>
    <n v="0"/>
    <x v="245"/>
    <m/>
    <s v="SE600"/>
    <x v="6"/>
    <s v="Sewing and Embroidery 2-in-1 Machine"/>
    <x v="5"/>
    <x v="4"/>
    <x v="1"/>
    <m/>
    <m/>
  </r>
  <r>
    <n v="1"/>
    <n v="1"/>
    <s v="1"/>
    <n v="5"/>
    <x v="246"/>
    <s v="Brother"/>
    <s v="1034D"/>
    <x v="1"/>
    <s v="Sewing Machine, 3/4 Thread Serger"/>
    <x v="1"/>
    <x v="4"/>
    <x v="1"/>
    <n v="1"/>
    <s v="Condition: Excellent"/>
  </r>
  <r>
    <n v="1"/>
    <n v="1"/>
    <s v="19"/>
    <n v="77"/>
    <x v="246"/>
    <m/>
    <s v="1034D"/>
    <x v="1"/>
    <s v="Sewing Machine, 3/4 Thread Serger"/>
    <x v="2"/>
    <x v="4"/>
    <x v="1"/>
    <m/>
    <m/>
  </r>
  <r>
    <n v="1"/>
    <n v="1"/>
    <s v="3"/>
    <n v="77"/>
    <x v="246"/>
    <m/>
    <s v="1034D"/>
    <x v="1"/>
    <s v="Sewing Machine, 3/4 Thread Serger"/>
    <x v="3"/>
    <x v="4"/>
    <x v="1"/>
    <m/>
    <m/>
  </r>
  <r>
    <n v="5"/>
    <n v="1"/>
    <s v="1"/>
    <n v="11"/>
    <x v="246"/>
    <m/>
    <s v="1034D"/>
    <x v="2"/>
    <s v="Sewing Machine, 3/4 Thread Serger"/>
    <x v="1"/>
    <x v="4"/>
    <x v="1"/>
    <m/>
    <m/>
  </r>
  <r>
    <n v="5"/>
    <n v="1"/>
    <s v="19"/>
    <n v="125"/>
    <x v="246"/>
    <m/>
    <s v="1034D"/>
    <x v="2"/>
    <s v="Sewing Machine, 3/4 Thread Serger"/>
    <x v="2"/>
    <x v="4"/>
    <x v="1"/>
    <m/>
    <m/>
  </r>
  <r>
    <n v="5"/>
    <n v="1"/>
    <s v="3"/>
    <n v="125"/>
    <x v="246"/>
    <m/>
    <s v="1034D"/>
    <x v="2"/>
    <s v="Sewing Machine, 3/4 Thread Serger"/>
    <x v="3"/>
    <x v="4"/>
    <x v="1"/>
    <m/>
    <m/>
  </r>
  <r>
    <n v="2"/>
    <n v="1"/>
    <s v="1"/>
    <n v="11"/>
    <x v="246"/>
    <m/>
    <s v="1034D"/>
    <x v="3"/>
    <s v="Sewing Machine, 3/4 Thread Serger"/>
    <x v="1"/>
    <x v="4"/>
    <x v="1"/>
    <m/>
    <m/>
  </r>
  <r>
    <n v="2"/>
    <n v="1"/>
    <s v="19"/>
    <n v="125"/>
    <x v="246"/>
    <m/>
    <s v="1034D"/>
    <x v="3"/>
    <s v="Sewing Machine, 3/4 Thread Serger"/>
    <x v="2"/>
    <x v="4"/>
    <x v="1"/>
    <m/>
    <m/>
  </r>
  <r>
    <n v="2"/>
    <n v="1"/>
    <s v="3"/>
    <n v="125"/>
    <x v="246"/>
    <m/>
    <s v="1034D"/>
    <x v="3"/>
    <s v="Sewing Machine, 3/4 Thread Serger"/>
    <x v="3"/>
    <x v="4"/>
    <x v="1"/>
    <m/>
    <m/>
  </r>
  <r>
    <n v="6"/>
    <n v="1"/>
    <s v="1"/>
    <n v="11"/>
    <x v="246"/>
    <m/>
    <s v="1034D"/>
    <x v="4"/>
    <s v="Sewing Machine, 3/4 Thread Serger"/>
    <x v="1"/>
    <x v="4"/>
    <x v="1"/>
    <m/>
    <m/>
  </r>
  <r>
    <n v="6"/>
    <n v="1"/>
    <s v="19"/>
    <n v="125"/>
    <x v="246"/>
    <m/>
    <s v="1034D"/>
    <x v="4"/>
    <s v="Sewing Machine, 3/4 Thread Serger"/>
    <x v="2"/>
    <x v="4"/>
    <x v="1"/>
    <m/>
    <m/>
  </r>
  <r>
    <n v="6"/>
    <n v="1"/>
    <s v="3"/>
    <n v="125"/>
    <x v="246"/>
    <m/>
    <s v="1034D"/>
    <x v="4"/>
    <s v="Sewing Machine, 3/4 Thread Serger"/>
    <x v="3"/>
    <x v="4"/>
    <x v="1"/>
    <m/>
    <m/>
  </r>
  <r>
    <n v="3"/>
    <n v="1"/>
    <s v="1"/>
    <n v="11"/>
    <x v="246"/>
    <m/>
    <s v="1034D"/>
    <x v="5"/>
    <s v="Sewing Machine, 3/4 Thread Serger"/>
    <x v="1"/>
    <x v="4"/>
    <x v="1"/>
    <m/>
    <m/>
  </r>
  <r>
    <n v="3"/>
    <n v="1"/>
    <s v="19"/>
    <n v="125"/>
    <x v="246"/>
    <m/>
    <s v="1034D"/>
    <x v="5"/>
    <s v="Sewing Machine, 3/4 Thread Serger"/>
    <x v="2"/>
    <x v="4"/>
    <x v="1"/>
    <m/>
    <m/>
  </r>
  <r>
    <n v="3"/>
    <n v="1"/>
    <s v="3"/>
    <n v="125"/>
    <x v="246"/>
    <m/>
    <s v="1034D"/>
    <x v="5"/>
    <s v="Sewing Machine, 3/4 Thread Serger"/>
    <x v="3"/>
    <x v="4"/>
    <x v="1"/>
    <m/>
    <m/>
  </r>
  <r>
    <n v="10"/>
    <n v="1"/>
    <s v="18"/>
    <n v="0"/>
    <x v="246"/>
    <m/>
    <s v="1034D"/>
    <x v="6"/>
    <s v="Sewing Machine, 3/4 Thread Serger"/>
    <x v="5"/>
    <x v="4"/>
    <x v="1"/>
    <m/>
    <m/>
  </r>
  <r>
    <n v="1"/>
    <n v="1"/>
    <s v="1"/>
    <n v="5"/>
    <x v="247"/>
    <s v="Merrow"/>
    <s v="MB-4DFO 2.1 (lightweight material)"/>
    <x v="1"/>
    <s v="Sewing Machine, ActiveseamTM Flat Overlock #1_x000a__x000a_"/>
    <x v="1"/>
    <x v="4"/>
    <x v="1"/>
    <n v="1"/>
    <s v="Condition: Excellent"/>
  </r>
  <r>
    <n v="1"/>
    <n v="1"/>
    <s v="19"/>
    <n v="77"/>
    <x v="247"/>
    <m/>
    <s v="MB-4DFO 2.1 (lightweight material)"/>
    <x v="1"/>
    <s v="Sewing Machine, ActiveseamTM Flat Overlock #1_x000a__x000a_"/>
    <x v="2"/>
    <x v="4"/>
    <x v="1"/>
    <m/>
    <m/>
  </r>
  <r>
    <n v="1"/>
    <n v="1"/>
    <s v="3"/>
    <n v="77"/>
    <x v="247"/>
    <m/>
    <s v="MB-4DFO 2.1 (lightweight material)"/>
    <x v="1"/>
    <s v="Sewing Machine, ActiveseamTM Flat Overlock #1_x000a__x000a_"/>
    <x v="3"/>
    <x v="4"/>
    <x v="1"/>
    <m/>
    <m/>
  </r>
  <r>
    <n v="5"/>
    <n v="1"/>
    <s v="1"/>
    <n v="11"/>
    <x v="247"/>
    <m/>
    <s v="MB-4DFO 2.1 (lightweight material)"/>
    <x v="2"/>
    <s v="Sewing Machine, ActiveseamTM Flat Overlock #1_x000a__x000a_"/>
    <x v="1"/>
    <x v="4"/>
    <x v="1"/>
    <m/>
    <m/>
  </r>
  <r>
    <n v="5"/>
    <n v="1"/>
    <s v="19"/>
    <n v="125"/>
    <x v="247"/>
    <m/>
    <s v="MB-4DFO 2.1 (lightweight material)"/>
    <x v="2"/>
    <s v="Sewing Machine, ActiveseamTM Flat Overlock #1_x000a__x000a_"/>
    <x v="2"/>
    <x v="4"/>
    <x v="1"/>
    <m/>
    <m/>
  </r>
  <r>
    <n v="5"/>
    <n v="1"/>
    <s v="3"/>
    <n v="125"/>
    <x v="247"/>
    <m/>
    <s v="MB-4DFO 2.1 (lightweight material)"/>
    <x v="2"/>
    <s v="Sewing Machine, ActiveseamTM Flat Overlock #1_x000a__x000a_"/>
    <x v="3"/>
    <x v="4"/>
    <x v="1"/>
    <m/>
    <m/>
  </r>
  <r>
    <n v="2"/>
    <n v="1"/>
    <s v="1"/>
    <n v="11"/>
    <x v="247"/>
    <m/>
    <s v="MB-4DFO 2.1 (lightweight material)"/>
    <x v="3"/>
    <s v="Sewing Machine, ActiveseamTM Flat Overlock #1_x000a__x000a_"/>
    <x v="1"/>
    <x v="4"/>
    <x v="1"/>
    <m/>
    <m/>
  </r>
  <r>
    <n v="2"/>
    <n v="1"/>
    <s v="19"/>
    <n v="125"/>
    <x v="247"/>
    <m/>
    <s v="MB-4DFO 2.1 (lightweight material)"/>
    <x v="3"/>
    <s v="Sewing Machine, ActiveseamTM Flat Overlock #1_x000a__x000a_"/>
    <x v="2"/>
    <x v="4"/>
    <x v="1"/>
    <m/>
    <m/>
  </r>
  <r>
    <n v="2"/>
    <n v="1"/>
    <s v="3"/>
    <n v="125"/>
    <x v="247"/>
    <m/>
    <s v="MB-4DFO 2.1 (lightweight material)"/>
    <x v="3"/>
    <s v="Sewing Machine, ActiveseamTM Flat Overlock #1_x000a__x000a_"/>
    <x v="3"/>
    <x v="4"/>
    <x v="1"/>
    <m/>
    <m/>
  </r>
  <r>
    <n v="6"/>
    <n v="1"/>
    <s v="1"/>
    <n v="11"/>
    <x v="247"/>
    <m/>
    <s v="MB-4DFO 2.1 (lightweight material)"/>
    <x v="4"/>
    <s v="Sewing Machine, ActiveseamTM Flat Overlock #1_x000a__x000a_"/>
    <x v="1"/>
    <x v="4"/>
    <x v="1"/>
    <m/>
    <m/>
  </r>
  <r>
    <n v="6"/>
    <n v="1"/>
    <s v="19"/>
    <n v="125"/>
    <x v="247"/>
    <m/>
    <s v="MB-4DFO 2.1 (lightweight material)"/>
    <x v="4"/>
    <s v="Sewing Machine, ActiveseamTM Flat Overlock #1_x000a__x000a_"/>
    <x v="2"/>
    <x v="4"/>
    <x v="1"/>
    <m/>
    <m/>
  </r>
  <r>
    <n v="6"/>
    <n v="1"/>
    <s v="3"/>
    <n v="125"/>
    <x v="247"/>
    <m/>
    <s v="MB-4DFO 2.1 (lightweight material)"/>
    <x v="4"/>
    <s v="Sewing Machine, ActiveseamTM Flat Overlock #1_x000a__x000a_"/>
    <x v="3"/>
    <x v="4"/>
    <x v="1"/>
    <m/>
    <m/>
  </r>
  <r>
    <n v="3"/>
    <n v="1"/>
    <s v="1"/>
    <n v="11"/>
    <x v="247"/>
    <m/>
    <s v="MB-4DFO 2.1 (lightweight material)"/>
    <x v="5"/>
    <s v="Sewing Machine, ActiveseamTM Flat Overlock #1_x000a__x000a_"/>
    <x v="1"/>
    <x v="4"/>
    <x v="1"/>
    <m/>
    <m/>
  </r>
  <r>
    <n v="3"/>
    <n v="1"/>
    <s v="19"/>
    <n v="125"/>
    <x v="247"/>
    <m/>
    <s v="MB-4DFO 2.1 (lightweight material)"/>
    <x v="5"/>
    <s v="Sewing Machine, ActiveseamTM Flat Overlock #1_x000a__x000a_"/>
    <x v="2"/>
    <x v="4"/>
    <x v="1"/>
    <m/>
    <m/>
  </r>
  <r>
    <n v="3"/>
    <n v="1"/>
    <s v="3"/>
    <n v="125"/>
    <x v="247"/>
    <m/>
    <s v="MB-4DFO 2.1 (lightweight material)"/>
    <x v="5"/>
    <s v="Sewing Machine, ActiveseamTM Flat Overlock #1_x000a__x000a_"/>
    <x v="3"/>
    <x v="4"/>
    <x v="1"/>
    <m/>
    <m/>
  </r>
  <r>
    <n v="10"/>
    <n v="1"/>
    <s v="18"/>
    <n v="0"/>
    <x v="247"/>
    <m/>
    <s v="MB-4DFO 2.1 (lightweight material)"/>
    <x v="6"/>
    <s v="Sewing Machine, ActiveseamTM Flat Overlock #1_x000a__x000a_"/>
    <x v="5"/>
    <x v="4"/>
    <x v="1"/>
    <m/>
    <m/>
  </r>
  <r>
    <n v="1"/>
    <n v="1"/>
    <s v="1"/>
    <n v="5"/>
    <x v="248"/>
    <s v="Merrow"/>
    <s v="MB-4DF0 2.7 (high lift material)"/>
    <x v="1"/>
    <s v="Sewing Machine, ActiveseamTM Flat Overlock #2_x000a__x000a_"/>
    <x v="1"/>
    <x v="4"/>
    <x v="1"/>
    <n v="1"/>
    <s v="Condition: Excellent"/>
  </r>
  <r>
    <n v="1"/>
    <n v="1"/>
    <s v="19"/>
    <n v="77"/>
    <x v="248"/>
    <m/>
    <s v="MB-4DF0 2.7 (high lift material)"/>
    <x v="1"/>
    <s v="Sewing Machine, ActiveseamTM Flat Overlock #2_x000a__x000a_"/>
    <x v="2"/>
    <x v="4"/>
    <x v="1"/>
    <m/>
    <m/>
  </r>
  <r>
    <n v="1"/>
    <n v="1"/>
    <s v="3"/>
    <n v="77"/>
    <x v="248"/>
    <m/>
    <s v="MB-4DF0 2.7 (high lift material)"/>
    <x v="1"/>
    <s v="Sewing Machine, ActiveseamTM Flat Overlock #2_x000a__x000a_"/>
    <x v="3"/>
    <x v="4"/>
    <x v="1"/>
    <m/>
    <m/>
  </r>
  <r>
    <n v="5"/>
    <n v="1"/>
    <s v="1"/>
    <n v="11"/>
    <x v="248"/>
    <m/>
    <s v="MB-4DF0 2.7 (high lift material)"/>
    <x v="2"/>
    <s v="Sewing Machine, ActiveseamTM Flat Overlock #2_x000a__x000a_"/>
    <x v="1"/>
    <x v="4"/>
    <x v="1"/>
    <m/>
    <m/>
  </r>
  <r>
    <n v="5"/>
    <n v="1"/>
    <s v="19"/>
    <n v="125"/>
    <x v="248"/>
    <m/>
    <s v="MB-4DF0 2.7 (high lift material)"/>
    <x v="2"/>
    <s v="Sewing Machine, ActiveseamTM Flat Overlock #2_x000a__x000a_"/>
    <x v="2"/>
    <x v="4"/>
    <x v="1"/>
    <m/>
    <m/>
  </r>
  <r>
    <n v="5"/>
    <n v="1"/>
    <s v="3"/>
    <n v="125"/>
    <x v="248"/>
    <m/>
    <s v="MB-4DF0 2.7 (high lift material)"/>
    <x v="2"/>
    <s v="Sewing Machine, ActiveseamTM Flat Overlock #2_x000a__x000a_"/>
    <x v="3"/>
    <x v="4"/>
    <x v="1"/>
    <m/>
    <m/>
  </r>
  <r>
    <n v="2"/>
    <n v="1"/>
    <s v="1"/>
    <n v="11"/>
    <x v="248"/>
    <m/>
    <s v="MB-4DF0 2.7 (high lift material)"/>
    <x v="3"/>
    <s v="Sewing Machine, ActiveseamTM Flat Overlock #2_x000a__x000a_"/>
    <x v="1"/>
    <x v="4"/>
    <x v="1"/>
    <m/>
    <m/>
  </r>
  <r>
    <n v="2"/>
    <n v="1"/>
    <s v="19"/>
    <n v="125"/>
    <x v="248"/>
    <m/>
    <s v="MB-4DF0 2.7 (high lift material)"/>
    <x v="3"/>
    <s v="Sewing Machine, ActiveseamTM Flat Overlock #2_x000a__x000a_"/>
    <x v="2"/>
    <x v="4"/>
    <x v="1"/>
    <m/>
    <m/>
  </r>
  <r>
    <n v="2"/>
    <n v="1"/>
    <s v="3"/>
    <n v="125"/>
    <x v="248"/>
    <m/>
    <s v="MB-4DF0 2.7 (high lift material)"/>
    <x v="3"/>
    <s v="Sewing Machine, ActiveseamTM Flat Overlock #2_x000a__x000a_"/>
    <x v="3"/>
    <x v="4"/>
    <x v="1"/>
    <m/>
    <m/>
  </r>
  <r>
    <n v="6"/>
    <n v="1"/>
    <s v="1"/>
    <n v="11"/>
    <x v="248"/>
    <m/>
    <s v="MB-4DF0 2.7 (high lift material)"/>
    <x v="4"/>
    <s v="Sewing Machine, ActiveseamTM Flat Overlock #2_x000a__x000a_"/>
    <x v="1"/>
    <x v="4"/>
    <x v="1"/>
    <m/>
    <m/>
  </r>
  <r>
    <n v="6"/>
    <n v="1"/>
    <s v="19"/>
    <n v="125"/>
    <x v="248"/>
    <m/>
    <s v="MB-4DF0 2.7 (high lift material)"/>
    <x v="4"/>
    <s v="Sewing Machine, ActiveseamTM Flat Overlock #2_x000a__x000a_"/>
    <x v="2"/>
    <x v="4"/>
    <x v="1"/>
    <m/>
    <m/>
  </r>
  <r>
    <n v="6"/>
    <n v="1"/>
    <s v="3"/>
    <n v="125"/>
    <x v="248"/>
    <m/>
    <s v="MB-4DF0 2.7 (high lift material)"/>
    <x v="4"/>
    <s v="Sewing Machine, ActiveseamTM Flat Overlock #2_x000a__x000a_"/>
    <x v="3"/>
    <x v="4"/>
    <x v="1"/>
    <m/>
    <m/>
  </r>
  <r>
    <n v="3"/>
    <n v="1"/>
    <s v="1"/>
    <n v="11"/>
    <x v="248"/>
    <m/>
    <s v="MB-4DF0 2.7 (high lift material)"/>
    <x v="5"/>
    <s v="Sewing Machine, ActiveseamTM Flat Overlock #2_x000a__x000a_"/>
    <x v="1"/>
    <x v="4"/>
    <x v="1"/>
    <m/>
    <m/>
  </r>
  <r>
    <n v="3"/>
    <n v="1"/>
    <s v="19"/>
    <n v="125"/>
    <x v="248"/>
    <m/>
    <s v="MB-4DF0 2.7 (high lift material)"/>
    <x v="5"/>
    <s v="Sewing Machine, ActiveseamTM Flat Overlock #2_x000a__x000a_"/>
    <x v="2"/>
    <x v="4"/>
    <x v="1"/>
    <m/>
    <m/>
  </r>
  <r>
    <n v="3"/>
    <n v="1"/>
    <s v="3"/>
    <n v="125"/>
    <x v="248"/>
    <m/>
    <s v="MB-4DF0 2.7 (high lift material)"/>
    <x v="5"/>
    <s v="Sewing Machine, ActiveseamTM Flat Overlock #2_x000a__x000a_"/>
    <x v="3"/>
    <x v="4"/>
    <x v="1"/>
    <m/>
    <m/>
  </r>
  <r>
    <n v="10"/>
    <n v="1"/>
    <s v="18"/>
    <n v="0"/>
    <x v="248"/>
    <m/>
    <s v="MB-4DF0 2.7 (high lift material)"/>
    <x v="6"/>
    <s v="Sewing Machine, ActiveseamTM Flat Overlock #2_x000a__x000a_"/>
    <x v="5"/>
    <x v="4"/>
    <x v="1"/>
    <m/>
    <m/>
  </r>
  <r>
    <n v="1"/>
    <n v="1"/>
    <s v="1"/>
    <n v="5"/>
    <x v="249"/>
    <s v="JUKI"/>
    <s v="DDL-8700"/>
    <x v="1"/>
    <s v="Sewing Machine, DDL-8700"/>
    <x v="1"/>
    <x v="4"/>
    <x v="1"/>
    <n v="1"/>
    <s v="Condition: Excellent"/>
  </r>
  <r>
    <n v="1"/>
    <n v="1"/>
    <s v="19"/>
    <n v="77"/>
    <x v="249"/>
    <m/>
    <s v="DDL-8700"/>
    <x v="1"/>
    <s v="Sewing Machine, DDL-8700"/>
    <x v="2"/>
    <x v="4"/>
    <x v="1"/>
    <m/>
    <m/>
  </r>
  <r>
    <n v="1"/>
    <n v="1"/>
    <s v="3"/>
    <n v="77"/>
    <x v="249"/>
    <m/>
    <s v="DDL-8700"/>
    <x v="1"/>
    <s v="Sewing Machine, DDL-8700"/>
    <x v="3"/>
    <x v="4"/>
    <x v="1"/>
    <m/>
    <m/>
  </r>
  <r>
    <n v="5"/>
    <n v="1"/>
    <s v="1"/>
    <n v="11"/>
    <x v="249"/>
    <m/>
    <s v="DDL-8700"/>
    <x v="2"/>
    <s v="Sewing Machine, DDL-8700"/>
    <x v="1"/>
    <x v="4"/>
    <x v="1"/>
    <m/>
    <m/>
  </r>
  <r>
    <n v="5"/>
    <n v="1"/>
    <s v="19"/>
    <n v="125"/>
    <x v="249"/>
    <m/>
    <s v="DDL-8700"/>
    <x v="2"/>
    <s v="Sewing Machine, DDL-8700"/>
    <x v="2"/>
    <x v="4"/>
    <x v="1"/>
    <m/>
    <m/>
  </r>
  <r>
    <n v="5"/>
    <n v="1"/>
    <s v="3"/>
    <n v="125"/>
    <x v="249"/>
    <m/>
    <s v="DDL-8700"/>
    <x v="2"/>
    <s v="Sewing Machine, DDL-8700"/>
    <x v="3"/>
    <x v="4"/>
    <x v="1"/>
    <m/>
    <m/>
  </r>
  <r>
    <n v="2"/>
    <n v="1"/>
    <s v="1"/>
    <n v="11"/>
    <x v="249"/>
    <m/>
    <s v="DDL-8700"/>
    <x v="3"/>
    <s v="Sewing Machine, DDL-8700"/>
    <x v="1"/>
    <x v="4"/>
    <x v="1"/>
    <m/>
    <m/>
  </r>
  <r>
    <n v="2"/>
    <n v="1"/>
    <s v="19"/>
    <n v="125"/>
    <x v="249"/>
    <m/>
    <s v="DDL-8700"/>
    <x v="3"/>
    <s v="Sewing Machine, DDL-8700"/>
    <x v="2"/>
    <x v="4"/>
    <x v="1"/>
    <m/>
    <m/>
  </r>
  <r>
    <n v="2"/>
    <n v="1"/>
    <s v="3"/>
    <n v="125"/>
    <x v="249"/>
    <m/>
    <s v="DDL-8700"/>
    <x v="3"/>
    <s v="Sewing Machine, DDL-8700"/>
    <x v="3"/>
    <x v="4"/>
    <x v="1"/>
    <m/>
    <m/>
  </r>
  <r>
    <n v="6"/>
    <n v="1"/>
    <s v="1"/>
    <n v="11"/>
    <x v="249"/>
    <m/>
    <s v="DDL-8700"/>
    <x v="4"/>
    <s v="Sewing Machine, DDL-8700"/>
    <x v="1"/>
    <x v="4"/>
    <x v="1"/>
    <m/>
    <m/>
  </r>
  <r>
    <n v="6"/>
    <n v="1"/>
    <s v="19"/>
    <n v="125"/>
    <x v="249"/>
    <m/>
    <s v="DDL-8700"/>
    <x v="4"/>
    <s v="Sewing Machine, DDL-8700"/>
    <x v="2"/>
    <x v="4"/>
    <x v="1"/>
    <m/>
    <m/>
  </r>
  <r>
    <n v="6"/>
    <n v="1"/>
    <s v="3"/>
    <n v="125"/>
    <x v="249"/>
    <m/>
    <s v="DDL-8700"/>
    <x v="4"/>
    <s v="Sewing Machine, DDL-8700"/>
    <x v="3"/>
    <x v="4"/>
    <x v="1"/>
    <m/>
    <m/>
  </r>
  <r>
    <n v="3"/>
    <n v="1"/>
    <s v="1"/>
    <n v="11"/>
    <x v="249"/>
    <m/>
    <s v="DDL-8700"/>
    <x v="5"/>
    <s v="Sewing Machine, DDL-8700"/>
    <x v="1"/>
    <x v="4"/>
    <x v="1"/>
    <m/>
    <m/>
  </r>
  <r>
    <n v="3"/>
    <n v="1"/>
    <s v="19"/>
    <n v="125"/>
    <x v="249"/>
    <m/>
    <s v="DDL-8700"/>
    <x v="5"/>
    <s v="Sewing Machine, DDL-8700"/>
    <x v="2"/>
    <x v="4"/>
    <x v="1"/>
    <m/>
    <m/>
  </r>
  <r>
    <n v="3"/>
    <n v="1"/>
    <s v="3"/>
    <n v="125"/>
    <x v="249"/>
    <m/>
    <s v="DDL-8700"/>
    <x v="5"/>
    <s v="Sewing Machine, DDL-8700"/>
    <x v="3"/>
    <x v="4"/>
    <x v="1"/>
    <m/>
    <m/>
  </r>
  <r>
    <n v="10"/>
    <n v="1"/>
    <s v="18"/>
    <n v="0"/>
    <x v="249"/>
    <m/>
    <s v="DDL-8700"/>
    <x v="6"/>
    <s v="Sewing Machine, DDL-8700"/>
    <x v="5"/>
    <x v="4"/>
    <x v="1"/>
    <m/>
    <m/>
  </r>
  <r>
    <n v="1"/>
    <n v="1"/>
    <s v="1"/>
    <n v="5"/>
    <x v="250"/>
    <s v="JUKI"/>
    <s v="LZ-2280A"/>
    <x v="1"/>
    <s v="Sewing Machine, LZ-2280A"/>
    <x v="1"/>
    <x v="4"/>
    <x v="1"/>
    <n v="1"/>
    <s v="Condition: Excellent"/>
  </r>
  <r>
    <n v="1"/>
    <n v="1"/>
    <s v="19"/>
    <n v="77"/>
    <x v="250"/>
    <m/>
    <s v="LZ-2280A"/>
    <x v="1"/>
    <s v="Sewing Machine, LZ-2280A"/>
    <x v="2"/>
    <x v="4"/>
    <x v="1"/>
    <m/>
    <m/>
  </r>
  <r>
    <n v="1"/>
    <n v="1"/>
    <s v="3"/>
    <n v="77"/>
    <x v="250"/>
    <m/>
    <s v="LZ-2280A"/>
    <x v="1"/>
    <s v="Sewing Machine, LZ-2280A"/>
    <x v="3"/>
    <x v="4"/>
    <x v="1"/>
    <m/>
    <m/>
  </r>
  <r>
    <n v="5"/>
    <n v="1"/>
    <s v="1"/>
    <n v="11"/>
    <x v="250"/>
    <m/>
    <s v="LZ-2280A"/>
    <x v="2"/>
    <s v="Sewing Machine, LZ-2280A"/>
    <x v="1"/>
    <x v="4"/>
    <x v="1"/>
    <m/>
    <m/>
  </r>
  <r>
    <n v="5"/>
    <n v="1"/>
    <s v="19"/>
    <n v="125"/>
    <x v="250"/>
    <m/>
    <s v="LZ-2280A"/>
    <x v="2"/>
    <s v="Sewing Machine, LZ-2280A"/>
    <x v="2"/>
    <x v="4"/>
    <x v="1"/>
    <m/>
    <m/>
  </r>
  <r>
    <n v="5"/>
    <n v="1"/>
    <s v="3"/>
    <n v="125"/>
    <x v="250"/>
    <m/>
    <s v="LZ-2280A"/>
    <x v="2"/>
    <s v="Sewing Machine, LZ-2280A"/>
    <x v="3"/>
    <x v="4"/>
    <x v="1"/>
    <m/>
    <m/>
  </r>
  <r>
    <n v="2"/>
    <n v="1"/>
    <s v="1"/>
    <n v="11"/>
    <x v="250"/>
    <m/>
    <s v="LZ-2280A"/>
    <x v="3"/>
    <s v="Sewing Machine, LZ-2280A"/>
    <x v="1"/>
    <x v="4"/>
    <x v="1"/>
    <m/>
    <m/>
  </r>
  <r>
    <n v="2"/>
    <n v="1"/>
    <s v="19"/>
    <n v="125"/>
    <x v="250"/>
    <m/>
    <s v="LZ-2280A"/>
    <x v="3"/>
    <s v="Sewing Machine, LZ-2280A"/>
    <x v="2"/>
    <x v="4"/>
    <x v="1"/>
    <m/>
    <m/>
  </r>
  <r>
    <n v="2"/>
    <n v="1"/>
    <s v="3"/>
    <n v="125"/>
    <x v="250"/>
    <m/>
    <s v="LZ-2280A"/>
    <x v="3"/>
    <s v="Sewing Machine, LZ-2280A"/>
    <x v="3"/>
    <x v="4"/>
    <x v="1"/>
    <m/>
    <m/>
  </r>
  <r>
    <n v="6"/>
    <n v="1"/>
    <s v="1"/>
    <n v="11"/>
    <x v="250"/>
    <m/>
    <s v="LZ-2280A"/>
    <x v="4"/>
    <s v="Sewing Machine, LZ-2280A"/>
    <x v="1"/>
    <x v="4"/>
    <x v="1"/>
    <m/>
    <m/>
  </r>
  <r>
    <n v="6"/>
    <n v="1"/>
    <s v="19"/>
    <n v="125"/>
    <x v="250"/>
    <m/>
    <s v="LZ-2280A"/>
    <x v="4"/>
    <s v="Sewing Machine, LZ-2280A"/>
    <x v="2"/>
    <x v="4"/>
    <x v="1"/>
    <m/>
    <m/>
  </r>
  <r>
    <n v="6"/>
    <n v="1"/>
    <s v="3"/>
    <n v="125"/>
    <x v="250"/>
    <m/>
    <s v="LZ-2280A"/>
    <x v="4"/>
    <s v="Sewing Machine, LZ-2280A"/>
    <x v="3"/>
    <x v="4"/>
    <x v="1"/>
    <m/>
    <m/>
  </r>
  <r>
    <n v="3"/>
    <n v="1"/>
    <s v="1"/>
    <n v="11"/>
    <x v="250"/>
    <m/>
    <s v="LZ-2280A"/>
    <x v="5"/>
    <s v="Sewing Machine, LZ-2280A"/>
    <x v="1"/>
    <x v="4"/>
    <x v="1"/>
    <m/>
    <m/>
  </r>
  <r>
    <n v="3"/>
    <n v="1"/>
    <s v="19"/>
    <n v="125"/>
    <x v="250"/>
    <m/>
    <s v="LZ-2280A"/>
    <x v="5"/>
    <s v="Sewing Machine, LZ-2280A"/>
    <x v="2"/>
    <x v="4"/>
    <x v="1"/>
    <m/>
    <m/>
  </r>
  <r>
    <n v="3"/>
    <n v="1"/>
    <s v="3"/>
    <n v="125"/>
    <x v="250"/>
    <m/>
    <s v="LZ-2280A"/>
    <x v="5"/>
    <s v="Sewing Machine, LZ-2280A"/>
    <x v="3"/>
    <x v="4"/>
    <x v="1"/>
    <m/>
    <m/>
  </r>
  <r>
    <n v="10"/>
    <n v="1"/>
    <s v="18"/>
    <n v="0"/>
    <x v="250"/>
    <m/>
    <s v="LZ-2280A"/>
    <x v="6"/>
    <s v="Sewing Machine, LZ-2280A"/>
    <x v="5"/>
    <x v="4"/>
    <x v="1"/>
    <m/>
    <m/>
  </r>
  <r>
    <n v="1"/>
    <n v="1"/>
    <s v="1"/>
    <n v="5"/>
    <x v="251"/>
    <s v="Merrow"/>
    <s v="MG-2DNR-1"/>
    <x v="1"/>
    <s v="Sewing Machine, Purl Edge_x000a__x000a_"/>
    <x v="1"/>
    <x v="4"/>
    <x v="1"/>
    <n v="1"/>
    <s v="Condition: Excellent"/>
  </r>
  <r>
    <n v="1"/>
    <n v="1"/>
    <s v="19"/>
    <n v="77"/>
    <x v="251"/>
    <m/>
    <s v="MG-2DNR-1"/>
    <x v="1"/>
    <s v="Sewing Machine, Purl Edge_x000a__x000a_"/>
    <x v="2"/>
    <x v="4"/>
    <x v="1"/>
    <m/>
    <m/>
  </r>
  <r>
    <n v="1"/>
    <n v="1"/>
    <s v="3"/>
    <n v="77"/>
    <x v="251"/>
    <m/>
    <s v="MG-2DNR-1"/>
    <x v="1"/>
    <s v="Sewing Machine, Purl Edge_x000a__x000a_"/>
    <x v="3"/>
    <x v="4"/>
    <x v="1"/>
    <m/>
    <m/>
  </r>
  <r>
    <n v="5"/>
    <n v="1"/>
    <s v="1"/>
    <n v="11"/>
    <x v="251"/>
    <m/>
    <s v="MG-2DNR-1"/>
    <x v="2"/>
    <s v="Sewing Machine, Purl Edge_x000a__x000a_"/>
    <x v="1"/>
    <x v="4"/>
    <x v="1"/>
    <m/>
    <m/>
  </r>
  <r>
    <n v="5"/>
    <n v="1"/>
    <s v="19"/>
    <n v="125"/>
    <x v="251"/>
    <m/>
    <s v="MG-2DNR-1"/>
    <x v="2"/>
    <s v="Sewing Machine, Purl Edge_x000a__x000a_"/>
    <x v="2"/>
    <x v="4"/>
    <x v="1"/>
    <m/>
    <m/>
  </r>
  <r>
    <n v="5"/>
    <n v="1"/>
    <s v="3"/>
    <n v="125"/>
    <x v="251"/>
    <m/>
    <s v="MG-2DNR-1"/>
    <x v="2"/>
    <s v="Sewing Machine, Purl Edge_x000a__x000a_"/>
    <x v="3"/>
    <x v="4"/>
    <x v="1"/>
    <m/>
    <m/>
  </r>
  <r>
    <n v="2"/>
    <n v="1"/>
    <s v="1"/>
    <n v="11"/>
    <x v="251"/>
    <m/>
    <s v="MG-2DNR-1"/>
    <x v="3"/>
    <s v="Sewing Machine, Purl Edge_x000a__x000a_"/>
    <x v="1"/>
    <x v="4"/>
    <x v="1"/>
    <m/>
    <m/>
  </r>
  <r>
    <n v="2"/>
    <n v="1"/>
    <s v="19"/>
    <n v="125"/>
    <x v="251"/>
    <m/>
    <s v="MG-2DNR-1"/>
    <x v="3"/>
    <s v="Sewing Machine, Purl Edge_x000a__x000a_"/>
    <x v="2"/>
    <x v="4"/>
    <x v="1"/>
    <m/>
    <m/>
  </r>
  <r>
    <n v="2"/>
    <n v="1"/>
    <s v="3"/>
    <n v="125"/>
    <x v="251"/>
    <m/>
    <s v="MG-2DNR-1"/>
    <x v="3"/>
    <s v="Sewing Machine, Purl Edge_x000a__x000a_"/>
    <x v="3"/>
    <x v="4"/>
    <x v="1"/>
    <m/>
    <m/>
  </r>
  <r>
    <n v="6"/>
    <n v="1"/>
    <s v="1"/>
    <n v="11"/>
    <x v="251"/>
    <m/>
    <s v="MG-2DNR-1"/>
    <x v="4"/>
    <s v="Sewing Machine, Purl Edge_x000a__x000a_"/>
    <x v="1"/>
    <x v="4"/>
    <x v="1"/>
    <m/>
    <m/>
  </r>
  <r>
    <n v="6"/>
    <n v="1"/>
    <s v="19"/>
    <n v="125"/>
    <x v="251"/>
    <m/>
    <s v="MG-2DNR-1"/>
    <x v="4"/>
    <s v="Sewing Machine, Purl Edge_x000a__x000a_"/>
    <x v="2"/>
    <x v="4"/>
    <x v="1"/>
    <m/>
    <m/>
  </r>
  <r>
    <n v="6"/>
    <n v="1"/>
    <s v="3"/>
    <n v="125"/>
    <x v="251"/>
    <m/>
    <s v="MG-2DNR-1"/>
    <x v="4"/>
    <s v="Sewing Machine, Purl Edge_x000a__x000a_"/>
    <x v="3"/>
    <x v="4"/>
    <x v="1"/>
    <m/>
    <m/>
  </r>
  <r>
    <n v="3"/>
    <n v="1"/>
    <s v="1"/>
    <n v="11"/>
    <x v="251"/>
    <m/>
    <s v="MG-2DNR-1"/>
    <x v="5"/>
    <s v="Sewing Machine, Purl Edge_x000a__x000a_"/>
    <x v="1"/>
    <x v="4"/>
    <x v="1"/>
    <m/>
    <m/>
  </r>
  <r>
    <n v="3"/>
    <n v="1"/>
    <s v="19"/>
    <n v="125"/>
    <x v="251"/>
    <m/>
    <s v="MG-2DNR-1"/>
    <x v="5"/>
    <s v="Sewing Machine, Purl Edge_x000a__x000a_"/>
    <x v="2"/>
    <x v="4"/>
    <x v="1"/>
    <m/>
    <m/>
  </r>
  <r>
    <n v="3"/>
    <n v="1"/>
    <s v="3"/>
    <n v="125"/>
    <x v="251"/>
    <m/>
    <s v="MG-2DNR-1"/>
    <x v="5"/>
    <s v="Sewing Machine, Purl Edge_x000a__x000a_"/>
    <x v="3"/>
    <x v="4"/>
    <x v="1"/>
    <m/>
    <m/>
  </r>
  <r>
    <n v="10"/>
    <n v="1"/>
    <s v="18"/>
    <n v="0"/>
    <x v="251"/>
    <m/>
    <s v="MG-2DNR-1"/>
    <x v="6"/>
    <s v="Sewing Machine, Purl Edge_x000a__x000a_"/>
    <x v="5"/>
    <x v="4"/>
    <x v="1"/>
    <m/>
    <m/>
  </r>
  <r>
    <n v="1"/>
    <n v="1"/>
    <s v="1"/>
    <n v="5"/>
    <x v="252"/>
    <s v="JUKI"/>
    <s v="TL-2010Q"/>
    <x v="1"/>
    <s v="Sewing Machine, TL-2010Q"/>
    <x v="1"/>
    <x v="4"/>
    <x v="1"/>
    <n v="1"/>
    <s v="Condition: Excellent"/>
  </r>
  <r>
    <n v="1"/>
    <n v="1"/>
    <s v="19"/>
    <n v="77"/>
    <x v="252"/>
    <m/>
    <s v="TL-2010Q"/>
    <x v="1"/>
    <s v="Sewing Machine, TL-2010Q"/>
    <x v="2"/>
    <x v="4"/>
    <x v="1"/>
    <m/>
    <m/>
  </r>
  <r>
    <n v="1"/>
    <n v="1"/>
    <s v="3"/>
    <n v="77"/>
    <x v="252"/>
    <m/>
    <s v="TL-2010Q"/>
    <x v="1"/>
    <s v="Sewing Machine, TL-2010Q"/>
    <x v="3"/>
    <x v="4"/>
    <x v="1"/>
    <m/>
    <m/>
  </r>
  <r>
    <n v="5"/>
    <n v="1"/>
    <s v="1"/>
    <n v="11"/>
    <x v="252"/>
    <m/>
    <s v="TL-2010Q"/>
    <x v="2"/>
    <s v="Sewing Machine, TL-2010Q"/>
    <x v="1"/>
    <x v="4"/>
    <x v="1"/>
    <m/>
    <m/>
  </r>
  <r>
    <n v="5"/>
    <n v="1"/>
    <s v="19"/>
    <n v="125"/>
    <x v="252"/>
    <m/>
    <s v="TL-2010Q"/>
    <x v="2"/>
    <s v="Sewing Machine, TL-2010Q"/>
    <x v="2"/>
    <x v="4"/>
    <x v="1"/>
    <m/>
    <m/>
  </r>
  <r>
    <n v="5"/>
    <n v="1"/>
    <s v="3"/>
    <n v="125"/>
    <x v="252"/>
    <m/>
    <s v="TL-2010Q"/>
    <x v="2"/>
    <s v="Sewing Machine, TL-2010Q"/>
    <x v="3"/>
    <x v="4"/>
    <x v="1"/>
    <m/>
    <m/>
  </r>
  <r>
    <n v="2"/>
    <n v="1"/>
    <s v="1"/>
    <n v="11"/>
    <x v="252"/>
    <m/>
    <s v="TL-2010Q"/>
    <x v="3"/>
    <s v="Sewing Machine, TL-2010Q"/>
    <x v="1"/>
    <x v="4"/>
    <x v="1"/>
    <m/>
    <m/>
  </r>
  <r>
    <n v="2"/>
    <n v="1"/>
    <s v="19"/>
    <n v="125"/>
    <x v="252"/>
    <m/>
    <s v="TL-2010Q"/>
    <x v="3"/>
    <s v="Sewing Machine, TL-2010Q"/>
    <x v="2"/>
    <x v="4"/>
    <x v="1"/>
    <m/>
    <m/>
  </r>
  <r>
    <n v="2"/>
    <n v="1"/>
    <s v="3"/>
    <n v="125"/>
    <x v="252"/>
    <m/>
    <s v="TL-2010Q"/>
    <x v="3"/>
    <s v="Sewing Machine, TL-2010Q"/>
    <x v="3"/>
    <x v="4"/>
    <x v="1"/>
    <m/>
    <m/>
  </r>
  <r>
    <n v="6"/>
    <n v="1"/>
    <s v="1"/>
    <n v="11"/>
    <x v="252"/>
    <m/>
    <s v="TL-2010Q"/>
    <x v="4"/>
    <s v="Sewing Machine, TL-2010Q"/>
    <x v="1"/>
    <x v="4"/>
    <x v="1"/>
    <m/>
    <m/>
  </r>
  <r>
    <n v="6"/>
    <n v="1"/>
    <s v="19"/>
    <n v="125"/>
    <x v="252"/>
    <m/>
    <s v="TL-2010Q"/>
    <x v="4"/>
    <s v="Sewing Machine, TL-2010Q"/>
    <x v="2"/>
    <x v="4"/>
    <x v="1"/>
    <m/>
    <m/>
  </r>
  <r>
    <n v="6"/>
    <n v="1"/>
    <s v="3"/>
    <n v="125"/>
    <x v="252"/>
    <m/>
    <s v="TL-2010Q"/>
    <x v="4"/>
    <s v="Sewing Machine, TL-2010Q"/>
    <x v="3"/>
    <x v="4"/>
    <x v="1"/>
    <m/>
    <m/>
  </r>
  <r>
    <n v="3"/>
    <n v="1"/>
    <s v="1"/>
    <n v="11"/>
    <x v="252"/>
    <m/>
    <s v="TL-2010Q"/>
    <x v="5"/>
    <s v="Sewing Machine, TL-2010Q"/>
    <x v="1"/>
    <x v="4"/>
    <x v="1"/>
    <m/>
    <m/>
  </r>
  <r>
    <n v="3"/>
    <n v="1"/>
    <s v="19"/>
    <n v="125"/>
    <x v="252"/>
    <m/>
    <s v="TL-2010Q"/>
    <x v="5"/>
    <s v="Sewing Machine, TL-2010Q"/>
    <x v="2"/>
    <x v="4"/>
    <x v="1"/>
    <m/>
    <m/>
  </r>
  <r>
    <n v="3"/>
    <n v="1"/>
    <s v="3"/>
    <n v="125"/>
    <x v="252"/>
    <m/>
    <s v="TL-2010Q"/>
    <x v="5"/>
    <s v="Sewing Machine, TL-2010Q"/>
    <x v="3"/>
    <x v="4"/>
    <x v="1"/>
    <m/>
    <m/>
  </r>
  <r>
    <n v="10"/>
    <n v="1"/>
    <s v="18"/>
    <n v="0"/>
    <x v="252"/>
    <m/>
    <s v="TL-2010Q"/>
    <x v="6"/>
    <s v="Sewing Machine, TL-2010Q"/>
    <x v="5"/>
    <x v="4"/>
    <x v="1"/>
    <m/>
    <m/>
  </r>
  <r>
    <n v="1"/>
    <n v="2"/>
    <s v="1"/>
    <n v="4.4000000000000004"/>
    <x v="253"/>
    <m/>
    <s v="TL-2010Q"/>
    <x v="1"/>
    <s v="Small Dry Box (SDRY)"/>
    <x v="1"/>
    <x v="2"/>
    <x v="1"/>
    <n v="1"/>
    <s v="Condition: Excellent"/>
  </r>
  <r>
    <n v="2"/>
    <n v="2"/>
    <s v="1"/>
    <n v="7.6"/>
    <x v="253"/>
    <m/>
    <s v="TL-2010Q"/>
    <x v="3"/>
    <s v="Small Dry Box (SDRY)"/>
    <x v="1"/>
    <x v="2"/>
    <x v="1"/>
    <m/>
    <m/>
  </r>
  <r>
    <n v="3"/>
    <n v="2"/>
    <s v="1"/>
    <n v="12"/>
    <x v="253"/>
    <m/>
    <s v="TL-2010Q"/>
    <x v="5"/>
    <s v="Small Dry Box (SDRY)"/>
    <x v="1"/>
    <x v="2"/>
    <x v="1"/>
    <m/>
    <m/>
  </r>
  <r>
    <n v="5"/>
    <n v="2"/>
    <s v="1"/>
    <n v="6.64"/>
    <x v="253"/>
    <m/>
    <s v="TL-2010Q"/>
    <x v="2"/>
    <s v="Small Dry Box (SDRY)"/>
    <x v="1"/>
    <x v="2"/>
    <x v="1"/>
    <m/>
    <m/>
  </r>
  <r>
    <n v="6"/>
    <n v="2"/>
    <s v="1"/>
    <n v="10.8"/>
    <x v="253"/>
    <m/>
    <s v="TL-2010Q"/>
    <x v="4"/>
    <s v="Small Dry Box (SDRY)"/>
    <x v="1"/>
    <x v="2"/>
    <x v="1"/>
    <m/>
    <m/>
  </r>
  <r>
    <n v="10"/>
    <n v="1"/>
    <s v="18"/>
    <n v="0"/>
    <x v="253"/>
    <m/>
    <s v="TL-2010Q"/>
    <x v="6"/>
    <s v="Small Dry Box (SDRY)"/>
    <x v="5"/>
    <x v="2"/>
    <x v="1"/>
    <m/>
    <m/>
  </r>
  <r>
    <n v="10"/>
    <n v="1"/>
    <s v="18"/>
    <n v="0"/>
    <x v="254"/>
    <m/>
    <s v="TL-2010Q"/>
    <x v="6"/>
    <s v="Solvent Hood (SHood)"/>
    <x v="5"/>
    <x v="2"/>
    <x v="1"/>
    <n v="1"/>
    <s v="Condition: Excellent"/>
  </r>
  <r>
    <n v="10"/>
    <n v="1"/>
    <s v="29"/>
    <n v="0"/>
    <x v="254"/>
    <m/>
    <s v="TL-2010Q"/>
    <x v="6"/>
    <s v="Solvent Hood (SHood)"/>
    <x v="6"/>
    <x v="2"/>
    <x v="1"/>
    <m/>
    <m/>
  </r>
  <r>
    <n v="2"/>
    <n v="1"/>
    <s v="3"/>
    <n v="0"/>
    <x v="255"/>
    <s v="Branson"/>
    <s v="1510"/>
    <x v="3"/>
    <s v="Sonicator (Soni)"/>
    <x v="3"/>
    <x v="3"/>
    <x v="2"/>
    <n v="0"/>
    <s v="Condition: Excellent"/>
  </r>
  <r>
    <n v="5"/>
    <n v="1"/>
    <s v="3"/>
    <n v="0"/>
    <x v="255"/>
    <m/>
    <s v="1510"/>
    <x v="2"/>
    <s v="Sonicator (Soni)"/>
    <x v="3"/>
    <x v="3"/>
    <x v="2"/>
    <m/>
    <m/>
  </r>
  <r>
    <n v="3"/>
    <n v="1"/>
    <s v="3"/>
    <n v="0"/>
    <x v="255"/>
    <m/>
    <s v="1510"/>
    <x v="5"/>
    <s v="Sonicator (Soni)"/>
    <x v="3"/>
    <x v="3"/>
    <x v="2"/>
    <m/>
    <m/>
  </r>
  <r>
    <n v="1"/>
    <n v="1"/>
    <s v="3"/>
    <n v="0"/>
    <x v="255"/>
    <m/>
    <s v="1510"/>
    <x v="1"/>
    <s v="Sonicator (Soni)"/>
    <x v="3"/>
    <x v="3"/>
    <x v="2"/>
    <m/>
    <m/>
  </r>
  <r>
    <n v="6"/>
    <n v="1"/>
    <s v="3"/>
    <n v="0"/>
    <x v="255"/>
    <m/>
    <s v="1510"/>
    <x v="4"/>
    <s v="Sonicator (Soni)"/>
    <x v="3"/>
    <x v="3"/>
    <x v="2"/>
    <m/>
    <m/>
  </r>
  <r>
    <n v="2"/>
    <n v="1"/>
    <s v="1"/>
    <n v="0"/>
    <x v="255"/>
    <m/>
    <s v="1510"/>
    <x v="3"/>
    <s v="Sonicator (Soni)"/>
    <x v="1"/>
    <x v="3"/>
    <x v="2"/>
    <m/>
    <m/>
  </r>
  <r>
    <n v="5"/>
    <n v="1"/>
    <s v="1"/>
    <n v="0"/>
    <x v="255"/>
    <m/>
    <s v="1510"/>
    <x v="2"/>
    <s v="Sonicator (Soni)"/>
    <x v="1"/>
    <x v="3"/>
    <x v="2"/>
    <m/>
    <m/>
  </r>
  <r>
    <n v="3"/>
    <n v="1"/>
    <s v="1"/>
    <n v="0"/>
    <x v="255"/>
    <m/>
    <s v="1510"/>
    <x v="5"/>
    <s v="Sonicator (Soni)"/>
    <x v="1"/>
    <x v="3"/>
    <x v="2"/>
    <m/>
    <m/>
  </r>
  <r>
    <n v="1"/>
    <n v="1"/>
    <s v="1"/>
    <n v="0"/>
    <x v="255"/>
    <m/>
    <s v="1510"/>
    <x v="1"/>
    <s v="Sonicator (Soni)"/>
    <x v="1"/>
    <x v="3"/>
    <x v="2"/>
    <m/>
    <m/>
  </r>
  <r>
    <n v="6"/>
    <n v="1"/>
    <s v="1"/>
    <n v="0"/>
    <x v="255"/>
    <m/>
    <s v="1510"/>
    <x v="4"/>
    <s v="Sonicator (Soni)"/>
    <x v="1"/>
    <x v="3"/>
    <x v="2"/>
    <m/>
    <m/>
  </r>
  <r>
    <n v="10"/>
    <n v="1"/>
    <s v="18"/>
    <n v="0"/>
    <x v="255"/>
    <m/>
    <s v="1510"/>
    <x v="6"/>
    <s v="Sonicator (Soni)"/>
    <x v="5"/>
    <x v="3"/>
    <x v="2"/>
    <m/>
    <m/>
  </r>
  <r>
    <n v="10"/>
    <n v="1"/>
    <s v="29"/>
    <n v="0"/>
    <x v="255"/>
    <m/>
    <s v="1510"/>
    <x v="6"/>
    <s v="Sonicator (Soni)"/>
    <x v="6"/>
    <x v="3"/>
    <x v="2"/>
    <m/>
    <m/>
  </r>
  <r>
    <n v="10"/>
    <n v="1"/>
    <s v="29"/>
    <n v="0"/>
    <x v="255"/>
    <s v="Branson"/>
    <s v="1510"/>
    <x v="6"/>
    <s v="Sonicator (Soni)"/>
    <x v="6"/>
    <x v="3"/>
    <x v="1"/>
    <n v="1"/>
    <s v="Condition: Good"/>
  </r>
  <r>
    <n v="10"/>
    <n v="1"/>
    <s v="18"/>
    <n v="0"/>
    <x v="255"/>
    <m/>
    <s v="1510"/>
    <x v="6"/>
    <s v="Sonicator (Soni)"/>
    <x v="5"/>
    <x v="3"/>
    <x v="1"/>
    <m/>
    <m/>
  </r>
  <r>
    <n v="1"/>
    <n v="1"/>
    <s v="1"/>
    <n v="0"/>
    <x v="255"/>
    <m/>
    <s v="1510"/>
    <x v="1"/>
    <s v="Sonicator (Soni)"/>
    <x v="1"/>
    <x v="3"/>
    <x v="1"/>
    <m/>
    <m/>
  </r>
  <r>
    <n v="1"/>
    <n v="1"/>
    <s v="3"/>
    <n v="0"/>
    <x v="255"/>
    <m/>
    <s v="1510"/>
    <x v="1"/>
    <s v="Sonicator (Soni)"/>
    <x v="3"/>
    <x v="3"/>
    <x v="1"/>
    <m/>
    <m/>
  </r>
  <r>
    <n v="2"/>
    <n v="1"/>
    <s v="1"/>
    <n v="0"/>
    <x v="255"/>
    <m/>
    <s v="1510"/>
    <x v="3"/>
    <s v="Sonicator (Soni)"/>
    <x v="1"/>
    <x v="3"/>
    <x v="1"/>
    <m/>
    <m/>
  </r>
  <r>
    <n v="2"/>
    <n v="1"/>
    <s v="3"/>
    <n v="0"/>
    <x v="255"/>
    <m/>
    <s v="1510"/>
    <x v="3"/>
    <s v="Sonicator (Soni)"/>
    <x v="3"/>
    <x v="3"/>
    <x v="1"/>
    <m/>
    <m/>
  </r>
  <r>
    <n v="5"/>
    <n v="1"/>
    <s v="1"/>
    <n v="0"/>
    <x v="255"/>
    <m/>
    <s v="1510"/>
    <x v="2"/>
    <s v="Sonicator (Soni)"/>
    <x v="1"/>
    <x v="3"/>
    <x v="1"/>
    <m/>
    <m/>
  </r>
  <r>
    <n v="5"/>
    <n v="1"/>
    <s v="3"/>
    <n v="0"/>
    <x v="255"/>
    <m/>
    <s v="1510"/>
    <x v="2"/>
    <s v="Sonicator (Soni)"/>
    <x v="3"/>
    <x v="3"/>
    <x v="1"/>
    <m/>
    <m/>
  </r>
  <r>
    <n v="6"/>
    <n v="1"/>
    <s v="3"/>
    <n v="0"/>
    <x v="255"/>
    <m/>
    <s v="1510"/>
    <x v="4"/>
    <s v="Sonicator (Soni)"/>
    <x v="3"/>
    <x v="3"/>
    <x v="1"/>
    <m/>
    <m/>
  </r>
  <r>
    <n v="6"/>
    <n v="1"/>
    <s v="1"/>
    <n v="0"/>
    <x v="255"/>
    <m/>
    <s v="1510"/>
    <x v="4"/>
    <s v="Sonicator (Soni)"/>
    <x v="1"/>
    <x v="3"/>
    <x v="1"/>
    <m/>
    <m/>
  </r>
  <r>
    <n v="3"/>
    <n v="1"/>
    <s v="1"/>
    <n v="0"/>
    <x v="255"/>
    <m/>
    <s v="1510"/>
    <x v="5"/>
    <s v="Sonicator (Soni)"/>
    <x v="1"/>
    <x v="3"/>
    <x v="1"/>
    <m/>
    <m/>
  </r>
  <r>
    <n v="3"/>
    <n v="1"/>
    <s v="3"/>
    <n v="0"/>
    <x v="255"/>
    <m/>
    <s v="1510"/>
    <x v="5"/>
    <s v="Sonicator (Soni)"/>
    <x v="3"/>
    <x v="3"/>
    <x v="1"/>
    <m/>
    <m/>
  </r>
  <r>
    <n v="10"/>
    <n v="1"/>
    <s v="18"/>
    <n v="0"/>
    <x v="256"/>
    <m/>
    <s v="1510"/>
    <x v="6"/>
    <s v="Southbay Inert RIE (South Bay RIE)"/>
    <x v="5"/>
    <x v="2"/>
    <x v="1"/>
    <n v="1"/>
    <s v="Condition: Excellent"/>
  </r>
  <r>
    <n v="10"/>
    <n v="1"/>
    <s v="29"/>
    <n v="0"/>
    <x v="256"/>
    <m/>
    <s v="1510"/>
    <x v="6"/>
    <s v="Southbay Inert RIE (South Bay RIE)"/>
    <x v="6"/>
    <x v="2"/>
    <x v="1"/>
    <m/>
    <m/>
  </r>
  <r>
    <n v="1"/>
    <n v="1"/>
    <s v="1"/>
    <n v="30"/>
    <x v="256"/>
    <m/>
    <s v="1510"/>
    <x v="1"/>
    <s v="Southbay Inert RIE (South Bay RIE)"/>
    <x v="1"/>
    <x v="2"/>
    <x v="1"/>
    <m/>
    <m/>
  </r>
  <r>
    <n v="1"/>
    <n v="1"/>
    <s v="19"/>
    <n v="141"/>
    <x v="256"/>
    <m/>
    <s v="1510"/>
    <x v="1"/>
    <s v="Southbay Inert RIE (South Bay RIE)"/>
    <x v="2"/>
    <x v="2"/>
    <x v="1"/>
    <m/>
    <m/>
  </r>
  <r>
    <n v="1"/>
    <n v="1"/>
    <s v="3"/>
    <n v="141"/>
    <x v="256"/>
    <m/>
    <s v="1510"/>
    <x v="1"/>
    <s v="Southbay Inert RIE (South Bay RIE)"/>
    <x v="3"/>
    <x v="2"/>
    <x v="1"/>
    <m/>
    <m/>
  </r>
  <r>
    <n v="5"/>
    <n v="1"/>
    <s v="1"/>
    <n v="56"/>
    <x v="256"/>
    <m/>
    <s v="1510"/>
    <x v="2"/>
    <s v="Southbay Inert RIE (South Bay RIE)"/>
    <x v="1"/>
    <x v="2"/>
    <x v="1"/>
    <m/>
    <m/>
  </r>
  <r>
    <n v="5"/>
    <n v="1"/>
    <s v="19"/>
    <n v="229"/>
    <x v="256"/>
    <m/>
    <s v="1510"/>
    <x v="2"/>
    <s v="Southbay Inert RIE (South Bay RIE)"/>
    <x v="2"/>
    <x v="2"/>
    <x v="1"/>
    <m/>
    <m/>
  </r>
  <r>
    <n v="5"/>
    <n v="1"/>
    <s v="3"/>
    <n v="229"/>
    <x v="256"/>
    <m/>
    <s v="1510"/>
    <x v="2"/>
    <s v="Southbay Inert RIE (South Bay RIE)"/>
    <x v="3"/>
    <x v="2"/>
    <x v="1"/>
    <m/>
    <m/>
  </r>
  <r>
    <n v="2"/>
    <n v="1"/>
    <s v="1"/>
    <n v="65"/>
    <x v="256"/>
    <m/>
    <s v="1510"/>
    <x v="3"/>
    <s v="Southbay Inert RIE (South Bay RIE)"/>
    <x v="1"/>
    <x v="2"/>
    <x v="1"/>
    <m/>
    <m/>
  </r>
  <r>
    <n v="2"/>
    <n v="1"/>
    <s v="19"/>
    <n v="266"/>
    <x v="256"/>
    <m/>
    <s v="1510"/>
    <x v="3"/>
    <s v="Southbay Inert RIE (South Bay RIE)"/>
    <x v="2"/>
    <x v="2"/>
    <x v="1"/>
    <m/>
    <m/>
  </r>
  <r>
    <n v="2"/>
    <n v="1"/>
    <s v="3"/>
    <n v="266"/>
    <x v="256"/>
    <m/>
    <s v="1510"/>
    <x v="3"/>
    <s v="Southbay Inert RIE (South Bay RIE)"/>
    <x v="3"/>
    <x v="2"/>
    <x v="1"/>
    <m/>
    <m/>
  </r>
  <r>
    <n v="6"/>
    <n v="1"/>
    <s v="1"/>
    <n v="106"/>
    <x v="256"/>
    <m/>
    <s v="1510"/>
    <x v="4"/>
    <s v="Southbay Inert RIE (South Bay RIE)"/>
    <x v="1"/>
    <x v="2"/>
    <x v="1"/>
    <m/>
    <m/>
  </r>
  <r>
    <n v="6"/>
    <n v="1"/>
    <s v="19"/>
    <n v="429"/>
    <x v="256"/>
    <m/>
    <s v="1510"/>
    <x v="4"/>
    <s v="Southbay Inert RIE (South Bay RIE)"/>
    <x v="2"/>
    <x v="2"/>
    <x v="1"/>
    <m/>
    <m/>
  </r>
  <r>
    <n v="6"/>
    <n v="1"/>
    <s v="3"/>
    <n v="429"/>
    <x v="256"/>
    <m/>
    <s v="1510"/>
    <x v="4"/>
    <s v="Southbay Inert RIE (South Bay RIE)"/>
    <x v="3"/>
    <x v="2"/>
    <x v="1"/>
    <m/>
    <m/>
  </r>
  <r>
    <n v="3"/>
    <n v="1"/>
    <s v="1"/>
    <n v="135"/>
    <x v="256"/>
    <m/>
    <s v="1510"/>
    <x v="5"/>
    <s v="Southbay Inert RIE (South Bay RIE)"/>
    <x v="1"/>
    <x v="2"/>
    <x v="1"/>
    <m/>
    <m/>
  </r>
  <r>
    <n v="3"/>
    <n v="1"/>
    <s v="19"/>
    <n v="548"/>
    <x v="256"/>
    <m/>
    <s v="1510"/>
    <x v="5"/>
    <s v="Southbay Inert RIE (South Bay RIE)"/>
    <x v="2"/>
    <x v="2"/>
    <x v="1"/>
    <m/>
    <m/>
  </r>
  <r>
    <n v="3"/>
    <n v="1"/>
    <s v="3"/>
    <n v="548"/>
    <x v="256"/>
    <m/>
    <s v="1510"/>
    <x v="5"/>
    <s v="Southbay Inert RIE (South Bay RIE)"/>
    <x v="3"/>
    <x v="2"/>
    <x v="1"/>
    <m/>
    <m/>
  </r>
  <r>
    <n v="1"/>
    <n v="1"/>
    <s v="1"/>
    <n v="5"/>
    <x v="257"/>
    <s v="X-rite"/>
    <s v="Ci64UV"/>
    <x v="1"/>
    <s v="Spectrophotometer"/>
    <x v="1"/>
    <x v="4"/>
    <x v="1"/>
    <n v="1"/>
    <s v="Condition: Excellent"/>
  </r>
  <r>
    <n v="1"/>
    <n v="1"/>
    <s v="19"/>
    <n v="77"/>
    <x v="257"/>
    <m/>
    <s v="Ci64UV"/>
    <x v="1"/>
    <s v="Spectrophotometer"/>
    <x v="2"/>
    <x v="4"/>
    <x v="1"/>
    <m/>
    <m/>
  </r>
  <r>
    <n v="1"/>
    <n v="1"/>
    <s v="3"/>
    <n v="77"/>
    <x v="257"/>
    <m/>
    <s v="Ci64UV"/>
    <x v="1"/>
    <s v="Spectrophotometer"/>
    <x v="3"/>
    <x v="4"/>
    <x v="1"/>
    <m/>
    <m/>
  </r>
  <r>
    <n v="5"/>
    <n v="1"/>
    <s v="1"/>
    <n v="11"/>
    <x v="257"/>
    <m/>
    <s v="Ci64UV"/>
    <x v="2"/>
    <s v="Spectrophotometer"/>
    <x v="1"/>
    <x v="4"/>
    <x v="1"/>
    <m/>
    <m/>
  </r>
  <r>
    <n v="5"/>
    <n v="1"/>
    <s v="19"/>
    <n v="125"/>
    <x v="257"/>
    <m/>
    <s v="Ci64UV"/>
    <x v="2"/>
    <s v="Spectrophotometer"/>
    <x v="2"/>
    <x v="4"/>
    <x v="1"/>
    <m/>
    <m/>
  </r>
  <r>
    <n v="5"/>
    <n v="1"/>
    <s v="3"/>
    <n v="125"/>
    <x v="257"/>
    <m/>
    <s v="Ci64UV"/>
    <x v="2"/>
    <s v="Spectrophotometer"/>
    <x v="3"/>
    <x v="4"/>
    <x v="1"/>
    <m/>
    <m/>
  </r>
  <r>
    <n v="2"/>
    <n v="1"/>
    <s v="1"/>
    <n v="13"/>
    <x v="257"/>
    <m/>
    <s v="Ci64UV"/>
    <x v="3"/>
    <s v="Spectrophotometer"/>
    <x v="1"/>
    <x v="4"/>
    <x v="1"/>
    <m/>
    <m/>
  </r>
  <r>
    <n v="2"/>
    <n v="1"/>
    <s v="19"/>
    <n v="140"/>
    <x v="257"/>
    <m/>
    <s v="Ci64UV"/>
    <x v="3"/>
    <s v="Spectrophotometer"/>
    <x v="2"/>
    <x v="4"/>
    <x v="1"/>
    <m/>
    <m/>
  </r>
  <r>
    <n v="2"/>
    <n v="1"/>
    <s v="3"/>
    <n v="140"/>
    <x v="257"/>
    <m/>
    <s v="Ci64UV"/>
    <x v="3"/>
    <s v="Spectrophotometer"/>
    <x v="3"/>
    <x v="4"/>
    <x v="1"/>
    <m/>
    <m/>
  </r>
  <r>
    <n v="6"/>
    <n v="1"/>
    <s v="1"/>
    <n v="19"/>
    <x v="257"/>
    <m/>
    <s v="Ci64UV"/>
    <x v="4"/>
    <s v="Spectrophotometer"/>
    <x v="1"/>
    <x v="4"/>
    <x v="1"/>
    <m/>
    <m/>
  </r>
  <r>
    <n v="6"/>
    <n v="1"/>
    <s v="19"/>
    <n v="226"/>
    <x v="257"/>
    <m/>
    <s v="Ci64UV"/>
    <x v="4"/>
    <s v="Spectrophotometer"/>
    <x v="2"/>
    <x v="4"/>
    <x v="1"/>
    <m/>
    <m/>
  </r>
  <r>
    <n v="6"/>
    <n v="1"/>
    <s v="3"/>
    <n v="226"/>
    <x v="257"/>
    <m/>
    <s v="Ci64UV"/>
    <x v="4"/>
    <s v="Spectrophotometer"/>
    <x v="3"/>
    <x v="4"/>
    <x v="1"/>
    <m/>
    <m/>
  </r>
  <r>
    <n v="3"/>
    <n v="1"/>
    <s v="1"/>
    <n v="25"/>
    <x v="257"/>
    <m/>
    <s v="Ci64UV"/>
    <x v="5"/>
    <s v="Spectrophotometer"/>
    <x v="1"/>
    <x v="4"/>
    <x v="1"/>
    <m/>
    <m/>
  </r>
  <r>
    <n v="3"/>
    <n v="1"/>
    <s v="19"/>
    <n v="289"/>
    <x v="257"/>
    <m/>
    <s v="Ci64UV"/>
    <x v="5"/>
    <s v="Spectrophotometer"/>
    <x v="2"/>
    <x v="4"/>
    <x v="1"/>
    <m/>
    <m/>
  </r>
  <r>
    <n v="3"/>
    <n v="1"/>
    <s v="3"/>
    <n v="289"/>
    <x v="257"/>
    <m/>
    <s v="Ci64UV"/>
    <x v="5"/>
    <s v="Spectrophotometer"/>
    <x v="3"/>
    <x v="4"/>
    <x v="1"/>
    <m/>
    <m/>
  </r>
  <r>
    <n v="10"/>
    <n v="1"/>
    <s v="18"/>
    <n v="0"/>
    <x v="257"/>
    <m/>
    <s v="Ci64UV"/>
    <x v="6"/>
    <s v="Spectrophotometer"/>
    <x v="5"/>
    <x v="4"/>
    <x v="1"/>
    <m/>
    <m/>
  </r>
  <r>
    <n v="1"/>
    <n v="1"/>
    <s v="1"/>
    <n v="5"/>
    <x v="258"/>
    <s v="FlackTek Inc."/>
    <s v="Ci64UV"/>
    <x v="1"/>
    <s v="SpeedMixer, DAC 400.2 VAC-P (SPMIX)"/>
    <x v="1"/>
    <x v="4"/>
    <x v="1"/>
    <n v="1"/>
    <s v="Condition: Excellent"/>
  </r>
  <r>
    <n v="1"/>
    <n v="1"/>
    <s v="3"/>
    <n v="77"/>
    <x v="258"/>
    <m/>
    <s v="Ci64UV"/>
    <x v="1"/>
    <s v="SpeedMixer, DAC 400.2 VAC-P (SPMIX)"/>
    <x v="3"/>
    <x v="4"/>
    <x v="1"/>
    <m/>
    <m/>
  </r>
  <r>
    <n v="1"/>
    <n v="1"/>
    <s v="19"/>
    <n v="77"/>
    <x v="258"/>
    <m/>
    <s v="Ci64UV"/>
    <x v="1"/>
    <s v="SpeedMixer, DAC 400.2 VAC-P (SPMIX)"/>
    <x v="2"/>
    <x v="4"/>
    <x v="1"/>
    <m/>
    <m/>
  </r>
  <r>
    <n v="5"/>
    <n v="1"/>
    <s v="1"/>
    <n v="11"/>
    <x v="258"/>
    <m/>
    <s v="Ci64UV"/>
    <x v="2"/>
    <s v="SpeedMixer, DAC 400.2 VAC-P (SPMIX)"/>
    <x v="1"/>
    <x v="4"/>
    <x v="1"/>
    <m/>
    <m/>
  </r>
  <r>
    <n v="5"/>
    <n v="1"/>
    <s v="3"/>
    <n v="125"/>
    <x v="258"/>
    <m/>
    <s v="Ci64UV"/>
    <x v="2"/>
    <s v="SpeedMixer, DAC 400.2 VAC-P (SPMIX)"/>
    <x v="3"/>
    <x v="4"/>
    <x v="1"/>
    <m/>
    <m/>
  </r>
  <r>
    <n v="5"/>
    <n v="1"/>
    <s v="19"/>
    <n v="125"/>
    <x v="258"/>
    <m/>
    <s v="Ci64UV"/>
    <x v="2"/>
    <s v="SpeedMixer, DAC 400.2 VAC-P (SPMIX)"/>
    <x v="2"/>
    <x v="4"/>
    <x v="1"/>
    <m/>
    <m/>
  </r>
  <r>
    <n v="2"/>
    <n v="1"/>
    <s v="1"/>
    <n v="13"/>
    <x v="258"/>
    <m/>
    <s v="Ci64UV"/>
    <x v="3"/>
    <s v="SpeedMixer, DAC 400.2 VAC-P (SPMIX)"/>
    <x v="1"/>
    <x v="4"/>
    <x v="1"/>
    <m/>
    <m/>
  </r>
  <r>
    <n v="2"/>
    <n v="1"/>
    <s v="3"/>
    <n v="140"/>
    <x v="258"/>
    <m/>
    <s v="Ci64UV"/>
    <x v="3"/>
    <s v="SpeedMixer, DAC 400.2 VAC-P (SPMIX)"/>
    <x v="3"/>
    <x v="4"/>
    <x v="1"/>
    <m/>
    <m/>
  </r>
  <r>
    <n v="2"/>
    <n v="1"/>
    <s v="19"/>
    <n v="140"/>
    <x v="258"/>
    <m/>
    <s v="Ci64UV"/>
    <x v="3"/>
    <s v="SpeedMixer, DAC 400.2 VAC-P (SPMIX)"/>
    <x v="2"/>
    <x v="4"/>
    <x v="1"/>
    <m/>
    <m/>
  </r>
  <r>
    <n v="6"/>
    <n v="1"/>
    <s v="1"/>
    <n v="19"/>
    <x v="258"/>
    <m/>
    <s v="Ci64UV"/>
    <x v="4"/>
    <s v="SpeedMixer, DAC 400.2 VAC-P (SPMIX)"/>
    <x v="1"/>
    <x v="4"/>
    <x v="1"/>
    <m/>
    <m/>
  </r>
  <r>
    <n v="6"/>
    <n v="1"/>
    <s v="3"/>
    <n v="226"/>
    <x v="258"/>
    <m/>
    <s v="Ci64UV"/>
    <x v="4"/>
    <s v="SpeedMixer, DAC 400.2 VAC-P (SPMIX)"/>
    <x v="3"/>
    <x v="4"/>
    <x v="1"/>
    <m/>
    <m/>
  </r>
  <r>
    <n v="6"/>
    <n v="1"/>
    <s v="19"/>
    <n v="226"/>
    <x v="258"/>
    <m/>
    <s v="Ci64UV"/>
    <x v="4"/>
    <s v="SpeedMixer, DAC 400.2 VAC-P (SPMIX)"/>
    <x v="2"/>
    <x v="4"/>
    <x v="1"/>
    <m/>
    <m/>
  </r>
  <r>
    <n v="3"/>
    <n v="1"/>
    <s v="1"/>
    <n v="25"/>
    <x v="258"/>
    <m/>
    <s v="Ci64UV"/>
    <x v="5"/>
    <s v="SpeedMixer, DAC 400.2 VAC-P (SPMIX)"/>
    <x v="1"/>
    <x v="4"/>
    <x v="1"/>
    <m/>
    <m/>
  </r>
  <r>
    <n v="3"/>
    <n v="1"/>
    <s v="3"/>
    <n v="289"/>
    <x v="258"/>
    <m/>
    <s v="Ci64UV"/>
    <x v="5"/>
    <s v="SpeedMixer, DAC 400.2 VAC-P (SPMIX)"/>
    <x v="3"/>
    <x v="4"/>
    <x v="1"/>
    <m/>
    <m/>
  </r>
  <r>
    <n v="3"/>
    <n v="1"/>
    <s v="19"/>
    <n v="289"/>
    <x v="258"/>
    <m/>
    <s v="Ci64UV"/>
    <x v="5"/>
    <s v="SpeedMixer, DAC 400.2 VAC-P (SPMIX)"/>
    <x v="2"/>
    <x v="4"/>
    <x v="1"/>
    <m/>
    <m/>
  </r>
  <r>
    <n v="10"/>
    <n v="1"/>
    <s v="18"/>
    <n v="0"/>
    <x v="258"/>
    <m/>
    <s v="Ci64UV"/>
    <x v="6"/>
    <s v="SpeedMixer, DAC 400.2 VAC-P (SPMIX)"/>
    <x v="5"/>
    <x v="4"/>
    <x v="1"/>
    <m/>
    <m/>
  </r>
  <r>
    <m/>
    <m/>
    <m/>
    <m/>
    <x v="259"/>
    <s v="Spire"/>
    <s v="Ci64UV"/>
    <x v="0"/>
    <m/>
    <x v="0"/>
    <x v="0"/>
    <x v="1"/>
    <n v="1"/>
    <s v="Condition: Good"/>
  </r>
  <r>
    <n v="1"/>
    <n v="1"/>
    <s v="1"/>
    <n v="5"/>
    <x v="260"/>
    <s v="Apogee"/>
    <s v="Ci64UV"/>
    <x v="1"/>
    <s v="Spinner/Bake Station #1"/>
    <x v="1"/>
    <x v="2"/>
    <x v="1"/>
    <n v="1"/>
    <s v="Condition: Excellent"/>
  </r>
  <r>
    <n v="1"/>
    <n v="1"/>
    <s v="19"/>
    <n v="116"/>
    <x v="260"/>
    <m/>
    <s v="Ci64UV"/>
    <x v="1"/>
    <s v="Spinner/Bake Station #1"/>
    <x v="2"/>
    <x v="2"/>
    <x v="1"/>
    <m/>
    <m/>
  </r>
  <r>
    <n v="1"/>
    <n v="1"/>
    <s v="3"/>
    <n v="116"/>
    <x v="260"/>
    <m/>
    <s v="Ci64UV"/>
    <x v="1"/>
    <s v="Spinner/Bake Station #1"/>
    <x v="3"/>
    <x v="2"/>
    <x v="1"/>
    <m/>
    <m/>
  </r>
  <r>
    <n v="2"/>
    <n v="1"/>
    <s v="1"/>
    <n v="11"/>
    <x v="260"/>
    <m/>
    <s v="Ci64UV"/>
    <x v="3"/>
    <s v="Spinner/Bake Station #1"/>
    <x v="1"/>
    <x v="2"/>
    <x v="1"/>
    <m/>
    <m/>
  </r>
  <r>
    <n v="2"/>
    <n v="1"/>
    <s v="19"/>
    <n v="218"/>
    <x v="260"/>
    <m/>
    <s v="Ci64UV"/>
    <x v="3"/>
    <s v="Spinner/Bake Station #1"/>
    <x v="2"/>
    <x v="2"/>
    <x v="1"/>
    <m/>
    <m/>
  </r>
  <r>
    <n v="2"/>
    <n v="1"/>
    <s v="3"/>
    <n v="218"/>
    <x v="260"/>
    <m/>
    <s v="Ci64UV"/>
    <x v="3"/>
    <s v="Spinner/Bake Station #1"/>
    <x v="3"/>
    <x v="2"/>
    <x v="1"/>
    <m/>
    <m/>
  </r>
  <r>
    <n v="3"/>
    <n v="1"/>
    <s v="1"/>
    <n v="23"/>
    <x v="260"/>
    <m/>
    <s v="Ci64UV"/>
    <x v="5"/>
    <s v="Spinner/Bake Station #1"/>
    <x v="1"/>
    <x v="2"/>
    <x v="1"/>
    <m/>
    <m/>
  </r>
  <r>
    <n v="3"/>
    <n v="1"/>
    <s v="19"/>
    <n v="451"/>
    <x v="260"/>
    <m/>
    <s v="Ci64UV"/>
    <x v="5"/>
    <s v="Spinner/Bake Station #1"/>
    <x v="2"/>
    <x v="2"/>
    <x v="1"/>
    <m/>
    <m/>
  </r>
  <r>
    <n v="3"/>
    <n v="1"/>
    <s v="3"/>
    <n v="451"/>
    <x v="260"/>
    <m/>
    <s v="Ci64UV"/>
    <x v="5"/>
    <s v="Spinner/Bake Station #1"/>
    <x v="3"/>
    <x v="2"/>
    <x v="1"/>
    <m/>
    <m/>
  </r>
  <r>
    <n v="5"/>
    <n v="1"/>
    <s v="1"/>
    <n v="10"/>
    <x v="260"/>
    <m/>
    <s v="Ci64UV"/>
    <x v="2"/>
    <s v="Spinner/Bake Station #1"/>
    <x v="1"/>
    <x v="2"/>
    <x v="1"/>
    <m/>
    <m/>
  </r>
  <r>
    <n v="5"/>
    <n v="1"/>
    <s v="19"/>
    <n v="188"/>
    <x v="260"/>
    <m/>
    <s v="Ci64UV"/>
    <x v="2"/>
    <s v="Spinner/Bake Station #1"/>
    <x v="2"/>
    <x v="2"/>
    <x v="1"/>
    <m/>
    <m/>
  </r>
  <r>
    <n v="5"/>
    <n v="1"/>
    <s v="3"/>
    <n v="188"/>
    <x v="260"/>
    <m/>
    <s v="Ci64UV"/>
    <x v="2"/>
    <s v="Spinner/Bake Station #1"/>
    <x v="3"/>
    <x v="2"/>
    <x v="1"/>
    <m/>
    <m/>
  </r>
  <r>
    <n v="6"/>
    <n v="1"/>
    <s v="1"/>
    <n v="18"/>
    <x v="260"/>
    <m/>
    <s v="Ci64UV"/>
    <x v="4"/>
    <s v="Spinner/Bake Station #1"/>
    <x v="1"/>
    <x v="2"/>
    <x v="1"/>
    <m/>
    <m/>
  </r>
  <r>
    <n v="6"/>
    <n v="1"/>
    <s v="19"/>
    <n v="353"/>
    <x v="260"/>
    <m/>
    <s v="Ci64UV"/>
    <x v="4"/>
    <s v="Spinner/Bake Station #1"/>
    <x v="2"/>
    <x v="2"/>
    <x v="1"/>
    <m/>
    <m/>
  </r>
  <r>
    <n v="6"/>
    <n v="1"/>
    <s v="3"/>
    <n v="353"/>
    <x v="260"/>
    <m/>
    <s v="Ci64UV"/>
    <x v="4"/>
    <s v="Spinner/Bake Station #1"/>
    <x v="3"/>
    <x v="2"/>
    <x v="1"/>
    <m/>
    <m/>
  </r>
  <r>
    <n v="10"/>
    <n v="1"/>
    <s v="29"/>
    <n v="0"/>
    <x v="260"/>
    <m/>
    <s v="Ci64UV"/>
    <x v="6"/>
    <s v="Spinner/Bake Station #1"/>
    <x v="6"/>
    <x v="2"/>
    <x v="1"/>
    <m/>
    <m/>
  </r>
  <r>
    <n v="10"/>
    <n v="1"/>
    <s v="18"/>
    <n v="0"/>
    <x v="260"/>
    <m/>
    <s v="Ci64UV"/>
    <x v="6"/>
    <s v="Spinner/Bake Station #1"/>
    <x v="5"/>
    <x v="2"/>
    <x v="1"/>
    <m/>
    <m/>
  </r>
  <r>
    <n v="10"/>
    <n v="1"/>
    <s v="18"/>
    <n v="0"/>
    <x v="261"/>
    <s v="Brewer "/>
    <s v="(with cover)"/>
    <x v="6"/>
    <s v="Spinner/Bake Station #2 (SBake)"/>
    <x v="5"/>
    <x v="2"/>
    <x v="2"/>
    <n v="0"/>
    <s v="Condition: N/A"/>
  </r>
  <r>
    <n v="10"/>
    <n v="1"/>
    <s v="29"/>
    <n v="0"/>
    <x v="261"/>
    <m/>
    <s v="(with cover)"/>
    <x v="6"/>
    <s v="Spinner/Bake Station #2 (SBake)"/>
    <x v="6"/>
    <x v="2"/>
    <x v="2"/>
    <m/>
    <m/>
  </r>
  <r>
    <n v="1"/>
    <n v="1"/>
    <s v="1"/>
    <n v="5"/>
    <x v="261"/>
    <m/>
    <s v="(with cover)"/>
    <x v="1"/>
    <s v="Spinner/Bake Station #2 (SBake)"/>
    <x v="1"/>
    <x v="2"/>
    <x v="2"/>
    <m/>
    <m/>
  </r>
  <r>
    <n v="1"/>
    <n v="1"/>
    <s v="19"/>
    <n v="116"/>
    <x v="261"/>
    <m/>
    <s v="(with cover)"/>
    <x v="1"/>
    <s v="Spinner/Bake Station #2 (SBake)"/>
    <x v="2"/>
    <x v="2"/>
    <x v="2"/>
    <m/>
    <m/>
  </r>
  <r>
    <n v="1"/>
    <n v="1"/>
    <s v="3"/>
    <n v="116"/>
    <x v="261"/>
    <m/>
    <s v="(with cover)"/>
    <x v="1"/>
    <s v="Spinner/Bake Station #2 (SBake)"/>
    <x v="3"/>
    <x v="2"/>
    <x v="2"/>
    <m/>
    <m/>
  </r>
  <r>
    <n v="5"/>
    <n v="1"/>
    <s v="1"/>
    <n v="10"/>
    <x v="261"/>
    <m/>
    <s v="(with cover)"/>
    <x v="2"/>
    <s v="Spinner/Bake Station #2 (SBake)"/>
    <x v="1"/>
    <x v="2"/>
    <x v="2"/>
    <m/>
    <m/>
  </r>
  <r>
    <n v="5"/>
    <n v="1"/>
    <s v="19"/>
    <n v="188"/>
    <x v="261"/>
    <m/>
    <s v="(with cover)"/>
    <x v="2"/>
    <s v="Spinner/Bake Station #2 (SBake)"/>
    <x v="2"/>
    <x v="2"/>
    <x v="2"/>
    <m/>
    <m/>
  </r>
  <r>
    <n v="5"/>
    <n v="1"/>
    <s v="3"/>
    <n v="188"/>
    <x v="261"/>
    <m/>
    <s v="(with cover)"/>
    <x v="2"/>
    <s v="Spinner/Bake Station #2 (SBake)"/>
    <x v="3"/>
    <x v="2"/>
    <x v="2"/>
    <m/>
    <m/>
  </r>
  <r>
    <n v="2"/>
    <n v="1"/>
    <s v="1"/>
    <n v="11"/>
    <x v="261"/>
    <m/>
    <s v="(with cover)"/>
    <x v="3"/>
    <s v="Spinner/Bake Station #2 (SBake)"/>
    <x v="1"/>
    <x v="2"/>
    <x v="2"/>
    <m/>
    <m/>
  </r>
  <r>
    <n v="2"/>
    <n v="1"/>
    <s v="19"/>
    <n v="218"/>
    <x v="261"/>
    <m/>
    <s v="(with cover)"/>
    <x v="3"/>
    <s v="Spinner/Bake Station #2 (SBake)"/>
    <x v="2"/>
    <x v="2"/>
    <x v="2"/>
    <m/>
    <m/>
  </r>
  <r>
    <n v="2"/>
    <n v="1"/>
    <s v="3"/>
    <n v="218"/>
    <x v="261"/>
    <m/>
    <s v="(with cover)"/>
    <x v="3"/>
    <s v="Spinner/Bake Station #2 (SBake)"/>
    <x v="3"/>
    <x v="2"/>
    <x v="2"/>
    <m/>
    <m/>
  </r>
  <r>
    <n v="6"/>
    <n v="1"/>
    <s v="1"/>
    <n v="18"/>
    <x v="261"/>
    <m/>
    <s v="(with cover)"/>
    <x v="4"/>
    <s v="Spinner/Bake Station #2 (SBake)"/>
    <x v="1"/>
    <x v="2"/>
    <x v="2"/>
    <m/>
    <m/>
  </r>
  <r>
    <n v="6"/>
    <n v="1"/>
    <s v="19"/>
    <n v="353"/>
    <x v="261"/>
    <m/>
    <s v="(with cover)"/>
    <x v="4"/>
    <s v="Spinner/Bake Station #2 (SBake)"/>
    <x v="2"/>
    <x v="2"/>
    <x v="2"/>
    <m/>
    <m/>
  </r>
  <r>
    <n v="6"/>
    <n v="1"/>
    <s v="3"/>
    <n v="353"/>
    <x v="261"/>
    <m/>
    <s v="(with cover)"/>
    <x v="4"/>
    <s v="Spinner/Bake Station #2 (SBake)"/>
    <x v="3"/>
    <x v="2"/>
    <x v="2"/>
    <m/>
    <m/>
  </r>
  <r>
    <n v="3"/>
    <n v="1"/>
    <s v="1"/>
    <n v="23"/>
    <x v="261"/>
    <m/>
    <s v="(with cover)"/>
    <x v="5"/>
    <s v="Spinner/Bake Station #2 (SBake)"/>
    <x v="1"/>
    <x v="2"/>
    <x v="2"/>
    <m/>
    <m/>
  </r>
  <r>
    <n v="3"/>
    <n v="1"/>
    <s v="19"/>
    <n v="451"/>
    <x v="261"/>
    <m/>
    <s v="(with cover)"/>
    <x v="5"/>
    <s v="Spinner/Bake Station #2 (SBake)"/>
    <x v="2"/>
    <x v="2"/>
    <x v="2"/>
    <m/>
    <m/>
  </r>
  <r>
    <n v="3"/>
    <n v="1"/>
    <s v="3"/>
    <n v="451"/>
    <x v="261"/>
    <m/>
    <s v="(with cover)"/>
    <x v="5"/>
    <s v="Spinner/Bake Station #2 (SBake)"/>
    <x v="3"/>
    <x v="2"/>
    <x v="2"/>
    <m/>
    <m/>
  </r>
  <r>
    <n v="10"/>
    <n v="1"/>
    <s v="18"/>
    <n v="0"/>
    <x v="261"/>
    <s v="Apogee"/>
    <s v="(with cover)"/>
    <x v="6"/>
    <s v="Spinner/Bake Station #2 (SBake)"/>
    <x v="5"/>
    <x v="2"/>
    <x v="1"/>
    <n v="1"/>
    <s v="Condition: Excellent"/>
  </r>
  <r>
    <n v="10"/>
    <n v="1"/>
    <s v="29"/>
    <n v="0"/>
    <x v="261"/>
    <m/>
    <s v="(with cover)"/>
    <x v="6"/>
    <s v="Spinner/Bake Station #2 (SBake)"/>
    <x v="6"/>
    <x v="2"/>
    <x v="1"/>
    <m/>
    <m/>
  </r>
  <r>
    <n v="1"/>
    <n v="1"/>
    <s v="1"/>
    <n v="5"/>
    <x v="261"/>
    <m/>
    <s v="(with cover)"/>
    <x v="1"/>
    <s v="Spinner/Bake Station #2 (SBake)"/>
    <x v="1"/>
    <x v="2"/>
    <x v="1"/>
    <m/>
    <m/>
  </r>
  <r>
    <n v="1"/>
    <n v="1"/>
    <s v="19"/>
    <n v="116"/>
    <x v="261"/>
    <m/>
    <s v="(with cover)"/>
    <x v="1"/>
    <s v="Spinner/Bake Station #2 (SBake)"/>
    <x v="2"/>
    <x v="2"/>
    <x v="1"/>
    <m/>
    <m/>
  </r>
  <r>
    <n v="1"/>
    <n v="1"/>
    <s v="3"/>
    <n v="116"/>
    <x v="261"/>
    <m/>
    <s v="(with cover)"/>
    <x v="1"/>
    <s v="Spinner/Bake Station #2 (SBake)"/>
    <x v="3"/>
    <x v="2"/>
    <x v="1"/>
    <m/>
    <m/>
  </r>
  <r>
    <n v="5"/>
    <n v="1"/>
    <s v="1"/>
    <n v="10"/>
    <x v="261"/>
    <m/>
    <s v="(with cover)"/>
    <x v="2"/>
    <s v="Spinner/Bake Station #2 (SBake)"/>
    <x v="1"/>
    <x v="2"/>
    <x v="1"/>
    <m/>
    <m/>
  </r>
  <r>
    <n v="5"/>
    <n v="1"/>
    <s v="19"/>
    <n v="188"/>
    <x v="261"/>
    <m/>
    <s v="(with cover)"/>
    <x v="2"/>
    <s v="Spinner/Bake Station #2 (SBake)"/>
    <x v="2"/>
    <x v="2"/>
    <x v="1"/>
    <m/>
    <m/>
  </r>
  <r>
    <n v="5"/>
    <n v="1"/>
    <s v="3"/>
    <n v="188"/>
    <x v="261"/>
    <m/>
    <s v="(with cover)"/>
    <x v="2"/>
    <s v="Spinner/Bake Station #2 (SBake)"/>
    <x v="3"/>
    <x v="2"/>
    <x v="1"/>
    <m/>
    <m/>
  </r>
  <r>
    <n v="2"/>
    <n v="1"/>
    <s v="1"/>
    <n v="11"/>
    <x v="261"/>
    <m/>
    <s v="(with cover)"/>
    <x v="3"/>
    <s v="Spinner/Bake Station #2 (SBake)"/>
    <x v="1"/>
    <x v="2"/>
    <x v="1"/>
    <m/>
    <m/>
  </r>
  <r>
    <n v="2"/>
    <n v="1"/>
    <s v="19"/>
    <n v="218"/>
    <x v="261"/>
    <m/>
    <s v="(with cover)"/>
    <x v="3"/>
    <s v="Spinner/Bake Station #2 (SBake)"/>
    <x v="2"/>
    <x v="2"/>
    <x v="1"/>
    <m/>
    <m/>
  </r>
  <r>
    <n v="2"/>
    <n v="1"/>
    <s v="3"/>
    <n v="218"/>
    <x v="261"/>
    <m/>
    <s v="(with cover)"/>
    <x v="3"/>
    <s v="Spinner/Bake Station #2 (SBake)"/>
    <x v="3"/>
    <x v="2"/>
    <x v="1"/>
    <m/>
    <m/>
  </r>
  <r>
    <n v="6"/>
    <n v="1"/>
    <s v="1"/>
    <n v="18"/>
    <x v="261"/>
    <m/>
    <s v="(with cover)"/>
    <x v="4"/>
    <s v="Spinner/Bake Station #2 (SBake)"/>
    <x v="1"/>
    <x v="2"/>
    <x v="1"/>
    <m/>
    <m/>
  </r>
  <r>
    <n v="6"/>
    <n v="1"/>
    <s v="19"/>
    <n v="353"/>
    <x v="261"/>
    <m/>
    <s v="(with cover)"/>
    <x v="4"/>
    <s v="Spinner/Bake Station #2 (SBake)"/>
    <x v="2"/>
    <x v="2"/>
    <x v="1"/>
    <m/>
    <m/>
  </r>
  <r>
    <n v="6"/>
    <n v="1"/>
    <s v="3"/>
    <n v="353"/>
    <x v="261"/>
    <m/>
    <s v="(with cover)"/>
    <x v="4"/>
    <s v="Spinner/Bake Station #2 (SBake)"/>
    <x v="3"/>
    <x v="2"/>
    <x v="1"/>
    <m/>
    <m/>
  </r>
  <r>
    <n v="3"/>
    <n v="1"/>
    <s v="1"/>
    <n v="23"/>
    <x v="261"/>
    <m/>
    <s v="(with cover)"/>
    <x v="5"/>
    <s v="Spinner/Bake Station #2 (SBake)"/>
    <x v="1"/>
    <x v="2"/>
    <x v="1"/>
    <m/>
    <m/>
  </r>
  <r>
    <n v="3"/>
    <n v="1"/>
    <s v="19"/>
    <n v="451"/>
    <x v="261"/>
    <m/>
    <s v="(with cover)"/>
    <x v="5"/>
    <s v="Spinner/Bake Station #2 (SBake)"/>
    <x v="2"/>
    <x v="2"/>
    <x v="1"/>
    <m/>
    <m/>
  </r>
  <r>
    <n v="3"/>
    <n v="1"/>
    <s v="3"/>
    <n v="451"/>
    <x v="261"/>
    <m/>
    <s v="(with cover)"/>
    <x v="5"/>
    <s v="Spinner/Bake Station #2 (SBake)"/>
    <x v="3"/>
    <x v="2"/>
    <x v="1"/>
    <m/>
    <m/>
  </r>
  <r>
    <n v="1"/>
    <n v="1"/>
    <s v="1"/>
    <n v="5"/>
    <x v="262"/>
    <s v="SDL Atlas"/>
    <s v="(with cover)"/>
    <x v="1"/>
    <s v="Spray Rating Tester, M232 (Spray)"/>
    <x v="1"/>
    <x v="4"/>
    <x v="1"/>
    <n v="1"/>
    <s v="Condition: Excellent"/>
  </r>
  <r>
    <n v="1"/>
    <n v="1"/>
    <s v="19"/>
    <n v="77"/>
    <x v="262"/>
    <m/>
    <s v="(with cover)"/>
    <x v="1"/>
    <s v="Spray Rating Tester, M232 (Spray)"/>
    <x v="2"/>
    <x v="4"/>
    <x v="1"/>
    <m/>
    <m/>
  </r>
  <r>
    <n v="1"/>
    <n v="1"/>
    <s v="3"/>
    <n v="77"/>
    <x v="262"/>
    <m/>
    <s v="(with cover)"/>
    <x v="1"/>
    <s v="Spray Rating Tester, M232 (Spray)"/>
    <x v="3"/>
    <x v="4"/>
    <x v="1"/>
    <m/>
    <m/>
  </r>
  <r>
    <n v="5"/>
    <n v="1"/>
    <s v="1"/>
    <n v="11"/>
    <x v="262"/>
    <m/>
    <s v="(with cover)"/>
    <x v="2"/>
    <s v="Spray Rating Tester, M232 (Spray)"/>
    <x v="1"/>
    <x v="4"/>
    <x v="1"/>
    <m/>
    <m/>
  </r>
  <r>
    <n v="5"/>
    <n v="1"/>
    <s v="19"/>
    <n v="125"/>
    <x v="262"/>
    <m/>
    <s v="(with cover)"/>
    <x v="2"/>
    <s v="Spray Rating Tester, M232 (Spray)"/>
    <x v="2"/>
    <x v="4"/>
    <x v="1"/>
    <m/>
    <m/>
  </r>
  <r>
    <n v="5"/>
    <n v="1"/>
    <s v="3"/>
    <n v="125"/>
    <x v="262"/>
    <m/>
    <s v="(with cover)"/>
    <x v="2"/>
    <s v="Spray Rating Tester, M232 (Spray)"/>
    <x v="3"/>
    <x v="4"/>
    <x v="1"/>
    <m/>
    <m/>
  </r>
  <r>
    <n v="2"/>
    <n v="1"/>
    <s v="1"/>
    <n v="13"/>
    <x v="262"/>
    <m/>
    <s v="(with cover)"/>
    <x v="3"/>
    <s v="Spray Rating Tester, M232 (Spray)"/>
    <x v="1"/>
    <x v="4"/>
    <x v="1"/>
    <m/>
    <m/>
  </r>
  <r>
    <n v="2"/>
    <n v="1"/>
    <s v="19"/>
    <n v="140"/>
    <x v="262"/>
    <m/>
    <s v="(with cover)"/>
    <x v="3"/>
    <s v="Spray Rating Tester, M232 (Spray)"/>
    <x v="2"/>
    <x v="4"/>
    <x v="1"/>
    <m/>
    <m/>
  </r>
  <r>
    <n v="2"/>
    <n v="1"/>
    <s v="3"/>
    <n v="140"/>
    <x v="262"/>
    <m/>
    <s v="(with cover)"/>
    <x v="3"/>
    <s v="Spray Rating Tester, M232 (Spray)"/>
    <x v="3"/>
    <x v="4"/>
    <x v="1"/>
    <m/>
    <m/>
  </r>
  <r>
    <n v="6"/>
    <n v="1"/>
    <s v="1"/>
    <n v="19"/>
    <x v="262"/>
    <m/>
    <s v="(with cover)"/>
    <x v="4"/>
    <s v="Spray Rating Tester, M232 (Spray)"/>
    <x v="1"/>
    <x v="4"/>
    <x v="1"/>
    <m/>
    <m/>
  </r>
  <r>
    <n v="6"/>
    <n v="1"/>
    <s v="19"/>
    <n v="226"/>
    <x v="262"/>
    <m/>
    <s v="(with cover)"/>
    <x v="4"/>
    <s v="Spray Rating Tester, M232 (Spray)"/>
    <x v="2"/>
    <x v="4"/>
    <x v="1"/>
    <m/>
    <m/>
  </r>
  <r>
    <n v="6"/>
    <n v="1"/>
    <s v="3"/>
    <n v="226"/>
    <x v="262"/>
    <m/>
    <s v="(with cover)"/>
    <x v="4"/>
    <s v="Spray Rating Tester, M232 (Spray)"/>
    <x v="3"/>
    <x v="4"/>
    <x v="1"/>
    <m/>
    <m/>
  </r>
  <r>
    <n v="3"/>
    <n v="1"/>
    <s v="1"/>
    <n v="25"/>
    <x v="262"/>
    <m/>
    <s v="(with cover)"/>
    <x v="5"/>
    <s v="Spray Rating Tester, M232 (Spray)"/>
    <x v="1"/>
    <x v="4"/>
    <x v="1"/>
    <m/>
    <m/>
  </r>
  <r>
    <n v="3"/>
    <n v="1"/>
    <s v="19"/>
    <n v="289"/>
    <x v="262"/>
    <m/>
    <s v="(with cover)"/>
    <x v="5"/>
    <s v="Spray Rating Tester, M232 (Spray)"/>
    <x v="2"/>
    <x v="4"/>
    <x v="1"/>
    <m/>
    <m/>
  </r>
  <r>
    <n v="3"/>
    <n v="1"/>
    <s v="3"/>
    <n v="289"/>
    <x v="262"/>
    <m/>
    <s v="(with cover)"/>
    <x v="5"/>
    <s v="Spray Rating Tester, M232 (Spray)"/>
    <x v="3"/>
    <x v="4"/>
    <x v="1"/>
    <m/>
    <m/>
  </r>
  <r>
    <n v="10"/>
    <n v="1"/>
    <s v="18"/>
    <n v="0"/>
    <x v="262"/>
    <m/>
    <s v="(with cover)"/>
    <x v="6"/>
    <s v="Spray Rating Tester, M232 (Spray)"/>
    <x v="5"/>
    <x v="4"/>
    <x v="1"/>
    <m/>
    <m/>
  </r>
  <r>
    <n v="10"/>
    <n v="1"/>
    <s v="18"/>
    <n v="0"/>
    <x v="263"/>
    <s v="Leica SCD500"/>
    <s v="(with cover)"/>
    <x v="6"/>
    <s v="Sputter Coater (Sputter)"/>
    <x v="5"/>
    <x v="3"/>
    <x v="1"/>
    <n v="1"/>
    <s v="Condition: Excellent"/>
  </r>
  <r>
    <n v="10"/>
    <n v="1"/>
    <s v="29"/>
    <n v="0"/>
    <x v="263"/>
    <m/>
    <s v="(with cover)"/>
    <x v="6"/>
    <s v="Sputter Coater (Sputter)"/>
    <x v="6"/>
    <x v="3"/>
    <x v="1"/>
    <m/>
    <m/>
  </r>
  <r>
    <n v="1"/>
    <n v="1"/>
    <s v="1"/>
    <n v="9"/>
    <x v="263"/>
    <m/>
    <s v="(with cover)"/>
    <x v="1"/>
    <s v="Sputter Coater (Sputter)"/>
    <x v="1"/>
    <x v="3"/>
    <x v="1"/>
    <m/>
    <m/>
  </r>
  <r>
    <n v="1"/>
    <n v="1"/>
    <s v="19"/>
    <n v="98"/>
    <x v="263"/>
    <m/>
    <s v="(with cover)"/>
    <x v="1"/>
    <s v="Sputter Coater (Sputter)"/>
    <x v="2"/>
    <x v="3"/>
    <x v="1"/>
    <m/>
    <m/>
  </r>
  <r>
    <n v="1"/>
    <n v="1"/>
    <s v="3"/>
    <n v="98"/>
    <x v="263"/>
    <m/>
    <s v="(with cover)"/>
    <x v="1"/>
    <s v="Sputter Coater (Sputter)"/>
    <x v="3"/>
    <x v="3"/>
    <x v="1"/>
    <m/>
    <m/>
  </r>
  <r>
    <n v="5"/>
    <n v="1"/>
    <s v="1"/>
    <n v="13"/>
    <x v="263"/>
    <m/>
    <s v="(with cover)"/>
    <x v="2"/>
    <s v="Sputter Coater (Sputter)"/>
    <x v="1"/>
    <x v="3"/>
    <x v="1"/>
    <m/>
    <m/>
  </r>
  <r>
    <n v="5"/>
    <n v="1"/>
    <s v="19"/>
    <n v="161"/>
    <x v="263"/>
    <m/>
    <s v="(with cover)"/>
    <x v="2"/>
    <s v="Sputter Coater (Sputter)"/>
    <x v="2"/>
    <x v="3"/>
    <x v="1"/>
    <m/>
    <m/>
  </r>
  <r>
    <n v="5"/>
    <n v="1"/>
    <s v="3"/>
    <n v="161"/>
    <x v="263"/>
    <m/>
    <s v="(with cover)"/>
    <x v="2"/>
    <s v="Sputter Coater (Sputter)"/>
    <x v="3"/>
    <x v="3"/>
    <x v="1"/>
    <m/>
    <m/>
  </r>
  <r>
    <n v="2"/>
    <n v="1"/>
    <s v="1"/>
    <n v="15"/>
    <x v="263"/>
    <m/>
    <s v="(with cover)"/>
    <x v="3"/>
    <s v="Sputter Coater (Sputter)"/>
    <x v="1"/>
    <x v="3"/>
    <x v="1"/>
    <m/>
    <m/>
  </r>
  <r>
    <n v="2"/>
    <n v="1"/>
    <s v="19"/>
    <n v="187"/>
    <x v="263"/>
    <m/>
    <s v="(with cover)"/>
    <x v="3"/>
    <s v="Sputter Coater (Sputter)"/>
    <x v="2"/>
    <x v="3"/>
    <x v="1"/>
    <m/>
    <m/>
  </r>
  <r>
    <n v="2"/>
    <n v="1"/>
    <s v="3"/>
    <n v="187"/>
    <x v="263"/>
    <m/>
    <s v="(with cover)"/>
    <x v="3"/>
    <s v="Sputter Coater (Sputter)"/>
    <x v="3"/>
    <x v="3"/>
    <x v="1"/>
    <m/>
    <m/>
  </r>
  <r>
    <n v="6"/>
    <n v="1"/>
    <s v="1"/>
    <n v="25"/>
    <x v="263"/>
    <m/>
    <s v="(with cover)"/>
    <x v="4"/>
    <s v="Sputter Coater (Sputter)"/>
    <x v="1"/>
    <x v="3"/>
    <x v="1"/>
    <m/>
    <m/>
  </r>
  <r>
    <n v="6"/>
    <n v="1"/>
    <s v="19"/>
    <n v="303"/>
    <x v="263"/>
    <m/>
    <s v="(with cover)"/>
    <x v="4"/>
    <s v="Sputter Coater (Sputter)"/>
    <x v="2"/>
    <x v="3"/>
    <x v="1"/>
    <m/>
    <m/>
  </r>
  <r>
    <n v="6"/>
    <n v="1"/>
    <s v="3"/>
    <n v="303"/>
    <x v="263"/>
    <m/>
    <s v="(with cover)"/>
    <x v="4"/>
    <s v="Sputter Coater (Sputter)"/>
    <x v="3"/>
    <x v="3"/>
    <x v="1"/>
    <m/>
    <m/>
  </r>
  <r>
    <n v="3"/>
    <n v="1"/>
    <s v="1"/>
    <n v="32"/>
    <x v="263"/>
    <m/>
    <s v="(with cover)"/>
    <x v="5"/>
    <s v="Sputter Coater (Sputter)"/>
    <x v="1"/>
    <x v="3"/>
    <x v="1"/>
    <m/>
    <m/>
  </r>
  <r>
    <n v="3"/>
    <n v="1"/>
    <s v="19"/>
    <n v="387"/>
    <x v="263"/>
    <m/>
    <s v="(with cover)"/>
    <x v="5"/>
    <s v="Sputter Coater (Sputter)"/>
    <x v="2"/>
    <x v="3"/>
    <x v="1"/>
    <m/>
    <m/>
  </r>
  <r>
    <n v="3"/>
    <n v="1"/>
    <s v="3"/>
    <n v="387"/>
    <x v="263"/>
    <m/>
    <s v="(with cover)"/>
    <x v="5"/>
    <s v="Sputter Coater (Sputter)"/>
    <x v="3"/>
    <x v="3"/>
    <x v="1"/>
    <m/>
    <m/>
  </r>
  <r>
    <n v="10"/>
    <n v="1"/>
    <s v="18"/>
    <n v="0"/>
    <x v="264"/>
    <m/>
    <s v="(with cover)"/>
    <x v="6"/>
    <s v="Sputter Deposition (AJA DC and RF Sputter Tool)"/>
    <x v="5"/>
    <x v="2"/>
    <x v="1"/>
    <n v="1"/>
    <s v="Condition: Excellent"/>
  </r>
  <r>
    <n v="10"/>
    <n v="1"/>
    <s v="29"/>
    <n v="0"/>
    <x v="264"/>
    <m/>
    <s v="(with cover)"/>
    <x v="6"/>
    <s v="Sputter Deposition (AJA DC and RF Sputter Tool)"/>
    <x v="6"/>
    <x v="2"/>
    <x v="1"/>
    <m/>
    <m/>
  </r>
  <r>
    <n v="1"/>
    <n v="1"/>
    <s v="1"/>
    <n v="30"/>
    <x v="264"/>
    <m/>
    <s v="(with cover)"/>
    <x v="1"/>
    <s v="Sputter Deposition (AJA DC and RF Sputter Tool)"/>
    <x v="1"/>
    <x v="2"/>
    <x v="1"/>
    <m/>
    <m/>
  </r>
  <r>
    <n v="1"/>
    <n v="1"/>
    <s v="19"/>
    <n v="141"/>
    <x v="264"/>
    <m/>
    <s v="(with cover)"/>
    <x v="1"/>
    <s v="Sputter Deposition (AJA DC and RF Sputter Tool)"/>
    <x v="2"/>
    <x v="2"/>
    <x v="1"/>
    <m/>
    <m/>
  </r>
  <r>
    <n v="1"/>
    <n v="1"/>
    <s v="3"/>
    <n v="141"/>
    <x v="264"/>
    <m/>
    <s v="(with cover)"/>
    <x v="1"/>
    <s v="Sputter Deposition (AJA DC and RF Sputter Tool)"/>
    <x v="3"/>
    <x v="2"/>
    <x v="1"/>
    <m/>
    <m/>
  </r>
  <r>
    <n v="5"/>
    <n v="1"/>
    <s v="1"/>
    <n v="56"/>
    <x v="264"/>
    <m/>
    <s v="(with cover)"/>
    <x v="2"/>
    <s v="Sputter Deposition (AJA DC and RF Sputter Tool)"/>
    <x v="1"/>
    <x v="2"/>
    <x v="1"/>
    <m/>
    <m/>
  </r>
  <r>
    <n v="5"/>
    <n v="1"/>
    <s v="19"/>
    <n v="229"/>
    <x v="264"/>
    <m/>
    <s v="(with cover)"/>
    <x v="2"/>
    <s v="Sputter Deposition (AJA DC and RF Sputter Tool)"/>
    <x v="2"/>
    <x v="2"/>
    <x v="1"/>
    <m/>
    <m/>
  </r>
  <r>
    <n v="5"/>
    <n v="1"/>
    <s v="3"/>
    <n v="229"/>
    <x v="264"/>
    <m/>
    <s v="(with cover)"/>
    <x v="2"/>
    <s v="Sputter Deposition (AJA DC and RF Sputter Tool)"/>
    <x v="3"/>
    <x v="2"/>
    <x v="1"/>
    <m/>
    <m/>
  </r>
  <r>
    <n v="2"/>
    <n v="1"/>
    <s v="1"/>
    <n v="65"/>
    <x v="264"/>
    <m/>
    <s v="(with cover)"/>
    <x v="3"/>
    <s v="Sputter Deposition (AJA DC and RF Sputter Tool)"/>
    <x v="1"/>
    <x v="2"/>
    <x v="1"/>
    <m/>
    <m/>
  </r>
  <r>
    <n v="2"/>
    <n v="1"/>
    <s v="19"/>
    <n v="266"/>
    <x v="264"/>
    <m/>
    <s v="(with cover)"/>
    <x v="3"/>
    <s v="Sputter Deposition (AJA DC and RF Sputter Tool)"/>
    <x v="2"/>
    <x v="2"/>
    <x v="1"/>
    <m/>
    <m/>
  </r>
  <r>
    <n v="2"/>
    <n v="1"/>
    <s v="3"/>
    <n v="266"/>
    <x v="264"/>
    <m/>
    <s v="(with cover)"/>
    <x v="3"/>
    <s v="Sputter Deposition (AJA DC and RF Sputter Tool)"/>
    <x v="3"/>
    <x v="2"/>
    <x v="1"/>
    <m/>
    <m/>
  </r>
  <r>
    <n v="6"/>
    <n v="1"/>
    <s v="1"/>
    <n v="106"/>
    <x v="264"/>
    <m/>
    <s v="(with cover)"/>
    <x v="4"/>
    <s v="Sputter Deposition (AJA DC and RF Sputter Tool)"/>
    <x v="1"/>
    <x v="2"/>
    <x v="1"/>
    <m/>
    <m/>
  </r>
  <r>
    <n v="6"/>
    <n v="1"/>
    <s v="19"/>
    <n v="429"/>
    <x v="264"/>
    <m/>
    <s v="(with cover)"/>
    <x v="4"/>
    <s v="Sputter Deposition (AJA DC and RF Sputter Tool)"/>
    <x v="2"/>
    <x v="2"/>
    <x v="1"/>
    <m/>
    <m/>
  </r>
  <r>
    <n v="6"/>
    <n v="1"/>
    <s v="3"/>
    <n v="429"/>
    <x v="264"/>
    <m/>
    <s v="(with cover)"/>
    <x v="4"/>
    <s v="Sputter Deposition (AJA DC and RF Sputter Tool)"/>
    <x v="3"/>
    <x v="2"/>
    <x v="1"/>
    <m/>
    <m/>
  </r>
  <r>
    <n v="3"/>
    <n v="1"/>
    <s v="1"/>
    <n v="135"/>
    <x v="264"/>
    <m/>
    <s v="(with cover)"/>
    <x v="5"/>
    <s v="Sputter Deposition (AJA DC and RF Sputter Tool)"/>
    <x v="1"/>
    <x v="2"/>
    <x v="1"/>
    <m/>
    <m/>
  </r>
  <r>
    <n v="3"/>
    <n v="1"/>
    <s v="19"/>
    <n v="548"/>
    <x v="264"/>
    <m/>
    <s v="(with cover)"/>
    <x v="5"/>
    <s v="Sputter Deposition (AJA DC and RF Sputter Tool)"/>
    <x v="2"/>
    <x v="2"/>
    <x v="1"/>
    <m/>
    <m/>
  </r>
  <r>
    <n v="3"/>
    <n v="1"/>
    <s v="3"/>
    <n v="548"/>
    <x v="264"/>
    <m/>
    <s v="(with cover)"/>
    <x v="5"/>
    <s v="Sputter Deposition (AJA DC and RF Sputter Tool)"/>
    <x v="3"/>
    <x v="2"/>
    <x v="1"/>
    <m/>
    <m/>
  </r>
  <r>
    <n v="10"/>
    <n v="1"/>
    <s v="18"/>
    <n v="0"/>
    <x v="265"/>
    <s v="Kurt Lesker"/>
    <s v="Lab Line"/>
    <x v="6"/>
    <s v="Sputter Deposition Tool (SDT)"/>
    <x v="5"/>
    <x v="2"/>
    <x v="1"/>
    <n v="1"/>
    <s v="Condition: Excellent"/>
  </r>
  <r>
    <n v="10"/>
    <n v="1"/>
    <s v="29"/>
    <n v="0"/>
    <x v="265"/>
    <m/>
    <s v="Lab Line"/>
    <x v="6"/>
    <s v="Sputter Deposition Tool (SDT)"/>
    <x v="6"/>
    <x v="2"/>
    <x v="1"/>
    <m/>
    <m/>
  </r>
  <r>
    <n v="1"/>
    <n v="1"/>
    <s v="1"/>
    <n v="30"/>
    <x v="265"/>
    <m/>
    <s v="Lab Line"/>
    <x v="1"/>
    <s v="Sputter Deposition Tool (SDT)"/>
    <x v="1"/>
    <x v="2"/>
    <x v="1"/>
    <m/>
    <m/>
  </r>
  <r>
    <n v="1"/>
    <n v="1"/>
    <s v="19"/>
    <n v="141"/>
    <x v="265"/>
    <m/>
    <s v="Lab Line"/>
    <x v="1"/>
    <s v="Sputter Deposition Tool (SDT)"/>
    <x v="2"/>
    <x v="2"/>
    <x v="1"/>
    <m/>
    <m/>
  </r>
  <r>
    <n v="1"/>
    <n v="1"/>
    <s v="3"/>
    <n v="141"/>
    <x v="265"/>
    <m/>
    <s v="Lab Line"/>
    <x v="1"/>
    <s v="Sputter Deposition Tool (SDT)"/>
    <x v="3"/>
    <x v="2"/>
    <x v="1"/>
    <m/>
    <m/>
  </r>
  <r>
    <n v="5"/>
    <n v="1"/>
    <s v="1"/>
    <n v="56"/>
    <x v="265"/>
    <m/>
    <s v="Lab Line"/>
    <x v="2"/>
    <s v="Sputter Deposition Tool (SDT)"/>
    <x v="1"/>
    <x v="2"/>
    <x v="1"/>
    <m/>
    <m/>
  </r>
  <r>
    <n v="5"/>
    <n v="1"/>
    <s v="19"/>
    <n v="229"/>
    <x v="265"/>
    <m/>
    <s v="Lab Line"/>
    <x v="2"/>
    <s v="Sputter Deposition Tool (SDT)"/>
    <x v="2"/>
    <x v="2"/>
    <x v="1"/>
    <m/>
    <m/>
  </r>
  <r>
    <n v="5"/>
    <n v="1"/>
    <s v="3"/>
    <n v="229"/>
    <x v="265"/>
    <m/>
    <s v="Lab Line"/>
    <x v="2"/>
    <s v="Sputter Deposition Tool (SDT)"/>
    <x v="3"/>
    <x v="2"/>
    <x v="1"/>
    <m/>
    <m/>
  </r>
  <r>
    <n v="2"/>
    <n v="1"/>
    <s v="1"/>
    <n v="65"/>
    <x v="265"/>
    <m/>
    <s v="Lab Line"/>
    <x v="3"/>
    <s v="Sputter Deposition Tool (SDT)"/>
    <x v="1"/>
    <x v="2"/>
    <x v="1"/>
    <m/>
    <m/>
  </r>
  <r>
    <n v="2"/>
    <n v="1"/>
    <s v="19"/>
    <n v="266"/>
    <x v="265"/>
    <m/>
    <s v="Lab Line"/>
    <x v="3"/>
    <s v="Sputter Deposition Tool (SDT)"/>
    <x v="2"/>
    <x v="2"/>
    <x v="1"/>
    <m/>
    <m/>
  </r>
  <r>
    <n v="2"/>
    <n v="1"/>
    <s v="3"/>
    <n v="266"/>
    <x v="265"/>
    <m/>
    <s v="Lab Line"/>
    <x v="3"/>
    <s v="Sputter Deposition Tool (SDT)"/>
    <x v="3"/>
    <x v="2"/>
    <x v="1"/>
    <m/>
    <m/>
  </r>
  <r>
    <n v="6"/>
    <n v="1"/>
    <s v="1"/>
    <n v="106"/>
    <x v="265"/>
    <m/>
    <s v="Lab Line"/>
    <x v="4"/>
    <s v="Sputter Deposition Tool (SDT)"/>
    <x v="1"/>
    <x v="2"/>
    <x v="1"/>
    <m/>
    <m/>
  </r>
  <r>
    <n v="6"/>
    <n v="1"/>
    <s v="19"/>
    <n v="429"/>
    <x v="265"/>
    <m/>
    <s v="Lab Line"/>
    <x v="4"/>
    <s v="Sputter Deposition Tool (SDT)"/>
    <x v="2"/>
    <x v="2"/>
    <x v="1"/>
    <m/>
    <m/>
  </r>
  <r>
    <n v="6"/>
    <n v="1"/>
    <s v="3"/>
    <n v="429"/>
    <x v="265"/>
    <m/>
    <s v="Lab Line"/>
    <x v="4"/>
    <s v="Sputter Deposition Tool (SDT)"/>
    <x v="3"/>
    <x v="2"/>
    <x v="1"/>
    <m/>
    <m/>
  </r>
  <r>
    <n v="3"/>
    <n v="1"/>
    <s v="1"/>
    <n v="135"/>
    <x v="265"/>
    <m/>
    <s v="Lab Line"/>
    <x v="5"/>
    <s v="Sputter Deposition Tool (SDT)"/>
    <x v="1"/>
    <x v="2"/>
    <x v="1"/>
    <m/>
    <m/>
  </r>
  <r>
    <n v="3"/>
    <n v="1"/>
    <s v="19"/>
    <n v="548"/>
    <x v="265"/>
    <m/>
    <s v="Lab Line"/>
    <x v="5"/>
    <s v="Sputter Deposition Tool (SDT)"/>
    <x v="2"/>
    <x v="2"/>
    <x v="1"/>
    <m/>
    <m/>
  </r>
  <r>
    <n v="3"/>
    <n v="1"/>
    <s v="3"/>
    <n v="548"/>
    <x v="265"/>
    <m/>
    <s v="Lab Line"/>
    <x v="5"/>
    <s v="Sputter Deposition Tool (SDT)"/>
    <x v="3"/>
    <x v="2"/>
    <x v="1"/>
    <m/>
    <m/>
  </r>
  <r>
    <n v="1"/>
    <n v="9"/>
    <s v="16"/>
    <n v="219.45"/>
    <x v="266"/>
    <m/>
    <s v="Lab Line"/>
    <x v="1"/>
    <s v="Sputter Gold"/>
    <x v="4"/>
    <x v="2"/>
    <x v="1"/>
    <n v="1"/>
    <s v="Condition: Excellent"/>
  </r>
  <r>
    <n v="5"/>
    <n v="9"/>
    <s v="16"/>
    <n v="219.45"/>
    <x v="266"/>
    <m/>
    <s v="Lab Line"/>
    <x v="2"/>
    <s v="Sputter Gold"/>
    <x v="4"/>
    <x v="2"/>
    <x v="1"/>
    <m/>
    <m/>
  </r>
  <r>
    <n v="2"/>
    <n v="9"/>
    <s v="16"/>
    <n v="219.45"/>
    <x v="266"/>
    <m/>
    <s v="Lab Line"/>
    <x v="3"/>
    <s v="Sputter Gold"/>
    <x v="4"/>
    <x v="2"/>
    <x v="1"/>
    <m/>
    <m/>
  </r>
  <r>
    <n v="6"/>
    <n v="9"/>
    <s v="16"/>
    <n v="219.45"/>
    <x v="266"/>
    <m/>
    <s v="Lab Line"/>
    <x v="4"/>
    <s v="Sputter Gold"/>
    <x v="4"/>
    <x v="2"/>
    <x v="1"/>
    <m/>
    <m/>
  </r>
  <r>
    <n v="3"/>
    <n v="9"/>
    <s v="16"/>
    <n v="219.45"/>
    <x v="266"/>
    <m/>
    <s v="Lab Line"/>
    <x v="5"/>
    <s v="Sputter Gold"/>
    <x v="4"/>
    <x v="2"/>
    <x v="1"/>
    <m/>
    <m/>
  </r>
  <r>
    <n v="10"/>
    <n v="1"/>
    <s v="18"/>
    <n v="0"/>
    <x v="267"/>
    <s v="Zeiss"/>
    <s v="Discovery V20"/>
    <x v="6"/>
    <s v="Stereo Microscope (SM)"/>
    <x v="5"/>
    <x v="3"/>
    <x v="1"/>
    <n v="1"/>
    <s v="Condition: Excellent"/>
  </r>
  <r>
    <n v="10"/>
    <n v="1"/>
    <s v="29"/>
    <n v="0"/>
    <x v="267"/>
    <m/>
    <s v="Discovery V20"/>
    <x v="6"/>
    <s v="Stereo Microscope (SM)"/>
    <x v="6"/>
    <x v="3"/>
    <x v="1"/>
    <m/>
    <m/>
  </r>
  <r>
    <n v="1"/>
    <n v="1"/>
    <s v="1"/>
    <n v="27"/>
    <x v="267"/>
    <m/>
    <s v="Discovery V20"/>
    <x v="1"/>
    <s v="Stereo Microscope (SM)"/>
    <x v="1"/>
    <x v="3"/>
    <x v="1"/>
    <m/>
    <m/>
  </r>
  <r>
    <n v="1"/>
    <n v="1"/>
    <s v="19"/>
    <n v="117"/>
    <x v="267"/>
    <m/>
    <s v="Discovery V20"/>
    <x v="1"/>
    <s v="Stereo Microscope (SM)"/>
    <x v="2"/>
    <x v="3"/>
    <x v="1"/>
    <m/>
    <m/>
  </r>
  <r>
    <n v="1"/>
    <n v="1"/>
    <s v="3"/>
    <n v="117"/>
    <x v="267"/>
    <m/>
    <s v="Discovery V20"/>
    <x v="1"/>
    <s v="Stereo Microscope (SM)"/>
    <x v="3"/>
    <x v="3"/>
    <x v="1"/>
    <m/>
    <m/>
  </r>
  <r>
    <n v="5"/>
    <n v="1"/>
    <s v="1"/>
    <n v="42"/>
    <x v="267"/>
    <m/>
    <s v="Discovery V20"/>
    <x v="2"/>
    <s v="Stereo Microscope (SM)"/>
    <x v="1"/>
    <x v="3"/>
    <x v="1"/>
    <m/>
    <m/>
  </r>
  <r>
    <n v="5"/>
    <n v="1"/>
    <s v="19"/>
    <n v="188"/>
    <x v="267"/>
    <m/>
    <s v="Discovery V20"/>
    <x v="2"/>
    <s v="Stereo Microscope (SM)"/>
    <x v="2"/>
    <x v="3"/>
    <x v="1"/>
    <m/>
    <m/>
  </r>
  <r>
    <n v="5"/>
    <n v="1"/>
    <s v="3"/>
    <n v="188"/>
    <x v="267"/>
    <m/>
    <s v="Discovery V20"/>
    <x v="2"/>
    <s v="Stereo Microscope (SM)"/>
    <x v="3"/>
    <x v="3"/>
    <x v="1"/>
    <m/>
    <m/>
  </r>
  <r>
    <n v="2"/>
    <n v="1"/>
    <s v="1"/>
    <n v="49"/>
    <x v="267"/>
    <m/>
    <s v="Discovery V20"/>
    <x v="3"/>
    <s v="Stereo Microscope (SM)"/>
    <x v="1"/>
    <x v="3"/>
    <x v="1"/>
    <m/>
    <m/>
  </r>
  <r>
    <n v="2"/>
    <n v="1"/>
    <s v="19"/>
    <n v="218"/>
    <x v="267"/>
    <m/>
    <s v="Discovery V20"/>
    <x v="3"/>
    <s v="Stereo Microscope (SM)"/>
    <x v="2"/>
    <x v="3"/>
    <x v="1"/>
    <m/>
    <m/>
  </r>
  <r>
    <n v="2"/>
    <n v="1"/>
    <s v="3"/>
    <n v="218"/>
    <x v="267"/>
    <m/>
    <s v="Discovery V20"/>
    <x v="3"/>
    <s v="Stereo Microscope (SM)"/>
    <x v="3"/>
    <x v="3"/>
    <x v="1"/>
    <m/>
    <m/>
  </r>
  <r>
    <n v="6"/>
    <n v="1"/>
    <s v="1"/>
    <n v="79"/>
    <x v="267"/>
    <m/>
    <s v="Discovery V20"/>
    <x v="4"/>
    <s v="Stereo Microscope (SM)"/>
    <x v="1"/>
    <x v="3"/>
    <x v="1"/>
    <m/>
    <m/>
  </r>
  <r>
    <n v="6"/>
    <n v="1"/>
    <s v="19"/>
    <n v="352"/>
    <x v="267"/>
    <m/>
    <s v="Discovery V20"/>
    <x v="4"/>
    <s v="Stereo Microscope (SM)"/>
    <x v="2"/>
    <x v="3"/>
    <x v="1"/>
    <m/>
    <m/>
  </r>
  <r>
    <n v="6"/>
    <n v="1"/>
    <s v="3"/>
    <n v="352"/>
    <x v="267"/>
    <m/>
    <s v="Discovery V20"/>
    <x v="4"/>
    <s v="Stereo Microscope (SM)"/>
    <x v="3"/>
    <x v="3"/>
    <x v="1"/>
    <m/>
    <m/>
  </r>
  <r>
    <n v="3"/>
    <n v="1"/>
    <s v="1"/>
    <n v="101"/>
    <x v="267"/>
    <m/>
    <s v="Discovery V20"/>
    <x v="5"/>
    <s v="Stereo Microscope (SM)"/>
    <x v="1"/>
    <x v="3"/>
    <x v="1"/>
    <m/>
    <m/>
  </r>
  <r>
    <n v="3"/>
    <n v="1"/>
    <s v="19"/>
    <n v="450"/>
    <x v="267"/>
    <m/>
    <s v="Discovery V20"/>
    <x v="5"/>
    <s v="Stereo Microscope (SM)"/>
    <x v="2"/>
    <x v="3"/>
    <x v="1"/>
    <m/>
    <m/>
  </r>
  <r>
    <n v="3"/>
    <n v="1"/>
    <s v="3"/>
    <n v="450"/>
    <x v="267"/>
    <m/>
    <s v="Discovery V20"/>
    <x v="5"/>
    <s v="Stereo Microscope (SM)"/>
    <x v="3"/>
    <x v="3"/>
    <x v="1"/>
    <m/>
    <m/>
  </r>
  <r>
    <m/>
    <m/>
    <m/>
    <m/>
    <x v="268"/>
    <s v="Nikon"/>
    <s v="Discovery V20"/>
    <x v="0"/>
    <m/>
    <x v="0"/>
    <x v="4"/>
    <x v="1"/>
    <n v="1"/>
    <s v="Condition: Excellent"/>
  </r>
  <r>
    <n v="1"/>
    <n v="19"/>
    <s v="1"/>
    <n v="33"/>
    <x v="269"/>
    <s v="Labconco"/>
    <s v="Discovery V20"/>
    <x v="1"/>
    <s v="Stoppering Tray Dryer"/>
    <x v="1"/>
    <x v="18"/>
    <x v="1"/>
    <n v="1"/>
    <s v="Condition: Good"/>
  </r>
  <r>
    <n v="1"/>
    <n v="19"/>
    <s v="19"/>
    <n v="111"/>
    <x v="269"/>
    <m/>
    <s v="Discovery V20"/>
    <x v="1"/>
    <s v="Stoppering Tray Dryer"/>
    <x v="2"/>
    <x v="18"/>
    <x v="1"/>
    <m/>
    <m/>
  </r>
  <r>
    <n v="1"/>
    <n v="1"/>
    <s v="3"/>
    <n v="111"/>
    <x v="269"/>
    <m/>
    <s v="Discovery V20"/>
    <x v="1"/>
    <s v="Stoppering Tray Dryer"/>
    <x v="3"/>
    <x v="18"/>
    <x v="1"/>
    <m/>
    <m/>
  </r>
  <r>
    <n v="5"/>
    <n v="19"/>
    <s v="1"/>
    <n v="52"/>
    <x v="269"/>
    <m/>
    <s v="Discovery V20"/>
    <x v="2"/>
    <s v="Stoppering Tray Dryer"/>
    <x v="1"/>
    <x v="18"/>
    <x v="1"/>
    <m/>
    <m/>
  </r>
  <r>
    <n v="5"/>
    <n v="19"/>
    <s v="19"/>
    <n v="174"/>
    <x v="269"/>
    <m/>
    <s v="Discovery V20"/>
    <x v="2"/>
    <s v="Stoppering Tray Dryer"/>
    <x v="2"/>
    <x v="18"/>
    <x v="1"/>
    <m/>
    <m/>
  </r>
  <r>
    <n v="5"/>
    <n v="1"/>
    <s v="3"/>
    <n v="174"/>
    <x v="269"/>
    <m/>
    <s v="Discovery V20"/>
    <x v="2"/>
    <s v="Stoppering Tray Dryer"/>
    <x v="3"/>
    <x v="18"/>
    <x v="1"/>
    <m/>
    <m/>
  </r>
  <r>
    <n v="2"/>
    <n v="19"/>
    <s v="1"/>
    <n v="124"/>
    <x v="269"/>
    <m/>
    <s v="Discovery V20"/>
    <x v="3"/>
    <s v="Stoppering Tray Dryer"/>
    <x v="1"/>
    <x v="18"/>
    <x v="1"/>
    <m/>
    <m/>
  </r>
  <r>
    <n v="2"/>
    <n v="19"/>
    <s v="19"/>
    <n v="416"/>
    <x v="269"/>
    <m/>
    <s v="Discovery V20"/>
    <x v="3"/>
    <s v="Stoppering Tray Dryer"/>
    <x v="2"/>
    <x v="18"/>
    <x v="1"/>
    <m/>
    <m/>
  </r>
  <r>
    <n v="2"/>
    <n v="1"/>
    <s v="3"/>
    <n v="416"/>
    <x v="269"/>
    <m/>
    <s v="Discovery V20"/>
    <x v="3"/>
    <s v="Stoppering Tray Dryer"/>
    <x v="3"/>
    <x v="18"/>
    <x v="1"/>
    <m/>
    <m/>
  </r>
  <r>
    <n v="6"/>
    <n v="19"/>
    <s v="1"/>
    <n v="124"/>
    <x v="269"/>
    <m/>
    <s v="Discovery V20"/>
    <x v="4"/>
    <s v="Stoppering Tray Dryer"/>
    <x v="1"/>
    <x v="18"/>
    <x v="1"/>
    <m/>
    <m/>
  </r>
  <r>
    <n v="6"/>
    <n v="19"/>
    <s v="19"/>
    <n v="416"/>
    <x v="269"/>
    <m/>
    <s v="Discovery V20"/>
    <x v="4"/>
    <s v="Stoppering Tray Dryer"/>
    <x v="2"/>
    <x v="18"/>
    <x v="1"/>
    <m/>
    <m/>
  </r>
  <r>
    <n v="6"/>
    <n v="1"/>
    <s v="3"/>
    <n v="416"/>
    <x v="269"/>
    <m/>
    <s v="Discovery V20"/>
    <x v="4"/>
    <s v="Stoppering Tray Dryer"/>
    <x v="3"/>
    <x v="18"/>
    <x v="1"/>
    <m/>
    <m/>
  </r>
  <r>
    <n v="3"/>
    <n v="19"/>
    <s v="1"/>
    <n v="124"/>
    <x v="269"/>
    <m/>
    <s v="Discovery V20"/>
    <x v="5"/>
    <s v="Stoppering Tray Dryer"/>
    <x v="1"/>
    <x v="18"/>
    <x v="1"/>
    <m/>
    <m/>
  </r>
  <r>
    <n v="3"/>
    <n v="19"/>
    <s v="19"/>
    <n v="416"/>
    <x v="269"/>
    <m/>
    <s v="Discovery V20"/>
    <x v="5"/>
    <s v="Stoppering Tray Dryer"/>
    <x v="2"/>
    <x v="18"/>
    <x v="1"/>
    <m/>
    <m/>
  </r>
  <r>
    <n v="3"/>
    <n v="1"/>
    <s v="3"/>
    <n v="416"/>
    <x v="269"/>
    <m/>
    <s v="Discovery V20"/>
    <x v="5"/>
    <s v="Stoppering Tray Dryer"/>
    <x v="3"/>
    <x v="18"/>
    <x v="1"/>
    <m/>
    <m/>
  </r>
  <r>
    <n v="1"/>
    <n v="2"/>
    <s v="19"/>
    <n v="1.32"/>
    <x v="270"/>
    <s v="Stratasys Eden"/>
    <s v="260V"/>
    <x v="1"/>
    <s v="Stratasys 260V Eden 3-D Printer (3DP)"/>
    <x v="2"/>
    <x v="1"/>
    <x v="2"/>
    <n v="0"/>
    <s v="Condition: Excellent"/>
  </r>
  <r>
    <n v="5"/>
    <n v="1"/>
    <s v="19"/>
    <n v="69.900000000000006"/>
    <x v="270"/>
    <m/>
    <s v="260V"/>
    <x v="2"/>
    <s v="Stratasys 260V Eden 3-D Printer (3DP)"/>
    <x v="2"/>
    <x v="1"/>
    <x v="2"/>
    <m/>
    <m/>
  </r>
  <r>
    <n v="2"/>
    <n v="1"/>
    <s v="19"/>
    <n v="81.099999999999994"/>
    <x v="270"/>
    <m/>
    <s v="260V"/>
    <x v="3"/>
    <s v="Stratasys 260V Eden 3-D Printer (3DP)"/>
    <x v="2"/>
    <x v="1"/>
    <x v="2"/>
    <m/>
    <m/>
  </r>
  <r>
    <n v="6"/>
    <n v="1"/>
    <s v="19"/>
    <n v="117.53"/>
    <x v="270"/>
    <m/>
    <s v="260V"/>
    <x v="4"/>
    <s v="Stratasys 260V Eden 3-D Printer (3DP)"/>
    <x v="2"/>
    <x v="1"/>
    <x v="2"/>
    <m/>
    <m/>
  </r>
  <r>
    <n v="3"/>
    <n v="1"/>
    <s v="19"/>
    <n v="153.96"/>
    <x v="270"/>
    <m/>
    <s v="260V"/>
    <x v="5"/>
    <s v="Stratasys 260V Eden 3-D Printer (3DP)"/>
    <x v="2"/>
    <x v="1"/>
    <x v="2"/>
    <m/>
    <m/>
  </r>
  <r>
    <n v="10"/>
    <n v="1"/>
    <s v="18"/>
    <n v="0"/>
    <x v="270"/>
    <m/>
    <s v="260V"/>
    <x v="6"/>
    <s v="Stratasys 260V Eden 3-D Printer (3DP)"/>
    <x v="5"/>
    <x v="1"/>
    <x v="2"/>
    <m/>
    <m/>
  </r>
  <r>
    <n v="10"/>
    <n v="1"/>
    <s v="29"/>
    <n v="0"/>
    <x v="270"/>
    <m/>
    <s v="260V"/>
    <x v="6"/>
    <s v="Stratasys 260V Eden 3-D Printer (3DP)"/>
    <x v="6"/>
    <x v="1"/>
    <x v="2"/>
    <m/>
    <m/>
  </r>
  <r>
    <m/>
    <m/>
    <m/>
    <m/>
    <x v="271"/>
    <s v="Somont"/>
    <s v="260V"/>
    <x v="0"/>
    <m/>
    <x v="0"/>
    <x v="0"/>
    <x v="2"/>
    <n v="1"/>
    <s v="Condition: Good"/>
  </r>
  <r>
    <m/>
    <m/>
    <m/>
    <m/>
    <x v="272"/>
    <s v="Pasan"/>
    <s v="260V"/>
    <x v="0"/>
    <m/>
    <x v="0"/>
    <x v="0"/>
    <x v="2"/>
    <n v="1"/>
    <s v="Condition: Good"/>
  </r>
  <r>
    <n v="1"/>
    <n v="1"/>
    <s v="1"/>
    <n v="12"/>
    <x v="273"/>
    <s v="Micromeritics"/>
    <s v="ASAP2020 Plus Automatic Micropore and Chemisorption Analyzer"/>
    <x v="1"/>
    <s v="Surface Area and Porosimetry System_x000a_"/>
    <x v="1"/>
    <x v="14"/>
    <x v="1"/>
    <n v="1"/>
    <s v="Condition: Excellent"/>
  </r>
  <r>
    <n v="1"/>
    <n v="2"/>
    <s v="19"/>
    <n v="250"/>
    <x v="273"/>
    <m/>
    <s v="ASAP2020 Plus Automatic Micropore and Chemisorption Analyzer"/>
    <x v="1"/>
    <s v="Surface Area and Porosimetry System_x000a_"/>
    <x v="2"/>
    <x v="14"/>
    <x v="1"/>
    <m/>
    <m/>
  </r>
  <r>
    <n v="1"/>
    <n v="1"/>
    <s v="3"/>
    <n v="90"/>
    <x v="273"/>
    <m/>
    <s v="ASAP2020 Plus Automatic Micropore and Chemisorption Analyzer"/>
    <x v="1"/>
    <s v="Surface Area and Porosimetry System_x000a_"/>
    <x v="3"/>
    <x v="14"/>
    <x v="1"/>
    <m/>
    <m/>
  </r>
  <r>
    <n v="5"/>
    <n v="1"/>
    <s v="1"/>
    <n v="45"/>
    <x v="273"/>
    <m/>
    <s v="ASAP2020 Plus Automatic Micropore and Chemisorption Analyzer"/>
    <x v="2"/>
    <s v="Surface Area and Porosimetry System_x000a_"/>
    <x v="1"/>
    <x v="14"/>
    <x v="1"/>
    <m/>
    <m/>
  </r>
  <r>
    <n v="5"/>
    <n v="2"/>
    <s v="19"/>
    <n v="430"/>
    <x v="273"/>
    <m/>
    <s v="ASAP2020 Plus Automatic Micropore and Chemisorption Analyzer"/>
    <x v="2"/>
    <s v="Surface Area and Porosimetry System_x000a_"/>
    <x v="2"/>
    <x v="14"/>
    <x v="1"/>
    <m/>
    <m/>
  </r>
  <r>
    <n v="5"/>
    <n v="1"/>
    <s v="3"/>
    <n v="352"/>
    <x v="273"/>
    <m/>
    <s v="ASAP2020 Plus Automatic Micropore and Chemisorption Analyzer"/>
    <x v="2"/>
    <s v="Surface Area and Porosimetry System_x000a_"/>
    <x v="3"/>
    <x v="14"/>
    <x v="1"/>
    <m/>
    <m/>
  </r>
  <r>
    <n v="2"/>
    <n v="1"/>
    <s v="1"/>
    <n v="45"/>
    <x v="273"/>
    <m/>
    <s v="ASAP2020 Plus Automatic Micropore and Chemisorption Analyzer"/>
    <x v="3"/>
    <s v="Surface Area and Porosimetry System_x000a_"/>
    <x v="1"/>
    <x v="14"/>
    <x v="1"/>
    <m/>
    <m/>
  </r>
  <r>
    <n v="2"/>
    <n v="2"/>
    <s v="19"/>
    <n v="430"/>
    <x v="273"/>
    <m/>
    <s v="ASAP2020 Plus Automatic Micropore and Chemisorption Analyzer"/>
    <x v="3"/>
    <s v="Surface Area and Porosimetry System_x000a_"/>
    <x v="2"/>
    <x v="14"/>
    <x v="1"/>
    <m/>
    <m/>
  </r>
  <r>
    <n v="2"/>
    <n v="1"/>
    <s v="3"/>
    <n v="352"/>
    <x v="273"/>
    <m/>
    <s v="ASAP2020 Plus Automatic Micropore and Chemisorption Analyzer"/>
    <x v="3"/>
    <s v="Surface Area and Porosimetry System_x000a_"/>
    <x v="3"/>
    <x v="14"/>
    <x v="1"/>
    <m/>
    <m/>
  </r>
  <r>
    <n v="6"/>
    <n v="1"/>
    <s v="1"/>
    <n v="45"/>
    <x v="273"/>
    <m/>
    <s v="ASAP2020 Plus Automatic Micropore and Chemisorption Analyzer"/>
    <x v="4"/>
    <s v="Surface Area and Porosimetry System_x000a_"/>
    <x v="1"/>
    <x v="14"/>
    <x v="1"/>
    <m/>
    <m/>
  </r>
  <r>
    <n v="6"/>
    <n v="2"/>
    <s v="19"/>
    <n v="430"/>
    <x v="273"/>
    <m/>
    <s v="ASAP2020 Plus Automatic Micropore and Chemisorption Analyzer"/>
    <x v="4"/>
    <s v="Surface Area and Porosimetry System_x000a_"/>
    <x v="2"/>
    <x v="14"/>
    <x v="1"/>
    <m/>
    <m/>
  </r>
  <r>
    <n v="6"/>
    <n v="1"/>
    <s v="3"/>
    <n v="352"/>
    <x v="273"/>
    <m/>
    <s v="ASAP2020 Plus Automatic Micropore and Chemisorption Analyzer"/>
    <x v="4"/>
    <s v="Surface Area and Porosimetry System_x000a_"/>
    <x v="3"/>
    <x v="14"/>
    <x v="1"/>
    <m/>
    <m/>
  </r>
  <r>
    <n v="3"/>
    <n v="1"/>
    <s v="1"/>
    <n v="45"/>
    <x v="273"/>
    <m/>
    <s v="ASAP2020 Plus Automatic Micropore and Chemisorption Analyzer"/>
    <x v="5"/>
    <s v="Surface Area and Porosimetry System_x000a_"/>
    <x v="1"/>
    <x v="14"/>
    <x v="1"/>
    <m/>
    <m/>
  </r>
  <r>
    <n v="3"/>
    <n v="2"/>
    <s v="19"/>
    <n v="430"/>
    <x v="273"/>
    <m/>
    <s v="ASAP2020 Plus Automatic Micropore and Chemisorption Analyzer"/>
    <x v="5"/>
    <s v="Surface Area and Porosimetry System_x000a_"/>
    <x v="2"/>
    <x v="14"/>
    <x v="1"/>
    <m/>
    <m/>
  </r>
  <r>
    <n v="3"/>
    <n v="1"/>
    <s v="3"/>
    <n v="352"/>
    <x v="273"/>
    <m/>
    <s v="ASAP2020 Plus Automatic Micropore and Chemisorption Analyzer"/>
    <x v="5"/>
    <s v="Surface Area and Porosimetry System_x000a_"/>
    <x v="3"/>
    <x v="14"/>
    <x v="1"/>
    <m/>
    <m/>
  </r>
  <r>
    <n v="10"/>
    <n v="1"/>
    <s v="18"/>
    <n v="0"/>
    <x v="273"/>
    <m/>
    <s v="ASAP2020 Plus Automatic Micropore and Chemisorption Analyzer"/>
    <x v="6"/>
    <s v="Surface Area and Porosimetry System_x000a_"/>
    <x v="5"/>
    <x v="14"/>
    <x v="1"/>
    <m/>
    <m/>
  </r>
  <r>
    <n v="10"/>
    <n v="1"/>
    <s v="29"/>
    <n v="0"/>
    <x v="273"/>
    <m/>
    <s v="ASAP2020 Plus Automatic Micropore and Chemisorption Analyzer"/>
    <x v="6"/>
    <s v="Surface Area and Porosimetry System_x000a_"/>
    <x v="6"/>
    <x v="14"/>
    <x v="1"/>
    <m/>
    <m/>
  </r>
  <r>
    <n v="1"/>
    <n v="1"/>
    <s v="1"/>
    <n v="24"/>
    <x v="274"/>
    <s v="Bio-Rad Laboratories"/>
    <s v="ASAP2020 Plus Automatic Micropore and Chemisorption Analyzer"/>
    <x v="1"/>
    <s v="Surface Plasmon Resonance Instrument (SPR) (SRR)"/>
    <x v="1"/>
    <x v="7"/>
    <x v="2"/>
    <n v="0"/>
    <s v="Condition: Excellent"/>
  </r>
  <r>
    <n v="1"/>
    <n v="1"/>
    <s v="19"/>
    <n v="89"/>
    <x v="274"/>
    <m/>
    <s v="ASAP2020 Plus Automatic Micropore and Chemisorption Analyzer"/>
    <x v="1"/>
    <s v="Surface Plasmon Resonance Instrument (SPR) (SRR)"/>
    <x v="2"/>
    <x v="7"/>
    <x v="2"/>
    <m/>
    <m/>
  </r>
  <r>
    <n v="1"/>
    <n v="1"/>
    <s v="3"/>
    <n v="89"/>
    <x v="274"/>
    <m/>
    <s v="ASAP2020 Plus Automatic Micropore and Chemisorption Analyzer"/>
    <x v="1"/>
    <s v="Surface Plasmon Resonance Instrument (SPR) (SRR)"/>
    <x v="3"/>
    <x v="7"/>
    <x v="2"/>
    <m/>
    <m/>
  </r>
  <r>
    <n v="5"/>
    <n v="1"/>
    <s v="1"/>
    <n v="37"/>
    <x v="274"/>
    <m/>
    <s v="ASAP2020 Plus Automatic Micropore and Chemisorption Analyzer"/>
    <x v="2"/>
    <s v="Surface Plasmon Resonance Instrument (SPR) (SRR)"/>
    <x v="1"/>
    <x v="7"/>
    <x v="2"/>
    <m/>
    <m/>
  </r>
  <r>
    <n v="5"/>
    <n v="1"/>
    <s v="3"/>
    <n v="139"/>
    <x v="274"/>
    <m/>
    <s v="ASAP2020 Plus Automatic Micropore and Chemisorption Analyzer"/>
    <x v="2"/>
    <s v="Surface Plasmon Resonance Instrument (SPR) (SRR)"/>
    <x v="3"/>
    <x v="7"/>
    <x v="2"/>
    <m/>
    <m/>
  </r>
  <r>
    <n v="5"/>
    <n v="1"/>
    <s v="19"/>
    <n v="139"/>
    <x v="274"/>
    <m/>
    <s v="ASAP2020 Plus Automatic Micropore and Chemisorption Analyzer"/>
    <x v="2"/>
    <s v="Surface Plasmon Resonance Instrument (SPR) (SRR)"/>
    <x v="2"/>
    <x v="7"/>
    <x v="2"/>
    <m/>
    <m/>
  </r>
  <r>
    <n v="2"/>
    <n v="1"/>
    <s v="1"/>
    <n v="43"/>
    <x v="274"/>
    <m/>
    <s v="ASAP2020 Plus Automatic Micropore and Chemisorption Analyzer"/>
    <x v="3"/>
    <s v="Surface Plasmon Resonance Instrument (SPR) (SRR)"/>
    <x v="1"/>
    <x v="7"/>
    <x v="2"/>
    <m/>
    <m/>
  </r>
  <r>
    <n v="2"/>
    <n v="1"/>
    <s v="19"/>
    <n v="161"/>
    <x v="274"/>
    <m/>
    <s v="ASAP2020 Plus Automatic Micropore and Chemisorption Analyzer"/>
    <x v="3"/>
    <s v="Surface Plasmon Resonance Instrument (SPR) (SRR)"/>
    <x v="2"/>
    <x v="7"/>
    <x v="2"/>
    <m/>
    <m/>
  </r>
  <r>
    <n v="2"/>
    <n v="1"/>
    <s v="3"/>
    <n v="161"/>
    <x v="274"/>
    <m/>
    <s v="ASAP2020 Plus Automatic Micropore and Chemisorption Analyzer"/>
    <x v="3"/>
    <s v="Surface Plasmon Resonance Instrument (SPR) (SRR)"/>
    <x v="3"/>
    <x v="7"/>
    <x v="2"/>
    <m/>
    <m/>
  </r>
  <r>
    <n v="6"/>
    <n v="1"/>
    <s v="1"/>
    <n v="63"/>
    <x v="274"/>
    <m/>
    <s v="ASAP2020 Plus Automatic Micropore and Chemisorption Analyzer"/>
    <x v="4"/>
    <s v="Surface Plasmon Resonance Instrument (SPR) (SRR)"/>
    <x v="1"/>
    <x v="7"/>
    <x v="2"/>
    <m/>
    <m/>
  </r>
  <r>
    <n v="6"/>
    <n v="1"/>
    <s v="19"/>
    <n v="234"/>
    <x v="274"/>
    <m/>
    <s v="ASAP2020 Plus Automatic Micropore and Chemisorption Analyzer"/>
    <x v="4"/>
    <s v="Surface Plasmon Resonance Instrument (SPR) (SRR)"/>
    <x v="2"/>
    <x v="7"/>
    <x v="2"/>
    <m/>
    <m/>
  </r>
  <r>
    <n v="6"/>
    <n v="1"/>
    <s v="3"/>
    <n v="234"/>
    <x v="274"/>
    <m/>
    <s v="ASAP2020 Plus Automatic Micropore and Chemisorption Analyzer"/>
    <x v="4"/>
    <s v="Surface Plasmon Resonance Instrument (SPR) (SRR)"/>
    <x v="3"/>
    <x v="7"/>
    <x v="2"/>
    <m/>
    <m/>
  </r>
  <r>
    <n v="3"/>
    <n v="1"/>
    <s v="1"/>
    <n v="82"/>
    <x v="274"/>
    <m/>
    <s v="ASAP2020 Plus Automatic Micropore and Chemisorption Analyzer"/>
    <x v="5"/>
    <s v="Surface Plasmon Resonance Instrument (SPR) (SRR)"/>
    <x v="1"/>
    <x v="7"/>
    <x v="2"/>
    <m/>
    <m/>
  </r>
  <r>
    <n v="3"/>
    <n v="1"/>
    <s v="19"/>
    <n v="306"/>
    <x v="274"/>
    <m/>
    <s v="ASAP2020 Plus Automatic Micropore and Chemisorption Analyzer"/>
    <x v="5"/>
    <s v="Surface Plasmon Resonance Instrument (SPR) (SRR)"/>
    <x v="2"/>
    <x v="7"/>
    <x v="2"/>
    <m/>
    <m/>
  </r>
  <r>
    <n v="3"/>
    <n v="1"/>
    <s v="3"/>
    <n v="306"/>
    <x v="274"/>
    <m/>
    <s v="ASAP2020 Plus Automatic Micropore and Chemisorption Analyzer"/>
    <x v="5"/>
    <s v="Surface Plasmon Resonance Instrument (SPR) (SRR)"/>
    <x v="3"/>
    <x v="7"/>
    <x v="2"/>
    <m/>
    <m/>
  </r>
  <r>
    <n v="10"/>
    <n v="1"/>
    <s v="18"/>
    <n v="0"/>
    <x v="274"/>
    <m/>
    <s v="ASAP2020 Plus Automatic Micropore and Chemisorption Analyzer"/>
    <x v="6"/>
    <s v="Surface Plasmon Resonance Instrument (SPR) (SRR)"/>
    <x v="5"/>
    <x v="7"/>
    <x v="2"/>
    <m/>
    <m/>
  </r>
  <r>
    <n v="10"/>
    <n v="1"/>
    <s v="29"/>
    <n v="0"/>
    <x v="274"/>
    <m/>
    <s v="ASAP2020 Plus Automatic Micropore and Chemisorption Analyzer"/>
    <x v="6"/>
    <s v="Surface Plasmon Resonance Instrument (SPR) (SRR)"/>
    <x v="6"/>
    <x v="7"/>
    <x v="2"/>
    <m/>
    <m/>
  </r>
  <r>
    <n v="1"/>
    <n v="1"/>
    <s v="1"/>
    <n v="27"/>
    <x v="274"/>
    <s v="Bio-Rad Laboratories"/>
    <s v="ASAP2020 Plus Automatic Micropore and Chemisorption Analyzer"/>
    <x v="1"/>
    <s v="Surface Plasmon Resonance Instrument (SPR) (SRR)"/>
    <x v="1"/>
    <x v="14"/>
    <x v="2"/>
    <n v="0"/>
    <s v="Condition: Good"/>
  </r>
  <r>
    <n v="1"/>
    <n v="1"/>
    <s v="19"/>
    <n v="92"/>
    <x v="274"/>
    <m/>
    <s v="ASAP2020 Plus Automatic Micropore and Chemisorption Analyzer"/>
    <x v="1"/>
    <s v="Surface Plasmon Resonance Instrument (SPR) (SRR)"/>
    <x v="2"/>
    <x v="14"/>
    <x v="2"/>
    <m/>
    <m/>
  </r>
  <r>
    <n v="1"/>
    <n v="1"/>
    <s v="3"/>
    <n v="92"/>
    <x v="274"/>
    <m/>
    <s v="ASAP2020 Plus Automatic Micropore and Chemisorption Analyzer"/>
    <x v="1"/>
    <s v="Surface Plasmon Resonance Instrument (SPR) (SRR)"/>
    <x v="3"/>
    <x v="14"/>
    <x v="2"/>
    <m/>
    <m/>
  </r>
  <r>
    <n v="5"/>
    <n v="1"/>
    <s v="1"/>
    <n v="43"/>
    <x v="274"/>
    <m/>
    <s v="ASAP2020 Plus Automatic Micropore and Chemisorption Analyzer"/>
    <x v="2"/>
    <s v="Surface Plasmon Resonance Instrument (SPR) (SRR)"/>
    <x v="1"/>
    <x v="14"/>
    <x v="2"/>
    <m/>
    <m/>
  </r>
  <r>
    <n v="5"/>
    <n v="1"/>
    <s v="19"/>
    <n v="145"/>
    <x v="274"/>
    <m/>
    <s v="ASAP2020 Plus Automatic Micropore and Chemisorption Analyzer"/>
    <x v="2"/>
    <s v="Surface Plasmon Resonance Instrument (SPR) (SRR)"/>
    <x v="2"/>
    <x v="14"/>
    <x v="2"/>
    <m/>
    <m/>
  </r>
  <r>
    <n v="5"/>
    <n v="1"/>
    <s v="3"/>
    <n v="145"/>
    <x v="274"/>
    <m/>
    <s v="ASAP2020 Plus Automatic Micropore and Chemisorption Analyzer"/>
    <x v="2"/>
    <s v="Surface Plasmon Resonance Instrument (SPR) (SRR)"/>
    <x v="3"/>
    <x v="14"/>
    <x v="2"/>
    <m/>
    <m/>
  </r>
  <r>
    <n v="2"/>
    <n v="1"/>
    <s v="1"/>
    <n v="49"/>
    <x v="274"/>
    <m/>
    <s v="ASAP2020 Plus Automatic Micropore and Chemisorption Analyzer"/>
    <x v="3"/>
    <s v="Surface Plasmon Resonance Instrument (SPR) (SRR)"/>
    <x v="1"/>
    <x v="14"/>
    <x v="2"/>
    <m/>
    <m/>
  </r>
  <r>
    <n v="2"/>
    <n v="1"/>
    <s v="19"/>
    <n v="170"/>
    <x v="274"/>
    <m/>
    <s v="ASAP2020 Plus Automatic Micropore and Chemisorption Analyzer"/>
    <x v="3"/>
    <s v="Surface Plasmon Resonance Instrument (SPR) (SRR)"/>
    <x v="2"/>
    <x v="14"/>
    <x v="2"/>
    <m/>
    <m/>
  </r>
  <r>
    <n v="2"/>
    <n v="1"/>
    <s v="3"/>
    <n v="170"/>
    <x v="274"/>
    <m/>
    <s v="ASAP2020 Plus Automatic Micropore and Chemisorption Analyzer"/>
    <x v="3"/>
    <s v="Surface Plasmon Resonance Instrument (SPR) (SRR)"/>
    <x v="3"/>
    <x v="14"/>
    <x v="2"/>
    <m/>
    <m/>
  </r>
  <r>
    <n v="6"/>
    <n v="1"/>
    <s v="1"/>
    <n v="80"/>
    <x v="274"/>
    <m/>
    <s v="ASAP2020 Plus Automatic Micropore and Chemisorption Analyzer"/>
    <x v="4"/>
    <s v="Surface Plasmon Resonance Instrument (SPR) (SRR)"/>
    <x v="1"/>
    <x v="14"/>
    <x v="2"/>
    <m/>
    <m/>
  </r>
  <r>
    <n v="6"/>
    <n v="1"/>
    <s v="19"/>
    <n v="270"/>
    <x v="274"/>
    <m/>
    <s v="ASAP2020 Plus Automatic Micropore and Chemisorption Analyzer"/>
    <x v="4"/>
    <s v="Surface Plasmon Resonance Instrument (SPR) (SRR)"/>
    <x v="2"/>
    <x v="14"/>
    <x v="2"/>
    <m/>
    <m/>
  </r>
  <r>
    <n v="6"/>
    <n v="1"/>
    <s v="3"/>
    <n v="270"/>
    <x v="274"/>
    <m/>
    <s v="ASAP2020 Plus Automatic Micropore and Chemisorption Analyzer"/>
    <x v="4"/>
    <s v="Surface Plasmon Resonance Instrument (SPR) (SRR)"/>
    <x v="3"/>
    <x v="14"/>
    <x v="2"/>
    <m/>
    <m/>
  </r>
  <r>
    <n v="3"/>
    <n v="1"/>
    <s v="1"/>
    <n v="102"/>
    <x v="274"/>
    <m/>
    <s v="ASAP2020 Plus Automatic Micropore and Chemisorption Analyzer"/>
    <x v="5"/>
    <s v="Surface Plasmon Resonance Instrument (SPR) (SRR)"/>
    <x v="1"/>
    <x v="14"/>
    <x v="2"/>
    <m/>
    <m/>
  </r>
  <r>
    <n v="3"/>
    <n v="1"/>
    <s v="19"/>
    <n v="345"/>
    <x v="274"/>
    <m/>
    <s v="ASAP2020 Plus Automatic Micropore and Chemisorption Analyzer"/>
    <x v="5"/>
    <s v="Surface Plasmon Resonance Instrument (SPR) (SRR)"/>
    <x v="2"/>
    <x v="14"/>
    <x v="2"/>
    <m/>
    <m/>
  </r>
  <r>
    <n v="3"/>
    <n v="1"/>
    <s v="3"/>
    <n v="345"/>
    <x v="274"/>
    <m/>
    <s v="ASAP2020 Plus Automatic Micropore and Chemisorption Analyzer"/>
    <x v="5"/>
    <s v="Surface Plasmon Resonance Instrument (SPR) (SRR)"/>
    <x v="3"/>
    <x v="14"/>
    <x v="2"/>
    <m/>
    <m/>
  </r>
  <r>
    <n v="10"/>
    <n v="1"/>
    <s v="18"/>
    <n v="0"/>
    <x v="274"/>
    <m/>
    <s v="ASAP2020 Plus Automatic Micropore and Chemisorption Analyzer"/>
    <x v="6"/>
    <s v="Surface Plasmon Resonance Instrument (SPR) (SRR)"/>
    <x v="5"/>
    <x v="14"/>
    <x v="2"/>
    <m/>
    <m/>
  </r>
  <r>
    <n v="10"/>
    <n v="1"/>
    <s v="29"/>
    <n v="0"/>
    <x v="274"/>
    <m/>
    <s v="ASAP2020 Plus Automatic Micropore and Chemisorption Analyzer"/>
    <x v="6"/>
    <s v="Surface Plasmon Resonance Instrument (SPR) (SRR)"/>
    <x v="6"/>
    <x v="14"/>
    <x v="2"/>
    <m/>
    <m/>
  </r>
  <r>
    <n v="1"/>
    <n v="1"/>
    <s v="1"/>
    <n v="22"/>
    <x v="275"/>
    <s v="Thermetrics"/>
    <s v="SGHP-8.2"/>
    <x v="1"/>
    <s v="Sweating Guarded Hotplate"/>
    <x v="1"/>
    <x v="4"/>
    <x v="1"/>
    <n v="1"/>
    <s v="Condition: Excellent"/>
  </r>
  <r>
    <n v="1"/>
    <n v="1"/>
    <s v="19"/>
    <n v="95"/>
    <x v="275"/>
    <m/>
    <s v="SGHP-8.2"/>
    <x v="1"/>
    <s v="Sweating Guarded Hotplate"/>
    <x v="2"/>
    <x v="4"/>
    <x v="1"/>
    <m/>
    <m/>
  </r>
  <r>
    <n v="1"/>
    <n v="1"/>
    <s v="3"/>
    <n v="95"/>
    <x v="275"/>
    <m/>
    <s v="SGHP-8.2"/>
    <x v="1"/>
    <s v="Sweating Guarded Hotplate"/>
    <x v="3"/>
    <x v="4"/>
    <x v="1"/>
    <m/>
    <m/>
  </r>
  <r>
    <n v="5"/>
    <n v="1"/>
    <s v="1"/>
    <n v="43"/>
    <x v="275"/>
    <m/>
    <s v="SGHP-8.2"/>
    <x v="2"/>
    <s v="Sweating Guarded Hotplate"/>
    <x v="1"/>
    <x v="4"/>
    <x v="1"/>
    <m/>
    <m/>
  </r>
  <r>
    <n v="5"/>
    <n v="1"/>
    <s v="19"/>
    <n v="148"/>
    <x v="275"/>
    <m/>
    <s v="SGHP-8.2"/>
    <x v="2"/>
    <s v="Sweating Guarded Hotplate"/>
    <x v="2"/>
    <x v="4"/>
    <x v="1"/>
    <m/>
    <m/>
  </r>
  <r>
    <n v="5"/>
    <n v="1"/>
    <s v="3"/>
    <n v="148"/>
    <x v="275"/>
    <m/>
    <s v="SGHP-8.2"/>
    <x v="2"/>
    <s v="Sweating Guarded Hotplate"/>
    <x v="3"/>
    <x v="4"/>
    <x v="1"/>
    <m/>
    <m/>
  </r>
  <r>
    <n v="2"/>
    <n v="1"/>
    <s v="1"/>
    <n v="50"/>
    <x v="275"/>
    <m/>
    <s v="SGHP-8.2"/>
    <x v="3"/>
    <s v="Sweating Guarded Hotplate"/>
    <x v="1"/>
    <x v="4"/>
    <x v="1"/>
    <m/>
    <m/>
  </r>
  <r>
    <n v="2"/>
    <n v="1"/>
    <s v="19"/>
    <n v="172"/>
    <x v="275"/>
    <m/>
    <s v="SGHP-8.2"/>
    <x v="3"/>
    <s v="Sweating Guarded Hotplate"/>
    <x v="2"/>
    <x v="4"/>
    <x v="1"/>
    <m/>
    <m/>
  </r>
  <r>
    <n v="2"/>
    <n v="1"/>
    <s v="3"/>
    <n v="172"/>
    <x v="275"/>
    <m/>
    <s v="SGHP-8.2"/>
    <x v="3"/>
    <s v="Sweating Guarded Hotplate"/>
    <x v="3"/>
    <x v="4"/>
    <x v="1"/>
    <m/>
    <m/>
  </r>
  <r>
    <n v="6"/>
    <n v="1"/>
    <s v="1"/>
    <n v="82"/>
    <x v="275"/>
    <m/>
    <s v="SGHP-8.2"/>
    <x v="4"/>
    <s v="Sweating Guarded Hotplate"/>
    <x v="1"/>
    <x v="4"/>
    <x v="1"/>
    <m/>
    <m/>
  </r>
  <r>
    <n v="6"/>
    <n v="1"/>
    <s v="19"/>
    <n v="278"/>
    <x v="275"/>
    <m/>
    <s v="SGHP-8.2"/>
    <x v="4"/>
    <s v="Sweating Guarded Hotplate"/>
    <x v="2"/>
    <x v="4"/>
    <x v="1"/>
    <m/>
    <m/>
  </r>
  <r>
    <n v="6"/>
    <n v="1"/>
    <s v="3"/>
    <n v="278"/>
    <x v="275"/>
    <m/>
    <s v="SGHP-8.2"/>
    <x v="4"/>
    <s v="Sweating Guarded Hotplate"/>
    <x v="3"/>
    <x v="4"/>
    <x v="1"/>
    <m/>
    <m/>
  </r>
  <r>
    <n v="3"/>
    <n v="1"/>
    <s v="1"/>
    <n v="104"/>
    <x v="275"/>
    <m/>
    <s v="SGHP-8.2"/>
    <x v="5"/>
    <s v="Sweating Guarded Hotplate"/>
    <x v="1"/>
    <x v="4"/>
    <x v="1"/>
    <m/>
    <m/>
  </r>
  <r>
    <n v="3"/>
    <n v="1"/>
    <s v="19"/>
    <n v="356"/>
    <x v="275"/>
    <m/>
    <s v="SGHP-8.2"/>
    <x v="5"/>
    <s v="Sweating Guarded Hotplate"/>
    <x v="2"/>
    <x v="4"/>
    <x v="1"/>
    <m/>
    <m/>
  </r>
  <r>
    <n v="3"/>
    <n v="1"/>
    <s v="3"/>
    <n v="356"/>
    <x v="275"/>
    <m/>
    <s v="SGHP-8.2"/>
    <x v="5"/>
    <s v="Sweating Guarded Hotplate"/>
    <x v="3"/>
    <x v="4"/>
    <x v="1"/>
    <m/>
    <m/>
  </r>
  <r>
    <n v="10"/>
    <n v="1"/>
    <s v="18"/>
    <n v="0"/>
    <x v="275"/>
    <m/>
    <s v="SGHP-8.2"/>
    <x v="6"/>
    <s v="Sweating Guarded Hotplate"/>
    <x v="5"/>
    <x v="4"/>
    <x v="1"/>
    <m/>
    <m/>
  </r>
  <r>
    <n v="1"/>
    <n v="1"/>
    <s v="19"/>
    <n v="84"/>
    <x v="276"/>
    <s v="Gester"/>
    <s v="GT-RA01"/>
    <x v="1"/>
    <s v="Synthetic Blood Penetration Testing (SYN)"/>
    <x v="2"/>
    <x v="4"/>
    <x v="1"/>
    <n v="1"/>
    <s v="Condition: Excellent"/>
  </r>
  <r>
    <n v="2"/>
    <n v="1"/>
    <s v="19"/>
    <n v="153"/>
    <x v="276"/>
    <m/>
    <s v="GT-RA01"/>
    <x v="3"/>
    <s v="Synthetic Blood Penetration Testing (SYN)"/>
    <x v="2"/>
    <x v="4"/>
    <x v="1"/>
    <m/>
    <m/>
  </r>
  <r>
    <n v="5"/>
    <n v="1"/>
    <s v="19"/>
    <n v="132"/>
    <x v="276"/>
    <m/>
    <s v="GT-RA01"/>
    <x v="2"/>
    <s v="Synthetic Blood Penetration Testing (SYN)"/>
    <x v="2"/>
    <x v="4"/>
    <x v="1"/>
    <m/>
    <m/>
  </r>
  <r>
    <n v="6"/>
    <n v="1"/>
    <s v="19"/>
    <n v="247"/>
    <x v="276"/>
    <m/>
    <s v="GT-RA01"/>
    <x v="4"/>
    <s v="Synthetic Blood Penetration Testing (SYN)"/>
    <x v="2"/>
    <x v="4"/>
    <x v="1"/>
    <m/>
    <m/>
  </r>
  <r>
    <n v="3"/>
    <n v="1"/>
    <s v="19"/>
    <n v="315"/>
    <x v="276"/>
    <m/>
    <s v="GT-RA01"/>
    <x v="5"/>
    <s v="Synthetic Blood Penetration Testing (SYN)"/>
    <x v="2"/>
    <x v="4"/>
    <x v="1"/>
    <m/>
    <m/>
  </r>
  <r>
    <n v="10"/>
    <n v="1"/>
    <s v="18"/>
    <n v="0"/>
    <x v="276"/>
    <m/>
    <s v="GT-RA01"/>
    <x v="6"/>
    <s v="Synthetic Blood Penetration Testing (SYN)"/>
    <x v="5"/>
    <x v="4"/>
    <x v="1"/>
    <m/>
    <m/>
  </r>
  <r>
    <n v="1"/>
    <n v="1"/>
    <s v="3"/>
    <n v="84"/>
    <x v="276"/>
    <m/>
    <s v="GT-RA01"/>
    <x v="1"/>
    <s v="Synthetic Blood Penetration Testing (SYN)"/>
    <x v="3"/>
    <x v="4"/>
    <x v="1"/>
    <m/>
    <m/>
  </r>
  <r>
    <n v="1"/>
    <n v="1"/>
    <s v="1"/>
    <n v="12"/>
    <x v="276"/>
    <m/>
    <s v="GT-RA01"/>
    <x v="1"/>
    <s v="Synthetic Blood Penetration Testing (SYN)"/>
    <x v="1"/>
    <x v="4"/>
    <x v="1"/>
    <m/>
    <m/>
  </r>
  <r>
    <n v="5"/>
    <n v="1"/>
    <s v="1"/>
    <n v="25"/>
    <x v="276"/>
    <m/>
    <s v="GT-RA01"/>
    <x v="2"/>
    <s v="Synthetic Blood Penetration Testing (SYN)"/>
    <x v="1"/>
    <x v="4"/>
    <x v="1"/>
    <m/>
    <m/>
  </r>
  <r>
    <n v="5"/>
    <n v="1"/>
    <s v="3"/>
    <n v="132"/>
    <x v="276"/>
    <m/>
    <s v="GT-RA01"/>
    <x v="2"/>
    <s v="Synthetic Blood Penetration Testing (SYN)"/>
    <x v="3"/>
    <x v="4"/>
    <x v="1"/>
    <m/>
    <m/>
  </r>
  <r>
    <n v="2"/>
    <n v="1"/>
    <s v="1"/>
    <n v="29"/>
    <x v="276"/>
    <m/>
    <s v="GT-RA01"/>
    <x v="3"/>
    <s v="Synthetic Blood Penetration Testing (SYN)"/>
    <x v="1"/>
    <x v="4"/>
    <x v="1"/>
    <m/>
    <m/>
  </r>
  <r>
    <n v="2"/>
    <n v="1"/>
    <s v="3"/>
    <n v="153"/>
    <x v="276"/>
    <m/>
    <s v="GT-RA01"/>
    <x v="3"/>
    <s v="Synthetic Blood Penetration Testing (SYN)"/>
    <x v="3"/>
    <x v="4"/>
    <x v="1"/>
    <m/>
    <m/>
  </r>
  <r>
    <n v="6"/>
    <n v="1"/>
    <s v="1"/>
    <n v="42"/>
    <x v="276"/>
    <m/>
    <s v="GT-RA01"/>
    <x v="4"/>
    <s v="Synthetic Blood Penetration Testing (SYN)"/>
    <x v="1"/>
    <x v="4"/>
    <x v="1"/>
    <m/>
    <m/>
  </r>
  <r>
    <n v="6"/>
    <n v="1"/>
    <s v="3"/>
    <n v="247"/>
    <x v="276"/>
    <m/>
    <s v="GT-RA01"/>
    <x v="4"/>
    <s v="Synthetic Blood Penetration Testing (SYN)"/>
    <x v="3"/>
    <x v="4"/>
    <x v="1"/>
    <m/>
    <m/>
  </r>
  <r>
    <n v="3"/>
    <n v="1"/>
    <s v="1"/>
    <n v="55"/>
    <x v="276"/>
    <m/>
    <s v="GT-RA01"/>
    <x v="5"/>
    <s v="Synthetic Blood Penetration Testing (SYN)"/>
    <x v="1"/>
    <x v="4"/>
    <x v="1"/>
    <m/>
    <m/>
  </r>
  <r>
    <n v="3"/>
    <n v="1"/>
    <s v="3"/>
    <n v="315"/>
    <x v="276"/>
    <m/>
    <s v="GT-RA01"/>
    <x v="5"/>
    <s v="Synthetic Blood Penetration Testing (SYN)"/>
    <x v="3"/>
    <x v="4"/>
    <x v="1"/>
    <m/>
    <m/>
  </r>
  <r>
    <m/>
    <m/>
    <m/>
    <m/>
    <x v="276"/>
    <m/>
    <s v="GT-RA01"/>
    <x v="0"/>
    <m/>
    <x v="0"/>
    <x v="4"/>
    <x v="1"/>
    <m/>
    <m/>
  </r>
  <r>
    <n v="3"/>
    <n v="23"/>
    <s v="71"/>
    <n v="190"/>
    <x v="276"/>
    <s v="Gester"/>
    <s v="GT-RA01"/>
    <x v="5"/>
    <s v="Synthetic Blood Penetration Testing (SYN)"/>
    <x v="15"/>
    <x v="17"/>
    <x v="1"/>
    <n v="1"/>
    <s v="Condition: Excellent"/>
  </r>
  <r>
    <n v="3"/>
    <n v="23"/>
    <s v="72"/>
    <n v="370"/>
    <x v="276"/>
    <m/>
    <s v="GT-RA01"/>
    <x v="5"/>
    <s v="Synthetic Blood Penetration Testing (SYN)"/>
    <x v="16"/>
    <x v="17"/>
    <x v="1"/>
    <m/>
    <m/>
  </r>
  <r>
    <n v="3"/>
    <n v="23"/>
    <s v="73"/>
    <n v="550"/>
    <x v="276"/>
    <m/>
    <s v="GT-RA01"/>
    <x v="5"/>
    <s v="Synthetic Blood Penetration Testing (SYN)"/>
    <x v="17"/>
    <x v="17"/>
    <x v="1"/>
    <m/>
    <m/>
  </r>
  <r>
    <n v="3"/>
    <n v="23"/>
    <s v="74"/>
    <n v="730"/>
    <x v="276"/>
    <m/>
    <s v="GT-RA01"/>
    <x v="5"/>
    <s v="Synthetic Blood Penetration Testing (SYN)"/>
    <x v="36"/>
    <x v="17"/>
    <x v="1"/>
    <m/>
    <m/>
  </r>
  <r>
    <n v="3"/>
    <n v="23"/>
    <s v="75"/>
    <n v="910"/>
    <x v="276"/>
    <m/>
    <s v="GT-RA01"/>
    <x v="5"/>
    <s v="Synthetic Blood Penetration Testing (SYN)"/>
    <x v="38"/>
    <x v="17"/>
    <x v="1"/>
    <m/>
    <m/>
  </r>
  <r>
    <n v="3"/>
    <n v="23"/>
    <s v="77"/>
    <n v="1090"/>
    <x v="276"/>
    <m/>
    <s v="GT-RA01"/>
    <x v="5"/>
    <s v="Synthetic Blood Penetration Testing (SYN)"/>
    <x v="44"/>
    <x v="17"/>
    <x v="1"/>
    <m/>
    <m/>
  </r>
  <r>
    <n v="15"/>
    <n v="23"/>
    <s v="71"/>
    <n v="190"/>
    <x v="276"/>
    <m/>
    <s v="GT-RA01"/>
    <x v="8"/>
    <s v="Synthetic Blood Penetration Testing (SYN)"/>
    <x v="15"/>
    <x v="17"/>
    <x v="1"/>
    <m/>
    <m/>
  </r>
  <r>
    <n v="15"/>
    <n v="23"/>
    <s v="72"/>
    <n v="370"/>
    <x v="276"/>
    <m/>
    <s v="GT-RA01"/>
    <x v="8"/>
    <s v="Synthetic Blood Penetration Testing (SYN)"/>
    <x v="16"/>
    <x v="17"/>
    <x v="1"/>
    <m/>
    <m/>
  </r>
  <r>
    <n v="15"/>
    <n v="23"/>
    <s v="73"/>
    <n v="550"/>
    <x v="276"/>
    <m/>
    <s v="GT-RA01"/>
    <x v="8"/>
    <s v="Synthetic Blood Penetration Testing (SYN)"/>
    <x v="17"/>
    <x v="17"/>
    <x v="1"/>
    <m/>
    <m/>
  </r>
  <r>
    <n v="15"/>
    <n v="23"/>
    <s v="74"/>
    <n v="730"/>
    <x v="276"/>
    <m/>
    <s v="GT-RA01"/>
    <x v="8"/>
    <s v="Synthetic Blood Penetration Testing (SYN)"/>
    <x v="36"/>
    <x v="17"/>
    <x v="1"/>
    <m/>
    <m/>
  </r>
  <r>
    <n v="15"/>
    <n v="23"/>
    <s v="75"/>
    <n v="910"/>
    <x v="276"/>
    <m/>
    <s v="GT-RA01"/>
    <x v="8"/>
    <s v="Synthetic Blood Penetration Testing (SYN)"/>
    <x v="38"/>
    <x v="17"/>
    <x v="1"/>
    <m/>
    <m/>
  </r>
  <r>
    <n v="15"/>
    <n v="23"/>
    <s v="77"/>
    <n v="1090"/>
    <x v="276"/>
    <m/>
    <s v="GT-RA01"/>
    <x v="8"/>
    <s v="Synthetic Blood Penetration Testing (SYN)"/>
    <x v="44"/>
    <x v="17"/>
    <x v="1"/>
    <m/>
    <m/>
  </r>
  <r>
    <n v="16"/>
    <n v="23"/>
    <s v="67"/>
    <n v="95"/>
    <x v="276"/>
    <m/>
    <s v="GT-RA01"/>
    <x v="9"/>
    <s v="Synthetic Blood Penetration Testing (SYN)"/>
    <x v="18"/>
    <x v="17"/>
    <x v="1"/>
    <m/>
    <m/>
  </r>
  <r>
    <n v="16"/>
    <n v="23"/>
    <s v="68"/>
    <n v="180"/>
    <x v="276"/>
    <m/>
    <s v="GT-RA01"/>
    <x v="9"/>
    <s v="Synthetic Blood Penetration Testing (SYN)"/>
    <x v="19"/>
    <x v="17"/>
    <x v="1"/>
    <m/>
    <m/>
  </r>
  <r>
    <n v="16"/>
    <n v="23"/>
    <s v="78"/>
    <n v="265"/>
    <x v="276"/>
    <m/>
    <s v="GT-RA01"/>
    <x v="9"/>
    <s v="Synthetic Blood Penetration Testing (SYN)"/>
    <x v="45"/>
    <x v="17"/>
    <x v="1"/>
    <m/>
    <m/>
  </r>
  <r>
    <n v="6"/>
    <n v="23"/>
    <s v="71"/>
    <n v="190"/>
    <x v="276"/>
    <m/>
    <s v="GT-RA01"/>
    <x v="4"/>
    <s v="Synthetic Blood Penetration Testing (SYN)"/>
    <x v="15"/>
    <x v="17"/>
    <x v="1"/>
    <m/>
    <m/>
  </r>
  <r>
    <n v="6"/>
    <n v="23"/>
    <s v="72"/>
    <n v="370"/>
    <x v="276"/>
    <m/>
    <s v="GT-RA01"/>
    <x v="4"/>
    <s v="Synthetic Blood Penetration Testing (SYN)"/>
    <x v="16"/>
    <x v="17"/>
    <x v="1"/>
    <m/>
    <m/>
  </r>
  <r>
    <n v="6"/>
    <n v="23"/>
    <s v="73"/>
    <n v="550"/>
    <x v="276"/>
    <m/>
    <s v="GT-RA01"/>
    <x v="4"/>
    <s v="Synthetic Blood Penetration Testing (SYN)"/>
    <x v="17"/>
    <x v="17"/>
    <x v="1"/>
    <m/>
    <m/>
  </r>
  <r>
    <n v="6"/>
    <n v="23"/>
    <s v="74"/>
    <n v="730"/>
    <x v="276"/>
    <m/>
    <s v="GT-RA01"/>
    <x v="4"/>
    <s v="Synthetic Blood Penetration Testing (SYN)"/>
    <x v="36"/>
    <x v="17"/>
    <x v="1"/>
    <m/>
    <m/>
  </r>
  <r>
    <n v="6"/>
    <n v="23"/>
    <s v="75"/>
    <n v="910"/>
    <x v="276"/>
    <m/>
    <s v="GT-RA01"/>
    <x v="4"/>
    <s v="Synthetic Blood Penetration Testing (SYN)"/>
    <x v="38"/>
    <x v="17"/>
    <x v="1"/>
    <m/>
    <m/>
  </r>
  <r>
    <n v="6"/>
    <n v="23"/>
    <s v="77"/>
    <n v="1090"/>
    <x v="276"/>
    <m/>
    <s v="GT-RA01"/>
    <x v="4"/>
    <s v="Synthetic Blood Penetration Testing (SYN)"/>
    <x v="44"/>
    <x v="17"/>
    <x v="1"/>
    <m/>
    <m/>
  </r>
  <r>
    <n v="10"/>
    <n v="1"/>
    <s v="18"/>
    <n v="0"/>
    <x v="277"/>
    <m/>
    <s v="GT-RA01"/>
    <x v="6"/>
    <s v="Tape Mounting System (TMS)"/>
    <x v="5"/>
    <x v="2"/>
    <x v="2"/>
    <n v="0"/>
    <m/>
  </r>
  <r>
    <n v="10"/>
    <n v="1"/>
    <s v="29"/>
    <n v="0"/>
    <x v="277"/>
    <m/>
    <s v="GT-RA01"/>
    <x v="6"/>
    <s v="Tape Mounting System (TMS)"/>
    <x v="6"/>
    <x v="2"/>
    <x v="2"/>
    <m/>
    <m/>
  </r>
  <r>
    <n v="1"/>
    <n v="1"/>
    <s v="1"/>
    <n v="5"/>
    <x v="277"/>
    <m/>
    <s v="GT-RA01"/>
    <x v="1"/>
    <s v="Tape Mounting System (TMS)"/>
    <x v="1"/>
    <x v="2"/>
    <x v="2"/>
    <m/>
    <m/>
  </r>
  <r>
    <n v="1"/>
    <n v="1"/>
    <s v="3"/>
    <n v="78"/>
    <x v="277"/>
    <m/>
    <s v="GT-RA01"/>
    <x v="1"/>
    <s v="Tape Mounting System (TMS)"/>
    <x v="3"/>
    <x v="2"/>
    <x v="2"/>
    <m/>
    <m/>
  </r>
  <r>
    <n v="1"/>
    <n v="1"/>
    <s v="19"/>
    <n v="78"/>
    <x v="277"/>
    <m/>
    <s v="GT-RA01"/>
    <x v="1"/>
    <s v="Tape Mounting System (TMS)"/>
    <x v="2"/>
    <x v="2"/>
    <x v="2"/>
    <m/>
    <m/>
  </r>
  <r>
    <n v="5"/>
    <n v="1"/>
    <s v="1"/>
    <n v="8"/>
    <x v="277"/>
    <m/>
    <s v="GT-RA01"/>
    <x v="2"/>
    <s v="Tape Mounting System (TMS)"/>
    <x v="1"/>
    <x v="2"/>
    <x v="2"/>
    <m/>
    <m/>
  </r>
  <r>
    <n v="5"/>
    <n v="1"/>
    <s v="3"/>
    <n v="123"/>
    <x v="277"/>
    <m/>
    <s v="GT-RA01"/>
    <x v="2"/>
    <s v="Tape Mounting System (TMS)"/>
    <x v="3"/>
    <x v="2"/>
    <x v="2"/>
    <m/>
    <m/>
  </r>
  <r>
    <n v="5"/>
    <n v="1"/>
    <s v="19"/>
    <n v="123"/>
    <x v="277"/>
    <m/>
    <s v="GT-RA01"/>
    <x v="2"/>
    <s v="Tape Mounting System (TMS)"/>
    <x v="2"/>
    <x v="2"/>
    <x v="2"/>
    <m/>
    <m/>
  </r>
  <r>
    <n v="2"/>
    <n v="1"/>
    <s v="1"/>
    <n v="10"/>
    <x v="277"/>
    <m/>
    <s v="GT-RA01"/>
    <x v="3"/>
    <s v="Tape Mounting System (TMS)"/>
    <x v="1"/>
    <x v="2"/>
    <x v="2"/>
    <m/>
    <m/>
  </r>
  <r>
    <n v="2"/>
    <n v="1"/>
    <s v="3"/>
    <n v="142"/>
    <x v="277"/>
    <m/>
    <s v="GT-RA01"/>
    <x v="3"/>
    <s v="Tape Mounting System (TMS)"/>
    <x v="3"/>
    <x v="2"/>
    <x v="2"/>
    <m/>
    <m/>
  </r>
  <r>
    <n v="2"/>
    <n v="1"/>
    <s v="19"/>
    <n v="142"/>
    <x v="277"/>
    <m/>
    <s v="GT-RA01"/>
    <x v="3"/>
    <s v="Tape Mounting System (TMS)"/>
    <x v="2"/>
    <x v="2"/>
    <x v="2"/>
    <m/>
    <m/>
  </r>
  <r>
    <n v="6"/>
    <n v="1"/>
    <s v="1"/>
    <n v="15"/>
    <x v="277"/>
    <m/>
    <s v="GT-RA01"/>
    <x v="4"/>
    <s v="Tape Mounting System (TMS)"/>
    <x v="1"/>
    <x v="2"/>
    <x v="2"/>
    <m/>
    <m/>
  </r>
  <r>
    <n v="6"/>
    <n v="1"/>
    <s v="3"/>
    <n v="206"/>
    <x v="277"/>
    <m/>
    <s v="GT-RA01"/>
    <x v="4"/>
    <s v="Tape Mounting System (TMS)"/>
    <x v="3"/>
    <x v="2"/>
    <x v="2"/>
    <m/>
    <m/>
  </r>
  <r>
    <n v="6"/>
    <n v="1"/>
    <s v="19"/>
    <n v="206"/>
    <x v="277"/>
    <m/>
    <s v="GT-RA01"/>
    <x v="4"/>
    <s v="Tape Mounting System (TMS)"/>
    <x v="2"/>
    <x v="2"/>
    <x v="2"/>
    <m/>
    <m/>
  </r>
  <r>
    <n v="3"/>
    <n v="1"/>
    <s v="1"/>
    <n v="20"/>
    <x v="277"/>
    <m/>
    <s v="GT-RA01"/>
    <x v="5"/>
    <s v="Tape Mounting System (TMS)"/>
    <x v="1"/>
    <x v="2"/>
    <x v="2"/>
    <m/>
    <m/>
  </r>
  <r>
    <n v="3"/>
    <n v="1"/>
    <s v="3"/>
    <n v="270"/>
    <x v="277"/>
    <m/>
    <s v="GT-RA01"/>
    <x v="5"/>
    <s v="Tape Mounting System (TMS)"/>
    <x v="3"/>
    <x v="2"/>
    <x v="2"/>
    <m/>
    <m/>
  </r>
  <r>
    <n v="3"/>
    <n v="1"/>
    <s v="19"/>
    <n v="270"/>
    <x v="277"/>
    <m/>
    <s v="GT-RA01"/>
    <x v="5"/>
    <s v="Tape Mounting System (TMS)"/>
    <x v="2"/>
    <x v="2"/>
    <x v="2"/>
    <m/>
    <m/>
  </r>
  <r>
    <n v="1"/>
    <n v="1"/>
    <s v="1"/>
    <n v="6"/>
    <x v="277"/>
    <m/>
    <s v="GT-RA01"/>
    <x v="1"/>
    <s v="Tape Mounting System (TMS)"/>
    <x v="1"/>
    <x v="2"/>
    <x v="2"/>
    <m/>
    <m/>
  </r>
  <r>
    <n v="1"/>
    <n v="1"/>
    <s v="19"/>
    <n v="89"/>
    <x v="277"/>
    <m/>
    <s v="GT-RA01"/>
    <x v="1"/>
    <s v="Tape Mounting System (TMS)"/>
    <x v="2"/>
    <x v="2"/>
    <x v="2"/>
    <m/>
    <m/>
  </r>
  <r>
    <n v="1"/>
    <n v="1"/>
    <s v="3"/>
    <n v="89"/>
    <x v="277"/>
    <m/>
    <s v="GT-RA01"/>
    <x v="1"/>
    <s v="Tape Mounting System (TMS)"/>
    <x v="3"/>
    <x v="2"/>
    <x v="2"/>
    <m/>
    <m/>
  </r>
  <r>
    <n v="5"/>
    <n v="1"/>
    <s v="1"/>
    <n v="10"/>
    <x v="277"/>
    <m/>
    <s v="GT-RA01"/>
    <x v="2"/>
    <s v="Tape Mounting System (TMS)"/>
    <x v="1"/>
    <x v="2"/>
    <x v="2"/>
    <m/>
    <m/>
  </r>
  <r>
    <n v="5"/>
    <n v="1"/>
    <s v="19"/>
    <n v="139"/>
    <x v="277"/>
    <m/>
    <s v="GT-RA01"/>
    <x v="2"/>
    <s v="Tape Mounting System (TMS)"/>
    <x v="2"/>
    <x v="2"/>
    <x v="2"/>
    <m/>
    <m/>
  </r>
  <r>
    <n v="5"/>
    <n v="1"/>
    <s v="3"/>
    <n v="139"/>
    <x v="277"/>
    <m/>
    <s v="GT-RA01"/>
    <x v="2"/>
    <s v="Tape Mounting System (TMS)"/>
    <x v="3"/>
    <x v="2"/>
    <x v="2"/>
    <m/>
    <m/>
  </r>
  <r>
    <n v="2"/>
    <n v="1"/>
    <s v="1"/>
    <n v="11"/>
    <x v="277"/>
    <m/>
    <s v="GT-RA01"/>
    <x v="3"/>
    <s v="Tape Mounting System (TMS)"/>
    <x v="1"/>
    <x v="2"/>
    <x v="2"/>
    <m/>
    <m/>
  </r>
  <r>
    <n v="2"/>
    <n v="1"/>
    <s v="19"/>
    <n v="162"/>
    <x v="277"/>
    <m/>
    <s v="GT-RA01"/>
    <x v="3"/>
    <s v="Tape Mounting System (TMS)"/>
    <x v="2"/>
    <x v="2"/>
    <x v="2"/>
    <m/>
    <m/>
  </r>
  <r>
    <n v="2"/>
    <n v="1"/>
    <s v="3"/>
    <n v="162"/>
    <x v="277"/>
    <m/>
    <s v="GT-RA01"/>
    <x v="3"/>
    <s v="Tape Mounting System (TMS)"/>
    <x v="3"/>
    <x v="2"/>
    <x v="2"/>
    <m/>
    <m/>
  </r>
  <r>
    <n v="6"/>
    <n v="1"/>
    <s v="1"/>
    <n v="16"/>
    <x v="277"/>
    <m/>
    <s v="GT-RA01"/>
    <x v="4"/>
    <s v="Tape Mounting System (TMS)"/>
    <x v="1"/>
    <x v="2"/>
    <x v="2"/>
    <m/>
    <m/>
  </r>
  <r>
    <n v="6"/>
    <n v="1"/>
    <s v="19"/>
    <n v="235"/>
    <x v="277"/>
    <m/>
    <s v="GT-RA01"/>
    <x v="4"/>
    <s v="Tape Mounting System (TMS)"/>
    <x v="2"/>
    <x v="2"/>
    <x v="2"/>
    <m/>
    <m/>
  </r>
  <r>
    <n v="6"/>
    <n v="1"/>
    <s v="3"/>
    <n v="235"/>
    <x v="277"/>
    <m/>
    <s v="GT-RA01"/>
    <x v="4"/>
    <s v="Tape Mounting System (TMS)"/>
    <x v="3"/>
    <x v="2"/>
    <x v="2"/>
    <m/>
    <m/>
  </r>
  <r>
    <n v="3"/>
    <n v="1"/>
    <s v="1"/>
    <n v="21"/>
    <x v="277"/>
    <m/>
    <s v="GT-RA01"/>
    <x v="5"/>
    <s v="Tape Mounting System (TMS)"/>
    <x v="1"/>
    <x v="2"/>
    <x v="2"/>
    <m/>
    <m/>
  </r>
  <r>
    <n v="3"/>
    <n v="1"/>
    <s v="19"/>
    <n v="308"/>
    <x v="277"/>
    <m/>
    <s v="GT-RA01"/>
    <x v="5"/>
    <s v="Tape Mounting System (TMS)"/>
    <x v="2"/>
    <x v="2"/>
    <x v="2"/>
    <m/>
    <m/>
  </r>
  <r>
    <n v="3"/>
    <n v="1"/>
    <s v="3"/>
    <n v="308"/>
    <x v="277"/>
    <m/>
    <s v="GT-RA01"/>
    <x v="5"/>
    <s v="Tape Mounting System (TMS)"/>
    <x v="3"/>
    <x v="2"/>
    <x v="2"/>
    <m/>
    <m/>
  </r>
  <r>
    <n v="1"/>
    <n v="1"/>
    <s v="1"/>
    <n v="5"/>
    <x v="278"/>
    <s v="ESPEC"/>
    <s v="EPX-4H"/>
    <x v="1"/>
    <s v="Temperature and Humidity Chamber"/>
    <x v="1"/>
    <x v="4"/>
    <x v="1"/>
    <n v="1"/>
    <s v="Condition: Excellent"/>
  </r>
  <r>
    <n v="5"/>
    <n v="1"/>
    <s v="1"/>
    <n v="11"/>
    <x v="278"/>
    <m/>
    <s v="EPX-4H"/>
    <x v="2"/>
    <s v="Temperature and Humidity Chamber"/>
    <x v="1"/>
    <x v="4"/>
    <x v="1"/>
    <m/>
    <m/>
  </r>
  <r>
    <n v="2"/>
    <n v="1"/>
    <s v="1"/>
    <n v="13"/>
    <x v="278"/>
    <m/>
    <s v="EPX-4H"/>
    <x v="3"/>
    <s v="Temperature and Humidity Chamber"/>
    <x v="1"/>
    <x v="4"/>
    <x v="1"/>
    <m/>
    <m/>
  </r>
  <r>
    <n v="6"/>
    <n v="1"/>
    <s v="1"/>
    <n v="19"/>
    <x v="278"/>
    <m/>
    <s v="EPX-4H"/>
    <x v="4"/>
    <s v="Temperature and Humidity Chamber"/>
    <x v="1"/>
    <x v="4"/>
    <x v="1"/>
    <m/>
    <m/>
  </r>
  <r>
    <n v="3"/>
    <n v="1"/>
    <s v="1"/>
    <n v="25"/>
    <x v="278"/>
    <m/>
    <s v="EPX-4H"/>
    <x v="5"/>
    <s v="Temperature and Humidity Chamber"/>
    <x v="1"/>
    <x v="4"/>
    <x v="1"/>
    <m/>
    <m/>
  </r>
  <r>
    <n v="1"/>
    <n v="1"/>
    <s v="19"/>
    <n v="77"/>
    <x v="278"/>
    <m/>
    <s v="EPX-4H"/>
    <x v="1"/>
    <s v="Temperature and Humidity Chamber"/>
    <x v="2"/>
    <x v="4"/>
    <x v="1"/>
    <m/>
    <m/>
  </r>
  <r>
    <n v="1"/>
    <n v="1"/>
    <s v="3"/>
    <n v="77"/>
    <x v="278"/>
    <m/>
    <s v="EPX-4H"/>
    <x v="1"/>
    <s v="Temperature and Humidity Chamber"/>
    <x v="3"/>
    <x v="4"/>
    <x v="1"/>
    <m/>
    <m/>
  </r>
  <r>
    <n v="5"/>
    <n v="1"/>
    <s v="19"/>
    <n v="125"/>
    <x v="278"/>
    <m/>
    <s v="EPX-4H"/>
    <x v="2"/>
    <s v="Temperature and Humidity Chamber"/>
    <x v="2"/>
    <x v="4"/>
    <x v="1"/>
    <m/>
    <m/>
  </r>
  <r>
    <n v="5"/>
    <n v="1"/>
    <s v="3"/>
    <n v="125"/>
    <x v="278"/>
    <m/>
    <s v="EPX-4H"/>
    <x v="2"/>
    <s v="Temperature and Humidity Chamber"/>
    <x v="3"/>
    <x v="4"/>
    <x v="1"/>
    <m/>
    <m/>
  </r>
  <r>
    <n v="2"/>
    <n v="1"/>
    <s v="3"/>
    <n v="140"/>
    <x v="278"/>
    <m/>
    <s v="EPX-4H"/>
    <x v="3"/>
    <s v="Temperature and Humidity Chamber"/>
    <x v="3"/>
    <x v="4"/>
    <x v="1"/>
    <m/>
    <m/>
  </r>
  <r>
    <n v="2"/>
    <n v="1"/>
    <s v="19"/>
    <n v="140"/>
    <x v="278"/>
    <m/>
    <s v="EPX-4H"/>
    <x v="3"/>
    <s v="Temperature and Humidity Chamber"/>
    <x v="2"/>
    <x v="4"/>
    <x v="1"/>
    <m/>
    <m/>
  </r>
  <r>
    <n v="6"/>
    <n v="1"/>
    <s v="19"/>
    <n v="226"/>
    <x v="278"/>
    <m/>
    <s v="EPX-4H"/>
    <x v="4"/>
    <s v="Temperature and Humidity Chamber"/>
    <x v="2"/>
    <x v="4"/>
    <x v="1"/>
    <m/>
    <m/>
  </r>
  <r>
    <n v="6"/>
    <n v="1"/>
    <s v="3"/>
    <n v="226"/>
    <x v="278"/>
    <m/>
    <s v="EPX-4H"/>
    <x v="4"/>
    <s v="Temperature and Humidity Chamber"/>
    <x v="3"/>
    <x v="4"/>
    <x v="1"/>
    <m/>
    <m/>
  </r>
  <r>
    <n v="3"/>
    <n v="1"/>
    <s v="3"/>
    <n v="289"/>
    <x v="278"/>
    <m/>
    <s v="EPX-4H"/>
    <x v="5"/>
    <s v="Temperature and Humidity Chamber"/>
    <x v="3"/>
    <x v="4"/>
    <x v="1"/>
    <m/>
    <m/>
  </r>
  <r>
    <n v="3"/>
    <n v="1"/>
    <s v="19"/>
    <n v="289"/>
    <x v="278"/>
    <m/>
    <s v="EPX-4H"/>
    <x v="5"/>
    <s v="Temperature and Humidity Chamber"/>
    <x v="2"/>
    <x v="4"/>
    <x v="1"/>
    <m/>
    <m/>
  </r>
  <r>
    <n v="10"/>
    <n v="1"/>
    <s v="18"/>
    <n v="0"/>
    <x v="278"/>
    <m/>
    <s v="EPX-4H"/>
    <x v="6"/>
    <s v="Temperature and Humidity Chamber"/>
    <x v="5"/>
    <x v="4"/>
    <x v="1"/>
    <m/>
    <m/>
  </r>
  <r>
    <n v="1"/>
    <n v="9"/>
    <s v="19"/>
    <n v="100"/>
    <x v="278"/>
    <s v="Associated Environmental Systems"/>
    <s v="HD-202"/>
    <x v="1"/>
    <s v="Temperature and Humidity Chamber"/>
    <x v="2"/>
    <x v="20"/>
    <x v="1"/>
    <n v="1"/>
    <s v="Condition: Excellent"/>
  </r>
  <r>
    <n v="2"/>
    <n v="9"/>
    <s v="19"/>
    <n v="100"/>
    <x v="278"/>
    <m/>
    <s v="HD-202"/>
    <x v="3"/>
    <s v="Temperature and Humidity Chamber"/>
    <x v="2"/>
    <x v="20"/>
    <x v="1"/>
    <m/>
    <m/>
  </r>
  <r>
    <n v="5"/>
    <n v="9"/>
    <s v="19"/>
    <n v="100"/>
    <x v="278"/>
    <m/>
    <s v="HD-202"/>
    <x v="2"/>
    <s v="Temperature and Humidity Chamber"/>
    <x v="2"/>
    <x v="20"/>
    <x v="1"/>
    <m/>
    <m/>
  </r>
  <r>
    <n v="6"/>
    <n v="9"/>
    <s v="19"/>
    <n v="100"/>
    <x v="278"/>
    <m/>
    <s v="HD-202"/>
    <x v="4"/>
    <s v="Temperature and Humidity Chamber"/>
    <x v="2"/>
    <x v="20"/>
    <x v="1"/>
    <m/>
    <m/>
  </r>
  <r>
    <n v="3"/>
    <n v="9"/>
    <s v="19"/>
    <n v="100"/>
    <x v="278"/>
    <m/>
    <s v="HD-202"/>
    <x v="5"/>
    <s v="Temperature and Humidity Chamber"/>
    <x v="2"/>
    <x v="20"/>
    <x v="1"/>
    <m/>
    <m/>
  </r>
  <r>
    <n v="1"/>
    <n v="1"/>
    <s v="1"/>
    <n v="22"/>
    <x v="279"/>
    <s v="KLA"/>
    <s v="T150 UTM"/>
    <x v="1"/>
    <s v="Tensile Tester, Nano Single Fiber"/>
    <x v="1"/>
    <x v="4"/>
    <x v="1"/>
    <n v="1"/>
    <s v="Condition: Excellent"/>
  </r>
  <r>
    <n v="1"/>
    <n v="1"/>
    <s v="19"/>
    <n v="95"/>
    <x v="279"/>
    <m/>
    <s v="T150 UTM"/>
    <x v="1"/>
    <s v="Tensile Tester, Nano Single Fiber"/>
    <x v="2"/>
    <x v="4"/>
    <x v="1"/>
    <m/>
    <m/>
  </r>
  <r>
    <n v="1"/>
    <n v="1"/>
    <s v="3"/>
    <n v="95"/>
    <x v="279"/>
    <m/>
    <s v="T150 UTM"/>
    <x v="1"/>
    <s v="Tensile Tester, Nano Single Fiber"/>
    <x v="3"/>
    <x v="4"/>
    <x v="1"/>
    <m/>
    <m/>
  </r>
  <r>
    <n v="5"/>
    <n v="1"/>
    <s v="1"/>
    <n v="43"/>
    <x v="279"/>
    <m/>
    <s v="T150 UTM"/>
    <x v="2"/>
    <s v="Tensile Tester, Nano Single Fiber"/>
    <x v="1"/>
    <x v="4"/>
    <x v="1"/>
    <m/>
    <m/>
  </r>
  <r>
    <n v="5"/>
    <n v="1"/>
    <s v="19"/>
    <n v="148"/>
    <x v="279"/>
    <m/>
    <s v="T150 UTM"/>
    <x v="2"/>
    <s v="Tensile Tester, Nano Single Fiber"/>
    <x v="2"/>
    <x v="4"/>
    <x v="1"/>
    <m/>
    <m/>
  </r>
  <r>
    <n v="5"/>
    <n v="1"/>
    <s v="3"/>
    <n v="148"/>
    <x v="279"/>
    <m/>
    <s v="T150 UTM"/>
    <x v="2"/>
    <s v="Tensile Tester, Nano Single Fiber"/>
    <x v="3"/>
    <x v="4"/>
    <x v="1"/>
    <m/>
    <m/>
  </r>
  <r>
    <n v="2"/>
    <n v="1"/>
    <s v="1"/>
    <n v="50"/>
    <x v="279"/>
    <m/>
    <s v="T150 UTM"/>
    <x v="3"/>
    <s v="Tensile Tester, Nano Single Fiber"/>
    <x v="1"/>
    <x v="4"/>
    <x v="1"/>
    <m/>
    <m/>
  </r>
  <r>
    <n v="2"/>
    <n v="1"/>
    <s v="19"/>
    <n v="172"/>
    <x v="279"/>
    <m/>
    <s v="T150 UTM"/>
    <x v="3"/>
    <s v="Tensile Tester, Nano Single Fiber"/>
    <x v="2"/>
    <x v="4"/>
    <x v="1"/>
    <m/>
    <m/>
  </r>
  <r>
    <n v="2"/>
    <n v="1"/>
    <s v="3"/>
    <n v="172"/>
    <x v="279"/>
    <m/>
    <s v="T150 UTM"/>
    <x v="3"/>
    <s v="Tensile Tester, Nano Single Fiber"/>
    <x v="3"/>
    <x v="4"/>
    <x v="1"/>
    <m/>
    <m/>
  </r>
  <r>
    <n v="6"/>
    <n v="1"/>
    <s v="1"/>
    <n v="82"/>
    <x v="279"/>
    <m/>
    <s v="T150 UTM"/>
    <x v="4"/>
    <s v="Tensile Tester, Nano Single Fiber"/>
    <x v="1"/>
    <x v="4"/>
    <x v="1"/>
    <m/>
    <m/>
  </r>
  <r>
    <n v="6"/>
    <n v="1"/>
    <s v="19"/>
    <n v="278"/>
    <x v="279"/>
    <m/>
    <s v="T150 UTM"/>
    <x v="4"/>
    <s v="Tensile Tester, Nano Single Fiber"/>
    <x v="2"/>
    <x v="4"/>
    <x v="1"/>
    <m/>
    <m/>
  </r>
  <r>
    <n v="6"/>
    <n v="1"/>
    <s v="3"/>
    <n v="278"/>
    <x v="279"/>
    <m/>
    <s v="T150 UTM"/>
    <x v="4"/>
    <s v="Tensile Tester, Nano Single Fiber"/>
    <x v="3"/>
    <x v="4"/>
    <x v="1"/>
    <m/>
    <m/>
  </r>
  <r>
    <n v="3"/>
    <n v="1"/>
    <s v="1"/>
    <n v="104"/>
    <x v="279"/>
    <m/>
    <s v="T150 UTM"/>
    <x v="5"/>
    <s v="Tensile Tester, Nano Single Fiber"/>
    <x v="1"/>
    <x v="4"/>
    <x v="1"/>
    <m/>
    <m/>
  </r>
  <r>
    <n v="3"/>
    <n v="1"/>
    <s v="19"/>
    <n v="356"/>
    <x v="279"/>
    <m/>
    <s v="T150 UTM"/>
    <x v="5"/>
    <s v="Tensile Tester, Nano Single Fiber"/>
    <x v="2"/>
    <x v="4"/>
    <x v="1"/>
    <m/>
    <m/>
  </r>
  <r>
    <n v="3"/>
    <n v="1"/>
    <s v="3"/>
    <n v="356"/>
    <x v="279"/>
    <m/>
    <s v="T150 UTM"/>
    <x v="5"/>
    <s v="Tensile Tester, Nano Single Fiber"/>
    <x v="3"/>
    <x v="4"/>
    <x v="1"/>
    <m/>
    <m/>
  </r>
  <r>
    <n v="10"/>
    <n v="1"/>
    <s v="18"/>
    <n v="0"/>
    <x v="279"/>
    <m/>
    <s v="T150 UTM"/>
    <x v="6"/>
    <s v="Tensile Tester, Nano Single Fiber"/>
    <x v="5"/>
    <x v="4"/>
    <x v="1"/>
    <m/>
    <m/>
  </r>
  <r>
    <n v="1"/>
    <n v="1"/>
    <s v="1"/>
    <n v="22"/>
    <x v="280"/>
    <s v="ADMET"/>
    <s v="eXpert 8000"/>
    <x v="1"/>
    <s v="Tensile Tester, Planar Biaxial Testing System_x000a_"/>
    <x v="1"/>
    <x v="4"/>
    <x v="1"/>
    <n v="1"/>
    <s v="Condition: Excellent"/>
  </r>
  <r>
    <n v="1"/>
    <n v="1"/>
    <s v="19"/>
    <n v="95"/>
    <x v="280"/>
    <m/>
    <s v="eXpert 8000"/>
    <x v="1"/>
    <s v="Tensile Tester, Planar Biaxial Testing System_x000a_"/>
    <x v="2"/>
    <x v="4"/>
    <x v="1"/>
    <m/>
    <m/>
  </r>
  <r>
    <n v="1"/>
    <n v="1"/>
    <s v="3"/>
    <n v="95"/>
    <x v="280"/>
    <m/>
    <s v="eXpert 8000"/>
    <x v="1"/>
    <s v="Tensile Tester, Planar Biaxial Testing System_x000a_"/>
    <x v="3"/>
    <x v="4"/>
    <x v="1"/>
    <m/>
    <m/>
  </r>
  <r>
    <n v="5"/>
    <n v="1"/>
    <s v="1"/>
    <n v="43"/>
    <x v="280"/>
    <m/>
    <s v="eXpert 8000"/>
    <x v="2"/>
    <s v="Tensile Tester, Planar Biaxial Testing System_x000a_"/>
    <x v="1"/>
    <x v="4"/>
    <x v="1"/>
    <m/>
    <m/>
  </r>
  <r>
    <n v="5"/>
    <n v="1"/>
    <s v="19"/>
    <n v="148"/>
    <x v="280"/>
    <m/>
    <s v="eXpert 8000"/>
    <x v="2"/>
    <s v="Tensile Tester, Planar Biaxial Testing System_x000a_"/>
    <x v="2"/>
    <x v="4"/>
    <x v="1"/>
    <m/>
    <m/>
  </r>
  <r>
    <n v="5"/>
    <n v="1"/>
    <s v="3"/>
    <n v="148"/>
    <x v="280"/>
    <m/>
    <s v="eXpert 8000"/>
    <x v="2"/>
    <s v="Tensile Tester, Planar Biaxial Testing System_x000a_"/>
    <x v="3"/>
    <x v="4"/>
    <x v="1"/>
    <m/>
    <m/>
  </r>
  <r>
    <n v="2"/>
    <n v="1"/>
    <s v="1"/>
    <n v="50"/>
    <x v="280"/>
    <m/>
    <s v="eXpert 8000"/>
    <x v="3"/>
    <s v="Tensile Tester, Planar Biaxial Testing System_x000a_"/>
    <x v="1"/>
    <x v="4"/>
    <x v="1"/>
    <m/>
    <m/>
  </r>
  <r>
    <n v="2"/>
    <n v="1"/>
    <s v="19"/>
    <n v="172"/>
    <x v="280"/>
    <m/>
    <s v="eXpert 8000"/>
    <x v="3"/>
    <s v="Tensile Tester, Planar Biaxial Testing System_x000a_"/>
    <x v="2"/>
    <x v="4"/>
    <x v="1"/>
    <m/>
    <m/>
  </r>
  <r>
    <n v="2"/>
    <n v="1"/>
    <s v="3"/>
    <n v="172"/>
    <x v="280"/>
    <m/>
    <s v="eXpert 8000"/>
    <x v="3"/>
    <s v="Tensile Tester, Planar Biaxial Testing System_x000a_"/>
    <x v="3"/>
    <x v="4"/>
    <x v="1"/>
    <m/>
    <m/>
  </r>
  <r>
    <n v="6"/>
    <n v="1"/>
    <s v="1"/>
    <n v="82"/>
    <x v="280"/>
    <m/>
    <s v="eXpert 8000"/>
    <x v="4"/>
    <s v="Tensile Tester, Planar Biaxial Testing System_x000a_"/>
    <x v="1"/>
    <x v="4"/>
    <x v="1"/>
    <m/>
    <m/>
  </r>
  <r>
    <n v="6"/>
    <n v="1"/>
    <s v="19"/>
    <n v="278"/>
    <x v="280"/>
    <m/>
    <s v="eXpert 8000"/>
    <x v="4"/>
    <s v="Tensile Tester, Planar Biaxial Testing System_x000a_"/>
    <x v="2"/>
    <x v="4"/>
    <x v="1"/>
    <m/>
    <m/>
  </r>
  <r>
    <n v="6"/>
    <n v="1"/>
    <s v="3"/>
    <n v="278"/>
    <x v="280"/>
    <m/>
    <s v="eXpert 8000"/>
    <x v="4"/>
    <s v="Tensile Tester, Planar Biaxial Testing System_x000a_"/>
    <x v="3"/>
    <x v="4"/>
    <x v="1"/>
    <m/>
    <m/>
  </r>
  <r>
    <n v="3"/>
    <n v="1"/>
    <s v="1"/>
    <n v="104"/>
    <x v="280"/>
    <m/>
    <s v="eXpert 8000"/>
    <x v="5"/>
    <s v="Tensile Tester, Planar Biaxial Testing System_x000a_"/>
    <x v="1"/>
    <x v="4"/>
    <x v="1"/>
    <m/>
    <m/>
  </r>
  <r>
    <n v="3"/>
    <n v="1"/>
    <s v="19"/>
    <n v="356"/>
    <x v="280"/>
    <m/>
    <s v="eXpert 8000"/>
    <x v="5"/>
    <s v="Tensile Tester, Planar Biaxial Testing System_x000a_"/>
    <x v="2"/>
    <x v="4"/>
    <x v="1"/>
    <m/>
    <m/>
  </r>
  <r>
    <n v="3"/>
    <n v="1"/>
    <s v="3"/>
    <n v="356"/>
    <x v="280"/>
    <m/>
    <s v="eXpert 8000"/>
    <x v="5"/>
    <s v="Tensile Tester, Planar Biaxial Testing System_x000a_"/>
    <x v="3"/>
    <x v="4"/>
    <x v="1"/>
    <m/>
    <m/>
  </r>
  <r>
    <n v="10"/>
    <n v="1"/>
    <s v="18"/>
    <n v="0"/>
    <x v="280"/>
    <m/>
    <s v="eXpert 8000"/>
    <x v="6"/>
    <s v="Tensile Tester, Planar Biaxial Testing System_x000a_"/>
    <x v="5"/>
    <x v="4"/>
    <x v="1"/>
    <m/>
    <m/>
  </r>
  <r>
    <n v="1"/>
    <n v="1"/>
    <s v="1"/>
    <n v="12"/>
    <x v="281"/>
    <s v="Instron"/>
    <s v="68SC-05"/>
    <x v="1"/>
    <s v="Tensile Tester, Single Column (TEN)"/>
    <x v="1"/>
    <x v="4"/>
    <x v="1"/>
    <n v="1"/>
    <m/>
  </r>
  <r>
    <n v="1"/>
    <n v="1"/>
    <s v="19"/>
    <n v="84"/>
    <x v="281"/>
    <m/>
    <s v="68SC-05"/>
    <x v="1"/>
    <s v="Tensile Tester, Single Column (TEN)"/>
    <x v="2"/>
    <x v="4"/>
    <x v="1"/>
    <m/>
    <m/>
  </r>
  <r>
    <n v="1"/>
    <n v="1"/>
    <s v="3"/>
    <n v="84"/>
    <x v="281"/>
    <m/>
    <s v="68SC-05"/>
    <x v="1"/>
    <s v="Tensile Tester, Single Column (TEN)"/>
    <x v="3"/>
    <x v="4"/>
    <x v="1"/>
    <m/>
    <m/>
  </r>
  <r>
    <n v="5"/>
    <n v="1"/>
    <s v="1"/>
    <n v="25"/>
    <x v="281"/>
    <m/>
    <s v="68SC-05"/>
    <x v="2"/>
    <s v="Tensile Tester, Single Column (TEN)"/>
    <x v="1"/>
    <x v="4"/>
    <x v="1"/>
    <m/>
    <m/>
  </r>
  <r>
    <n v="5"/>
    <n v="1"/>
    <s v="19"/>
    <n v="132"/>
    <x v="281"/>
    <m/>
    <s v="68SC-05"/>
    <x v="2"/>
    <s v="Tensile Tester, Single Column (TEN)"/>
    <x v="2"/>
    <x v="4"/>
    <x v="1"/>
    <m/>
    <m/>
  </r>
  <r>
    <n v="5"/>
    <n v="1"/>
    <s v="3"/>
    <n v="132"/>
    <x v="281"/>
    <m/>
    <s v="68SC-05"/>
    <x v="2"/>
    <s v="Tensile Tester, Single Column (TEN)"/>
    <x v="3"/>
    <x v="4"/>
    <x v="1"/>
    <m/>
    <m/>
  </r>
  <r>
    <n v="2"/>
    <n v="1"/>
    <s v="1"/>
    <n v="29"/>
    <x v="281"/>
    <m/>
    <s v="68SC-05"/>
    <x v="3"/>
    <s v="Tensile Tester, Single Column (TEN)"/>
    <x v="1"/>
    <x v="4"/>
    <x v="1"/>
    <m/>
    <m/>
  </r>
  <r>
    <n v="2"/>
    <n v="1"/>
    <s v="19"/>
    <n v="153"/>
    <x v="281"/>
    <m/>
    <s v="68SC-05"/>
    <x v="3"/>
    <s v="Tensile Tester, Single Column (TEN)"/>
    <x v="2"/>
    <x v="4"/>
    <x v="1"/>
    <m/>
    <m/>
  </r>
  <r>
    <n v="2"/>
    <n v="1"/>
    <s v="3"/>
    <n v="153"/>
    <x v="281"/>
    <m/>
    <s v="68SC-05"/>
    <x v="3"/>
    <s v="Tensile Tester, Single Column (TEN)"/>
    <x v="3"/>
    <x v="4"/>
    <x v="1"/>
    <m/>
    <m/>
  </r>
  <r>
    <n v="6"/>
    <n v="1"/>
    <s v="1"/>
    <n v="42"/>
    <x v="281"/>
    <m/>
    <s v="68SC-05"/>
    <x v="4"/>
    <s v="Tensile Tester, Single Column (TEN)"/>
    <x v="1"/>
    <x v="4"/>
    <x v="1"/>
    <m/>
    <m/>
  </r>
  <r>
    <n v="6"/>
    <n v="1"/>
    <s v="19"/>
    <n v="247"/>
    <x v="281"/>
    <m/>
    <s v="68SC-05"/>
    <x v="4"/>
    <s v="Tensile Tester, Single Column (TEN)"/>
    <x v="2"/>
    <x v="4"/>
    <x v="1"/>
    <m/>
    <m/>
  </r>
  <r>
    <n v="6"/>
    <n v="1"/>
    <s v="3"/>
    <n v="247"/>
    <x v="281"/>
    <m/>
    <s v="68SC-05"/>
    <x v="4"/>
    <s v="Tensile Tester, Single Column (TEN)"/>
    <x v="3"/>
    <x v="4"/>
    <x v="1"/>
    <m/>
    <m/>
  </r>
  <r>
    <n v="3"/>
    <n v="1"/>
    <s v="1"/>
    <n v="55"/>
    <x v="281"/>
    <m/>
    <s v="68SC-05"/>
    <x v="5"/>
    <s v="Tensile Tester, Single Column (TEN)"/>
    <x v="1"/>
    <x v="4"/>
    <x v="1"/>
    <m/>
    <m/>
  </r>
  <r>
    <n v="3"/>
    <n v="1"/>
    <s v="19"/>
    <n v="315"/>
    <x v="281"/>
    <m/>
    <s v="68SC-05"/>
    <x v="5"/>
    <s v="Tensile Tester, Single Column (TEN)"/>
    <x v="2"/>
    <x v="4"/>
    <x v="1"/>
    <m/>
    <m/>
  </r>
  <r>
    <n v="3"/>
    <n v="1"/>
    <s v="3"/>
    <n v="315"/>
    <x v="281"/>
    <m/>
    <s v="68SC-05"/>
    <x v="5"/>
    <s v="Tensile Tester, Single Column (TEN)"/>
    <x v="3"/>
    <x v="4"/>
    <x v="1"/>
    <m/>
    <m/>
  </r>
  <r>
    <n v="10"/>
    <n v="1"/>
    <s v="18"/>
    <n v="0"/>
    <x v="281"/>
    <m/>
    <s v="68SC-05"/>
    <x v="6"/>
    <s v="Tensile Tester, Single Column (TEN)"/>
    <x v="5"/>
    <x v="4"/>
    <x v="1"/>
    <m/>
    <m/>
  </r>
  <r>
    <n v="1"/>
    <n v="3"/>
    <s v="19"/>
    <n v="1000"/>
    <x v="282"/>
    <m/>
    <s v="68SC-05"/>
    <x v="1"/>
    <s v="Tensile Testing"/>
    <x v="2"/>
    <x v="16"/>
    <x v="2"/>
    <n v="0"/>
    <m/>
  </r>
  <r>
    <n v="5"/>
    <n v="3"/>
    <s v="19"/>
    <n v="1500"/>
    <x v="282"/>
    <m/>
    <s v="68SC-05"/>
    <x v="2"/>
    <s v="Tensile Testing"/>
    <x v="2"/>
    <x v="16"/>
    <x v="2"/>
    <n v="0"/>
    <m/>
  </r>
  <r>
    <n v="2"/>
    <n v="3"/>
    <s v="19"/>
    <n v="1500"/>
    <x v="282"/>
    <m/>
    <s v="68SC-05"/>
    <x v="3"/>
    <s v="Tensile Testing"/>
    <x v="2"/>
    <x v="16"/>
    <x v="2"/>
    <n v="0"/>
    <m/>
  </r>
  <r>
    <n v="6"/>
    <n v="3"/>
    <s v="19"/>
    <n v="1500"/>
    <x v="282"/>
    <m/>
    <s v="68SC-05"/>
    <x v="4"/>
    <s v="Tensile Testing"/>
    <x v="2"/>
    <x v="16"/>
    <x v="2"/>
    <n v="0"/>
    <m/>
  </r>
  <r>
    <n v="3"/>
    <n v="3"/>
    <s v="19"/>
    <n v="1500"/>
    <x v="282"/>
    <m/>
    <s v="68SC-05"/>
    <x v="5"/>
    <s v="Tensile Testing"/>
    <x v="2"/>
    <x v="16"/>
    <x v="2"/>
    <n v="0"/>
    <m/>
  </r>
  <r>
    <n v="1"/>
    <n v="10"/>
    <s v="19"/>
    <n v="500"/>
    <x v="282"/>
    <m/>
    <s v="68SC-05"/>
    <x v="1"/>
    <s v="Tensile Testing"/>
    <x v="2"/>
    <x v="16"/>
    <x v="2"/>
    <n v="0"/>
    <m/>
  </r>
  <r>
    <n v="5"/>
    <n v="10"/>
    <s v="19"/>
    <n v="750"/>
    <x v="282"/>
    <m/>
    <s v="68SC-05"/>
    <x v="2"/>
    <s v="Tensile Testing"/>
    <x v="2"/>
    <x v="16"/>
    <x v="2"/>
    <n v="0"/>
    <m/>
  </r>
  <r>
    <n v="2"/>
    <n v="10"/>
    <s v="19"/>
    <n v="750"/>
    <x v="282"/>
    <m/>
    <s v="68SC-05"/>
    <x v="3"/>
    <s v="Tensile Testing"/>
    <x v="2"/>
    <x v="16"/>
    <x v="2"/>
    <n v="0"/>
    <m/>
  </r>
  <r>
    <n v="6"/>
    <n v="10"/>
    <s v="19"/>
    <n v="750"/>
    <x v="282"/>
    <m/>
    <s v="68SC-05"/>
    <x v="4"/>
    <s v="Tensile Testing"/>
    <x v="2"/>
    <x v="16"/>
    <x v="2"/>
    <n v="0"/>
    <m/>
  </r>
  <r>
    <n v="3"/>
    <n v="10"/>
    <s v="19"/>
    <n v="750"/>
    <x v="282"/>
    <m/>
    <s v="68SC-05"/>
    <x v="5"/>
    <s v="Tensile Testing"/>
    <x v="2"/>
    <x v="16"/>
    <x v="2"/>
    <n v="0"/>
    <m/>
  </r>
  <r>
    <n v="1"/>
    <n v="1"/>
    <s v="1"/>
    <n v="31"/>
    <x v="283"/>
    <m/>
    <s v="68SC-05"/>
    <x v="1"/>
    <s v="Test Courses A (NERVE TEST)"/>
    <x v="1"/>
    <x v="1"/>
    <x v="1"/>
    <n v="1"/>
    <s v="Condition: Excellent"/>
  </r>
  <r>
    <n v="1"/>
    <n v="1"/>
    <s v="19"/>
    <n v="68"/>
    <x v="283"/>
    <m/>
    <s v="68SC-05"/>
    <x v="1"/>
    <s v="Test Courses A (NERVE TEST)"/>
    <x v="2"/>
    <x v="1"/>
    <x v="1"/>
    <m/>
    <m/>
  </r>
  <r>
    <n v="1"/>
    <n v="1"/>
    <s v="3"/>
    <n v="68"/>
    <x v="283"/>
    <m/>
    <s v="68SC-05"/>
    <x v="1"/>
    <s v="Test Courses A (NERVE TEST)"/>
    <x v="3"/>
    <x v="1"/>
    <x v="1"/>
    <m/>
    <m/>
  </r>
  <r>
    <n v="5"/>
    <n v="1"/>
    <s v="1"/>
    <n v="49"/>
    <x v="283"/>
    <m/>
    <s v="68SC-05"/>
    <x v="2"/>
    <s v="Test Courses A (NERVE TEST)"/>
    <x v="1"/>
    <x v="1"/>
    <x v="1"/>
    <m/>
    <m/>
  </r>
  <r>
    <n v="5"/>
    <n v="1"/>
    <s v="19"/>
    <n v="107"/>
    <x v="283"/>
    <m/>
    <s v="68SC-05"/>
    <x v="2"/>
    <s v="Test Courses A (NERVE TEST)"/>
    <x v="2"/>
    <x v="1"/>
    <x v="1"/>
    <m/>
    <m/>
  </r>
  <r>
    <n v="5"/>
    <n v="1"/>
    <s v="3"/>
    <n v="107"/>
    <x v="283"/>
    <m/>
    <s v="68SC-05"/>
    <x v="2"/>
    <s v="Test Courses A (NERVE TEST)"/>
    <x v="3"/>
    <x v="1"/>
    <x v="1"/>
    <m/>
    <m/>
  </r>
  <r>
    <n v="2"/>
    <n v="1"/>
    <s v="1"/>
    <n v="57"/>
    <x v="283"/>
    <m/>
    <s v="68SC-05"/>
    <x v="3"/>
    <s v="Test Courses A (NERVE TEST)"/>
    <x v="1"/>
    <x v="1"/>
    <x v="1"/>
    <m/>
    <m/>
  </r>
  <r>
    <n v="2"/>
    <n v="1"/>
    <s v="19"/>
    <n v="124"/>
    <x v="283"/>
    <m/>
    <s v="68SC-05"/>
    <x v="3"/>
    <s v="Test Courses A (NERVE TEST)"/>
    <x v="2"/>
    <x v="1"/>
    <x v="1"/>
    <m/>
    <m/>
  </r>
  <r>
    <n v="2"/>
    <n v="1"/>
    <s v="3"/>
    <n v="124"/>
    <x v="283"/>
    <m/>
    <s v="68SC-05"/>
    <x v="3"/>
    <s v="Test Courses A (NERVE TEST)"/>
    <x v="3"/>
    <x v="1"/>
    <x v="1"/>
    <m/>
    <m/>
  </r>
  <r>
    <n v="3"/>
    <n v="1"/>
    <s v="1"/>
    <n v="107"/>
    <x v="283"/>
    <m/>
    <s v="68SC-05"/>
    <x v="5"/>
    <s v="Test Courses A (NERVE TEST)"/>
    <x v="1"/>
    <x v="1"/>
    <x v="1"/>
    <m/>
    <m/>
  </r>
  <r>
    <n v="3"/>
    <n v="1"/>
    <s v="19"/>
    <n v="235"/>
    <x v="283"/>
    <m/>
    <s v="68SC-05"/>
    <x v="5"/>
    <s v="Test Courses A (NERVE TEST)"/>
    <x v="2"/>
    <x v="1"/>
    <x v="1"/>
    <m/>
    <m/>
  </r>
  <r>
    <n v="3"/>
    <n v="1"/>
    <s v="3"/>
    <n v="235"/>
    <x v="283"/>
    <m/>
    <s v="68SC-05"/>
    <x v="5"/>
    <s v="Test Courses A (NERVE TEST)"/>
    <x v="3"/>
    <x v="1"/>
    <x v="1"/>
    <m/>
    <m/>
  </r>
  <r>
    <n v="6"/>
    <n v="1"/>
    <s v="1"/>
    <n v="82"/>
    <x v="283"/>
    <m/>
    <s v="68SC-05"/>
    <x v="4"/>
    <s v="Test Courses A (NERVE TEST)"/>
    <x v="1"/>
    <x v="1"/>
    <x v="1"/>
    <m/>
    <m/>
  </r>
  <r>
    <n v="6"/>
    <n v="1"/>
    <s v="19"/>
    <n v="180"/>
    <x v="283"/>
    <m/>
    <s v="68SC-05"/>
    <x v="4"/>
    <s v="Test Courses A (NERVE TEST)"/>
    <x v="2"/>
    <x v="1"/>
    <x v="1"/>
    <m/>
    <m/>
  </r>
  <r>
    <n v="6"/>
    <n v="1"/>
    <s v="3"/>
    <n v="180"/>
    <x v="283"/>
    <m/>
    <s v="68SC-05"/>
    <x v="4"/>
    <s v="Test Courses A (NERVE TEST)"/>
    <x v="3"/>
    <x v="1"/>
    <x v="1"/>
    <m/>
    <m/>
  </r>
  <r>
    <n v="1"/>
    <n v="1"/>
    <s v="1"/>
    <n v="31"/>
    <x v="284"/>
    <m/>
    <s v="68SC-05"/>
    <x v="1"/>
    <s v="Test Courses B (NERVE Test)"/>
    <x v="1"/>
    <x v="1"/>
    <x v="1"/>
    <n v="1"/>
    <s v="Condition: Excellent"/>
  </r>
  <r>
    <n v="1"/>
    <n v="1"/>
    <s v="3"/>
    <n v="68"/>
    <x v="284"/>
    <m/>
    <s v="68SC-05"/>
    <x v="1"/>
    <s v="Test Courses B (NERVE Test)"/>
    <x v="3"/>
    <x v="1"/>
    <x v="1"/>
    <m/>
    <m/>
  </r>
  <r>
    <n v="1"/>
    <n v="1"/>
    <s v="19"/>
    <n v="68"/>
    <x v="284"/>
    <m/>
    <s v="68SC-05"/>
    <x v="1"/>
    <s v="Test Courses B (NERVE Test)"/>
    <x v="2"/>
    <x v="1"/>
    <x v="1"/>
    <m/>
    <m/>
  </r>
  <r>
    <n v="5"/>
    <n v="1"/>
    <s v="1"/>
    <n v="49"/>
    <x v="284"/>
    <m/>
    <s v="68SC-05"/>
    <x v="2"/>
    <s v="Test Courses B (NERVE Test)"/>
    <x v="1"/>
    <x v="1"/>
    <x v="1"/>
    <m/>
    <m/>
  </r>
  <r>
    <n v="5"/>
    <n v="1"/>
    <s v="3"/>
    <n v="107"/>
    <x v="284"/>
    <m/>
    <s v="68SC-05"/>
    <x v="2"/>
    <s v="Test Courses B (NERVE Test)"/>
    <x v="3"/>
    <x v="1"/>
    <x v="1"/>
    <m/>
    <m/>
  </r>
  <r>
    <n v="5"/>
    <n v="1"/>
    <s v="19"/>
    <n v="107"/>
    <x v="284"/>
    <m/>
    <s v="68SC-05"/>
    <x v="2"/>
    <s v="Test Courses B (NERVE Test)"/>
    <x v="2"/>
    <x v="1"/>
    <x v="1"/>
    <m/>
    <m/>
  </r>
  <r>
    <n v="2"/>
    <n v="1"/>
    <s v="1"/>
    <n v="57"/>
    <x v="284"/>
    <m/>
    <s v="68SC-05"/>
    <x v="3"/>
    <s v="Test Courses B (NERVE Test)"/>
    <x v="1"/>
    <x v="1"/>
    <x v="1"/>
    <m/>
    <m/>
  </r>
  <r>
    <n v="2"/>
    <n v="1"/>
    <s v="3"/>
    <n v="124"/>
    <x v="284"/>
    <m/>
    <s v="68SC-05"/>
    <x v="3"/>
    <s v="Test Courses B (NERVE Test)"/>
    <x v="3"/>
    <x v="1"/>
    <x v="1"/>
    <m/>
    <m/>
  </r>
  <r>
    <n v="2"/>
    <n v="1"/>
    <s v="19"/>
    <n v="124"/>
    <x v="284"/>
    <m/>
    <s v="68SC-05"/>
    <x v="3"/>
    <s v="Test Courses B (NERVE Test)"/>
    <x v="2"/>
    <x v="1"/>
    <x v="1"/>
    <m/>
    <m/>
  </r>
  <r>
    <n v="6"/>
    <n v="1"/>
    <s v="1"/>
    <n v="82"/>
    <x v="284"/>
    <m/>
    <s v="68SC-05"/>
    <x v="4"/>
    <s v="Test Courses B (NERVE Test)"/>
    <x v="1"/>
    <x v="1"/>
    <x v="1"/>
    <m/>
    <m/>
  </r>
  <r>
    <n v="6"/>
    <n v="1"/>
    <s v="3"/>
    <n v="180"/>
    <x v="284"/>
    <m/>
    <s v="68SC-05"/>
    <x v="4"/>
    <s v="Test Courses B (NERVE Test)"/>
    <x v="3"/>
    <x v="1"/>
    <x v="1"/>
    <m/>
    <m/>
  </r>
  <r>
    <n v="6"/>
    <n v="1"/>
    <s v="19"/>
    <n v="180"/>
    <x v="284"/>
    <m/>
    <s v="68SC-05"/>
    <x v="4"/>
    <s v="Test Courses B (NERVE Test)"/>
    <x v="2"/>
    <x v="1"/>
    <x v="1"/>
    <m/>
    <m/>
  </r>
  <r>
    <n v="3"/>
    <n v="1"/>
    <s v="1"/>
    <n v="107"/>
    <x v="284"/>
    <m/>
    <s v="68SC-05"/>
    <x v="5"/>
    <s v="Test Courses B (NERVE Test)"/>
    <x v="1"/>
    <x v="1"/>
    <x v="1"/>
    <m/>
    <m/>
  </r>
  <r>
    <n v="3"/>
    <n v="1"/>
    <s v="3"/>
    <n v="235"/>
    <x v="284"/>
    <m/>
    <s v="68SC-05"/>
    <x v="5"/>
    <s v="Test Courses B (NERVE Test)"/>
    <x v="3"/>
    <x v="1"/>
    <x v="1"/>
    <m/>
    <m/>
  </r>
  <r>
    <n v="3"/>
    <n v="1"/>
    <s v="19"/>
    <n v="235"/>
    <x v="284"/>
    <m/>
    <s v="68SC-05"/>
    <x v="5"/>
    <s v="Test Courses B (NERVE Test)"/>
    <x v="2"/>
    <x v="1"/>
    <x v="1"/>
    <m/>
    <m/>
  </r>
  <r>
    <n v="1"/>
    <n v="1"/>
    <s v="1"/>
    <n v="60"/>
    <x v="285"/>
    <m/>
    <s v="68SC-05"/>
    <x v="1"/>
    <s v="Test Courses C"/>
    <x v="1"/>
    <x v="1"/>
    <x v="2"/>
    <n v="0"/>
    <m/>
  </r>
  <r>
    <n v="1"/>
    <n v="1"/>
    <s v="19"/>
    <n v="97"/>
    <x v="285"/>
    <m/>
    <s v="68SC-05"/>
    <x v="1"/>
    <s v="Test Courses C"/>
    <x v="2"/>
    <x v="1"/>
    <x v="2"/>
    <m/>
    <m/>
  </r>
  <r>
    <n v="1"/>
    <n v="1"/>
    <s v="3"/>
    <n v="97"/>
    <x v="285"/>
    <m/>
    <s v="68SC-05"/>
    <x v="1"/>
    <s v="Test Courses C"/>
    <x v="3"/>
    <x v="1"/>
    <x v="2"/>
    <m/>
    <m/>
  </r>
  <r>
    <n v="5"/>
    <n v="1"/>
    <s v="1"/>
    <n v="94"/>
    <x v="285"/>
    <m/>
    <s v="68SC-05"/>
    <x v="2"/>
    <s v="Test Courses C"/>
    <x v="1"/>
    <x v="1"/>
    <x v="2"/>
    <m/>
    <m/>
  </r>
  <r>
    <n v="5"/>
    <n v="1"/>
    <s v="19"/>
    <n v="152"/>
    <x v="285"/>
    <m/>
    <s v="68SC-05"/>
    <x v="2"/>
    <s v="Test Courses C"/>
    <x v="2"/>
    <x v="1"/>
    <x v="2"/>
    <m/>
    <m/>
  </r>
  <r>
    <n v="5"/>
    <n v="1"/>
    <s v="3"/>
    <n v="152"/>
    <x v="285"/>
    <m/>
    <s v="68SC-05"/>
    <x v="2"/>
    <s v="Test Courses C"/>
    <x v="3"/>
    <x v="1"/>
    <x v="2"/>
    <m/>
    <m/>
  </r>
  <r>
    <n v="2"/>
    <n v="1"/>
    <s v="1"/>
    <n v="109"/>
    <x v="285"/>
    <m/>
    <s v="68SC-05"/>
    <x v="3"/>
    <s v="Test Courses C"/>
    <x v="1"/>
    <x v="1"/>
    <x v="2"/>
    <m/>
    <m/>
  </r>
  <r>
    <n v="2"/>
    <n v="1"/>
    <s v="19"/>
    <n v="176"/>
    <x v="285"/>
    <m/>
    <s v="68SC-05"/>
    <x v="3"/>
    <s v="Test Courses C"/>
    <x v="2"/>
    <x v="1"/>
    <x v="2"/>
    <m/>
    <m/>
  </r>
  <r>
    <n v="2"/>
    <n v="1"/>
    <s v="3"/>
    <n v="176"/>
    <x v="285"/>
    <m/>
    <s v="68SC-05"/>
    <x v="3"/>
    <s v="Test Courses C"/>
    <x v="3"/>
    <x v="1"/>
    <x v="2"/>
    <m/>
    <m/>
  </r>
  <r>
    <n v="6"/>
    <n v="1"/>
    <s v="1"/>
    <n v="157"/>
    <x v="285"/>
    <m/>
    <s v="68SC-05"/>
    <x v="4"/>
    <s v="Test Courses C"/>
    <x v="1"/>
    <x v="1"/>
    <x v="2"/>
    <m/>
    <m/>
  </r>
  <r>
    <n v="6"/>
    <n v="1"/>
    <s v="19"/>
    <n v="255"/>
    <x v="285"/>
    <m/>
    <s v="68SC-05"/>
    <x v="4"/>
    <s v="Test Courses C"/>
    <x v="2"/>
    <x v="1"/>
    <x v="2"/>
    <m/>
    <m/>
  </r>
  <r>
    <n v="6"/>
    <n v="1"/>
    <s v="3"/>
    <n v="255"/>
    <x v="285"/>
    <m/>
    <s v="68SC-05"/>
    <x v="4"/>
    <s v="Test Courses C"/>
    <x v="3"/>
    <x v="1"/>
    <x v="2"/>
    <m/>
    <m/>
  </r>
  <r>
    <n v="3"/>
    <n v="1"/>
    <s v="1"/>
    <n v="177"/>
    <x v="285"/>
    <m/>
    <s v="68SC-05"/>
    <x v="5"/>
    <s v="Test Courses C"/>
    <x v="1"/>
    <x v="1"/>
    <x v="2"/>
    <m/>
    <m/>
  </r>
  <r>
    <n v="3"/>
    <n v="1"/>
    <s v="19"/>
    <n v="305"/>
    <x v="285"/>
    <m/>
    <s v="68SC-05"/>
    <x v="5"/>
    <s v="Test Courses C"/>
    <x v="2"/>
    <x v="1"/>
    <x v="2"/>
    <m/>
    <m/>
  </r>
  <r>
    <n v="3"/>
    <n v="1"/>
    <s v="3"/>
    <n v="305"/>
    <x v="285"/>
    <m/>
    <s v="68SC-05"/>
    <x v="5"/>
    <s v="Test Courses C"/>
    <x v="3"/>
    <x v="1"/>
    <x v="2"/>
    <m/>
    <m/>
  </r>
  <r>
    <n v="10"/>
    <n v="1"/>
    <s v="18"/>
    <n v="0"/>
    <x v="285"/>
    <m/>
    <s v="68SC-05"/>
    <x v="6"/>
    <s v="Test Courses C"/>
    <x v="5"/>
    <x v="1"/>
    <x v="2"/>
    <m/>
    <m/>
  </r>
  <r>
    <n v="1"/>
    <n v="1"/>
    <s v="1"/>
    <n v="12"/>
    <x v="286"/>
    <s v="Thermtest"/>
    <s v="MP-V"/>
    <x v="1"/>
    <s v="Thermal Conductivity Tester"/>
    <x v="1"/>
    <x v="4"/>
    <x v="1"/>
    <n v="1"/>
    <s v="Condition: Excellent"/>
  </r>
  <r>
    <n v="1"/>
    <n v="1"/>
    <s v="19"/>
    <n v="84"/>
    <x v="286"/>
    <m/>
    <s v="MP-V"/>
    <x v="1"/>
    <s v="Thermal Conductivity Tester"/>
    <x v="2"/>
    <x v="4"/>
    <x v="1"/>
    <m/>
    <m/>
  </r>
  <r>
    <n v="1"/>
    <n v="1"/>
    <s v="3"/>
    <n v="84"/>
    <x v="286"/>
    <m/>
    <s v="MP-V"/>
    <x v="1"/>
    <s v="Thermal Conductivity Tester"/>
    <x v="3"/>
    <x v="4"/>
    <x v="1"/>
    <m/>
    <m/>
  </r>
  <r>
    <n v="5"/>
    <n v="1"/>
    <s v="1"/>
    <n v="25"/>
    <x v="286"/>
    <m/>
    <s v="MP-V"/>
    <x v="2"/>
    <s v="Thermal Conductivity Tester"/>
    <x v="1"/>
    <x v="4"/>
    <x v="1"/>
    <m/>
    <m/>
  </r>
  <r>
    <n v="5"/>
    <n v="1"/>
    <s v="19"/>
    <n v="132"/>
    <x v="286"/>
    <m/>
    <s v="MP-V"/>
    <x v="2"/>
    <s v="Thermal Conductivity Tester"/>
    <x v="2"/>
    <x v="4"/>
    <x v="1"/>
    <m/>
    <m/>
  </r>
  <r>
    <n v="5"/>
    <n v="1"/>
    <s v="3"/>
    <n v="132"/>
    <x v="286"/>
    <m/>
    <s v="MP-V"/>
    <x v="2"/>
    <s v="Thermal Conductivity Tester"/>
    <x v="3"/>
    <x v="4"/>
    <x v="1"/>
    <m/>
    <m/>
  </r>
  <r>
    <n v="2"/>
    <n v="1"/>
    <s v="1"/>
    <n v="29"/>
    <x v="286"/>
    <m/>
    <s v="MP-V"/>
    <x v="3"/>
    <s v="Thermal Conductivity Tester"/>
    <x v="1"/>
    <x v="4"/>
    <x v="1"/>
    <m/>
    <m/>
  </r>
  <r>
    <n v="2"/>
    <n v="1"/>
    <s v="19"/>
    <n v="153"/>
    <x v="286"/>
    <m/>
    <s v="MP-V"/>
    <x v="3"/>
    <s v="Thermal Conductivity Tester"/>
    <x v="2"/>
    <x v="4"/>
    <x v="1"/>
    <m/>
    <m/>
  </r>
  <r>
    <n v="2"/>
    <n v="1"/>
    <s v="3"/>
    <n v="153"/>
    <x v="286"/>
    <m/>
    <s v="MP-V"/>
    <x v="3"/>
    <s v="Thermal Conductivity Tester"/>
    <x v="3"/>
    <x v="4"/>
    <x v="1"/>
    <m/>
    <m/>
  </r>
  <r>
    <n v="6"/>
    <n v="1"/>
    <s v="1"/>
    <n v="42"/>
    <x v="286"/>
    <m/>
    <s v="MP-V"/>
    <x v="4"/>
    <s v="Thermal Conductivity Tester"/>
    <x v="1"/>
    <x v="4"/>
    <x v="1"/>
    <m/>
    <m/>
  </r>
  <r>
    <n v="6"/>
    <n v="1"/>
    <s v="19"/>
    <n v="247"/>
    <x v="286"/>
    <m/>
    <s v="MP-V"/>
    <x v="4"/>
    <s v="Thermal Conductivity Tester"/>
    <x v="2"/>
    <x v="4"/>
    <x v="1"/>
    <m/>
    <m/>
  </r>
  <r>
    <n v="6"/>
    <n v="1"/>
    <s v="3"/>
    <n v="247"/>
    <x v="286"/>
    <m/>
    <s v="MP-V"/>
    <x v="4"/>
    <s v="Thermal Conductivity Tester"/>
    <x v="3"/>
    <x v="4"/>
    <x v="1"/>
    <m/>
    <m/>
  </r>
  <r>
    <n v="3"/>
    <n v="1"/>
    <s v="1"/>
    <n v="55"/>
    <x v="286"/>
    <m/>
    <s v="MP-V"/>
    <x v="5"/>
    <s v="Thermal Conductivity Tester"/>
    <x v="1"/>
    <x v="4"/>
    <x v="1"/>
    <m/>
    <m/>
  </r>
  <r>
    <n v="3"/>
    <n v="1"/>
    <s v="19"/>
    <n v="315"/>
    <x v="286"/>
    <m/>
    <s v="MP-V"/>
    <x v="5"/>
    <s v="Thermal Conductivity Tester"/>
    <x v="2"/>
    <x v="4"/>
    <x v="1"/>
    <m/>
    <m/>
  </r>
  <r>
    <n v="3"/>
    <n v="1"/>
    <s v="3"/>
    <n v="315"/>
    <x v="286"/>
    <m/>
    <s v="MP-V"/>
    <x v="5"/>
    <s v="Thermal Conductivity Tester"/>
    <x v="3"/>
    <x v="4"/>
    <x v="1"/>
    <m/>
    <m/>
  </r>
  <r>
    <n v="10"/>
    <n v="1"/>
    <s v="18"/>
    <n v="0"/>
    <x v="286"/>
    <m/>
    <s v="MP-V"/>
    <x v="6"/>
    <s v="Thermal Conductivity Tester"/>
    <x v="5"/>
    <x v="4"/>
    <x v="1"/>
    <m/>
    <m/>
  </r>
  <r>
    <n v="10"/>
    <n v="1"/>
    <s v="29"/>
    <n v="0"/>
    <x v="286"/>
    <m/>
    <s v="MP-V"/>
    <x v="6"/>
    <s v="Thermal Conductivity Tester"/>
    <x v="6"/>
    <x v="4"/>
    <x v="1"/>
    <m/>
    <m/>
  </r>
  <r>
    <n v="10"/>
    <n v="1"/>
    <s v="18"/>
    <n v="0"/>
    <x v="287"/>
    <s v="Denton"/>
    <s v="DV-502"/>
    <x v="6"/>
    <s v="Thermal Evaporator (ThE)"/>
    <x v="5"/>
    <x v="3"/>
    <x v="2"/>
    <n v="0"/>
    <s v="Condition: Needs Repair"/>
  </r>
  <r>
    <n v="10"/>
    <n v="1"/>
    <s v="29"/>
    <n v="0"/>
    <x v="287"/>
    <m/>
    <s v="DV-502"/>
    <x v="6"/>
    <s v="Thermal Evaporator (ThE)"/>
    <x v="6"/>
    <x v="3"/>
    <x v="2"/>
    <m/>
    <m/>
  </r>
  <r>
    <n v="1"/>
    <n v="1"/>
    <s v="1"/>
    <n v="8"/>
    <x v="287"/>
    <m/>
    <s v="DV-502"/>
    <x v="1"/>
    <s v="Thermal Evaporator (ThE)"/>
    <x v="1"/>
    <x v="3"/>
    <x v="2"/>
    <m/>
    <m/>
  </r>
  <r>
    <n v="1"/>
    <n v="1"/>
    <s v="19"/>
    <n v="88"/>
    <x v="287"/>
    <m/>
    <s v="DV-502"/>
    <x v="1"/>
    <s v="Thermal Evaporator (ThE)"/>
    <x v="2"/>
    <x v="3"/>
    <x v="2"/>
    <m/>
    <m/>
  </r>
  <r>
    <n v="1"/>
    <n v="1"/>
    <s v="3"/>
    <n v="88"/>
    <x v="287"/>
    <m/>
    <s v="DV-502"/>
    <x v="1"/>
    <s v="Thermal Evaporator (ThE)"/>
    <x v="3"/>
    <x v="3"/>
    <x v="2"/>
    <m/>
    <m/>
  </r>
  <r>
    <n v="5"/>
    <n v="1"/>
    <s v="1"/>
    <n v="12"/>
    <x v="287"/>
    <m/>
    <s v="DV-502"/>
    <x v="2"/>
    <s v="Thermal Evaporator (ThE)"/>
    <x v="1"/>
    <x v="3"/>
    <x v="2"/>
    <m/>
    <m/>
  </r>
  <r>
    <n v="5"/>
    <n v="1"/>
    <s v="19"/>
    <n v="138"/>
    <x v="287"/>
    <m/>
    <s v="DV-502"/>
    <x v="2"/>
    <s v="Thermal Evaporator (ThE)"/>
    <x v="2"/>
    <x v="3"/>
    <x v="2"/>
    <m/>
    <m/>
  </r>
  <r>
    <n v="5"/>
    <n v="1"/>
    <s v="3"/>
    <n v="138"/>
    <x v="287"/>
    <m/>
    <s v="DV-502"/>
    <x v="2"/>
    <s v="Thermal Evaporator (ThE)"/>
    <x v="3"/>
    <x v="3"/>
    <x v="2"/>
    <m/>
    <m/>
  </r>
  <r>
    <n v="2"/>
    <n v="1"/>
    <s v="1"/>
    <n v="14"/>
    <x v="287"/>
    <m/>
    <s v="DV-502"/>
    <x v="3"/>
    <s v="Thermal Evaporator (ThE)"/>
    <x v="1"/>
    <x v="3"/>
    <x v="2"/>
    <m/>
    <m/>
  </r>
  <r>
    <n v="2"/>
    <n v="1"/>
    <s v="19"/>
    <n v="160"/>
    <x v="287"/>
    <m/>
    <s v="DV-502"/>
    <x v="3"/>
    <s v="Thermal Evaporator (ThE)"/>
    <x v="2"/>
    <x v="3"/>
    <x v="2"/>
    <m/>
    <m/>
  </r>
  <r>
    <n v="2"/>
    <n v="1"/>
    <s v="3"/>
    <n v="160"/>
    <x v="287"/>
    <m/>
    <s v="DV-502"/>
    <x v="3"/>
    <s v="Thermal Evaporator (ThE)"/>
    <x v="3"/>
    <x v="3"/>
    <x v="2"/>
    <m/>
    <m/>
  </r>
  <r>
    <n v="6"/>
    <n v="1"/>
    <s v="1"/>
    <n v="23"/>
    <x v="287"/>
    <m/>
    <s v="DV-502"/>
    <x v="4"/>
    <s v="Thermal Evaporator (ThE)"/>
    <x v="1"/>
    <x v="3"/>
    <x v="2"/>
    <m/>
    <m/>
  </r>
  <r>
    <n v="6"/>
    <n v="1"/>
    <s v="19"/>
    <n v="258"/>
    <x v="287"/>
    <m/>
    <s v="DV-502"/>
    <x v="4"/>
    <s v="Thermal Evaporator (ThE)"/>
    <x v="2"/>
    <x v="3"/>
    <x v="2"/>
    <m/>
    <m/>
  </r>
  <r>
    <n v="6"/>
    <n v="1"/>
    <s v="3"/>
    <n v="258"/>
    <x v="287"/>
    <m/>
    <s v="DV-502"/>
    <x v="4"/>
    <s v="Thermal Evaporator (ThE)"/>
    <x v="3"/>
    <x v="3"/>
    <x v="2"/>
    <m/>
    <m/>
  </r>
  <r>
    <n v="3"/>
    <n v="1"/>
    <s v="1"/>
    <n v="30"/>
    <x v="287"/>
    <m/>
    <s v="DV-502"/>
    <x v="5"/>
    <s v="Thermal Evaporator (ThE)"/>
    <x v="1"/>
    <x v="3"/>
    <x v="2"/>
    <m/>
    <m/>
  </r>
  <r>
    <n v="3"/>
    <n v="1"/>
    <s v="19"/>
    <n v="330"/>
    <x v="287"/>
    <m/>
    <s v="DV-502"/>
    <x v="5"/>
    <s v="Thermal Evaporator (ThE)"/>
    <x v="2"/>
    <x v="3"/>
    <x v="2"/>
    <m/>
    <m/>
  </r>
  <r>
    <n v="3"/>
    <n v="1"/>
    <s v="3"/>
    <n v="330"/>
    <x v="287"/>
    <m/>
    <s v="DV-502"/>
    <x v="5"/>
    <s v="Thermal Evaporator (ThE)"/>
    <x v="3"/>
    <x v="3"/>
    <x v="2"/>
    <m/>
    <m/>
  </r>
  <r>
    <n v="1"/>
    <n v="9"/>
    <s v="19"/>
    <n v="150"/>
    <x v="288"/>
    <m/>
    <s v="DV-502"/>
    <x v="1"/>
    <s v="Thermal Vacuum Chamber"/>
    <x v="2"/>
    <x v="20"/>
    <x v="2"/>
    <n v="1"/>
    <s v="Condition: Excellent"/>
  </r>
  <r>
    <n v="2"/>
    <n v="9"/>
    <s v="19"/>
    <n v="1000"/>
    <x v="288"/>
    <m/>
    <s v="DV-502"/>
    <x v="3"/>
    <s v="Thermal Vacuum Chamber"/>
    <x v="2"/>
    <x v="20"/>
    <x v="2"/>
    <m/>
    <m/>
  </r>
  <r>
    <n v="5"/>
    <n v="9"/>
    <s v="19"/>
    <n v="1000"/>
    <x v="288"/>
    <m/>
    <s v="DV-502"/>
    <x v="2"/>
    <s v="Thermal Vacuum Chamber"/>
    <x v="2"/>
    <x v="20"/>
    <x v="2"/>
    <m/>
    <m/>
  </r>
  <r>
    <n v="3"/>
    <n v="9"/>
    <s v="19"/>
    <n v="1000"/>
    <x v="288"/>
    <m/>
    <s v="DV-502"/>
    <x v="5"/>
    <s v="Thermal Vacuum Chamber"/>
    <x v="2"/>
    <x v="20"/>
    <x v="2"/>
    <m/>
    <m/>
  </r>
  <r>
    <n v="6"/>
    <n v="9"/>
    <s v="19"/>
    <n v="1000"/>
    <x v="288"/>
    <m/>
    <s v="DV-502"/>
    <x v="4"/>
    <s v="Thermal Vacuum Chamber"/>
    <x v="2"/>
    <x v="20"/>
    <x v="2"/>
    <m/>
    <m/>
  </r>
  <r>
    <n v="10"/>
    <n v="1"/>
    <s v="18"/>
    <n v="0"/>
    <x v="289"/>
    <s v="TA Instruments"/>
    <s v="Discovery"/>
    <x v="6"/>
    <s v="Thermogravimetric Analyzer (TGA)"/>
    <x v="5"/>
    <x v="12"/>
    <x v="2"/>
    <n v="0"/>
    <s v="Condition: Excellent"/>
  </r>
  <r>
    <n v="10"/>
    <n v="1"/>
    <s v="29"/>
    <n v="0"/>
    <x v="289"/>
    <m/>
    <s v="Discovery"/>
    <x v="6"/>
    <s v="Thermogravimetric Analyzer (TGA)"/>
    <x v="6"/>
    <x v="12"/>
    <x v="2"/>
    <m/>
    <m/>
  </r>
  <r>
    <n v="1"/>
    <n v="11"/>
    <s v="11"/>
    <n v="48"/>
    <x v="289"/>
    <m/>
    <s v="Discovery"/>
    <x v="1"/>
    <s v="Thermogravimetric Analyzer (TGA)"/>
    <x v="11"/>
    <x v="12"/>
    <x v="2"/>
    <m/>
    <m/>
  </r>
  <r>
    <n v="1"/>
    <n v="12"/>
    <s v="30"/>
    <n v="99"/>
    <x v="289"/>
    <m/>
    <s v="Discovery"/>
    <x v="1"/>
    <s v="Thermogravimetric Analyzer (TGA)"/>
    <x v="12"/>
    <x v="12"/>
    <x v="2"/>
    <m/>
    <m/>
  </r>
  <r>
    <n v="1"/>
    <n v="1"/>
    <s v="1"/>
    <n v="14"/>
    <x v="289"/>
    <m/>
    <s v="Discovery"/>
    <x v="1"/>
    <s v="Thermogravimetric Analyzer (TGA)"/>
    <x v="1"/>
    <x v="12"/>
    <x v="2"/>
    <m/>
    <m/>
  </r>
  <r>
    <n v="1"/>
    <n v="1"/>
    <s v="19"/>
    <n v="78"/>
    <x v="289"/>
    <m/>
    <s v="Discovery"/>
    <x v="1"/>
    <s v="Thermogravimetric Analyzer (TGA)"/>
    <x v="2"/>
    <x v="12"/>
    <x v="2"/>
    <m/>
    <m/>
  </r>
  <r>
    <n v="1"/>
    <n v="1"/>
    <s v="3"/>
    <n v="78"/>
    <x v="289"/>
    <m/>
    <s v="Discovery"/>
    <x v="1"/>
    <s v="Thermogravimetric Analyzer (TGA)"/>
    <x v="3"/>
    <x v="12"/>
    <x v="2"/>
    <m/>
    <m/>
  </r>
  <r>
    <n v="5"/>
    <n v="1"/>
    <s v="1"/>
    <n v="22"/>
    <x v="289"/>
    <m/>
    <s v="Discovery"/>
    <x v="2"/>
    <s v="Thermogravimetric Analyzer (TGA)"/>
    <x v="1"/>
    <x v="12"/>
    <x v="2"/>
    <m/>
    <m/>
  </r>
  <r>
    <n v="5"/>
    <n v="1"/>
    <s v="19"/>
    <n v="127"/>
    <x v="289"/>
    <m/>
    <s v="Discovery"/>
    <x v="2"/>
    <s v="Thermogravimetric Analyzer (TGA)"/>
    <x v="2"/>
    <x v="12"/>
    <x v="2"/>
    <m/>
    <m/>
  </r>
  <r>
    <n v="5"/>
    <n v="1"/>
    <s v="3"/>
    <n v="127"/>
    <x v="289"/>
    <m/>
    <s v="Discovery"/>
    <x v="2"/>
    <s v="Thermogravimetric Analyzer (TGA)"/>
    <x v="3"/>
    <x v="12"/>
    <x v="2"/>
    <m/>
    <m/>
  </r>
  <r>
    <n v="2"/>
    <n v="1"/>
    <s v="1"/>
    <n v="25"/>
    <x v="289"/>
    <m/>
    <s v="Discovery"/>
    <x v="3"/>
    <s v="Thermogravimetric Analyzer (TGA)"/>
    <x v="1"/>
    <x v="12"/>
    <x v="2"/>
    <m/>
    <m/>
  </r>
  <r>
    <n v="2"/>
    <n v="1"/>
    <s v="19"/>
    <n v="147"/>
    <x v="289"/>
    <m/>
    <s v="Discovery"/>
    <x v="3"/>
    <s v="Thermogravimetric Analyzer (TGA)"/>
    <x v="2"/>
    <x v="12"/>
    <x v="2"/>
    <m/>
    <m/>
  </r>
  <r>
    <n v="2"/>
    <n v="1"/>
    <s v="3"/>
    <n v="147"/>
    <x v="289"/>
    <m/>
    <s v="Discovery"/>
    <x v="3"/>
    <s v="Thermogravimetric Analyzer (TGA)"/>
    <x v="3"/>
    <x v="12"/>
    <x v="2"/>
    <m/>
    <m/>
  </r>
  <r>
    <n v="6"/>
    <n v="1"/>
    <s v="1"/>
    <n v="41"/>
    <x v="289"/>
    <m/>
    <s v="Discovery"/>
    <x v="4"/>
    <s v="Thermogravimetric Analyzer (TGA)"/>
    <x v="1"/>
    <x v="12"/>
    <x v="2"/>
    <m/>
    <m/>
  </r>
  <r>
    <n v="6"/>
    <n v="1"/>
    <s v="19"/>
    <n v="229"/>
    <x v="289"/>
    <m/>
    <s v="Discovery"/>
    <x v="4"/>
    <s v="Thermogravimetric Analyzer (TGA)"/>
    <x v="2"/>
    <x v="12"/>
    <x v="2"/>
    <m/>
    <m/>
  </r>
  <r>
    <n v="6"/>
    <n v="1"/>
    <s v="3"/>
    <n v="229"/>
    <x v="289"/>
    <m/>
    <s v="Discovery"/>
    <x v="4"/>
    <s v="Thermogravimetric Analyzer (TGA)"/>
    <x v="3"/>
    <x v="12"/>
    <x v="2"/>
    <m/>
    <m/>
  </r>
  <r>
    <n v="3"/>
    <n v="1"/>
    <s v="1"/>
    <n v="52"/>
    <x v="289"/>
    <m/>
    <s v="Discovery"/>
    <x v="5"/>
    <s v="Thermogravimetric Analyzer (TGA)"/>
    <x v="1"/>
    <x v="12"/>
    <x v="2"/>
    <m/>
    <m/>
  </r>
  <r>
    <n v="3"/>
    <n v="1"/>
    <s v="19"/>
    <n v="293"/>
    <x v="289"/>
    <m/>
    <s v="Discovery"/>
    <x v="5"/>
    <s v="Thermogravimetric Analyzer (TGA)"/>
    <x v="2"/>
    <x v="12"/>
    <x v="2"/>
    <m/>
    <m/>
  </r>
  <r>
    <n v="3"/>
    <n v="1"/>
    <s v="3"/>
    <n v="293"/>
    <x v="289"/>
    <m/>
    <s v="Discovery"/>
    <x v="5"/>
    <s v="Thermogravimetric Analyzer (TGA)"/>
    <x v="3"/>
    <x v="12"/>
    <x v="2"/>
    <m/>
    <m/>
  </r>
  <r>
    <n v="1"/>
    <n v="1"/>
    <s v="1"/>
    <n v="16"/>
    <x v="290"/>
    <s v="Mettler Toledo"/>
    <s v="TGA 2 (SF)_x000a_"/>
    <x v="1"/>
    <s v="Thermogravimetric Analyzer 2 - SF_x000a__x000a_"/>
    <x v="1"/>
    <x v="12"/>
    <x v="1"/>
    <n v="1"/>
    <s v="Condition: Excellent"/>
  </r>
  <r>
    <n v="1"/>
    <n v="1"/>
    <s v="19"/>
    <n v="80"/>
    <x v="290"/>
    <m/>
    <s v="TGA 2 (SF)_x000a_"/>
    <x v="1"/>
    <s v="Thermogravimetric Analyzer 2 - SF_x000a__x000a_"/>
    <x v="2"/>
    <x v="12"/>
    <x v="1"/>
    <m/>
    <m/>
  </r>
  <r>
    <n v="1"/>
    <n v="1"/>
    <s v="3"/>
    <n v="80"/>
    <x v="290"/>
    <m/>
    <s v="TGA 2 (SF)_x000a_"/>
    <x v="1"/>
    <s v="Thermogravimetric Analyzer 2 - SF_x000a__x000a_"/>
    <x v="3"/>
    <x v="12"/>
    <x v="1"/>
    <m/>
    <m/>
  </r>
  <r>
    <n v="5"/>
    <n v="1"/>
    <s v="1"/>
    <n v="26"/>
    <x v="290"/>
    <m/>
    <s v="TGA 2 (SF)_x000a_"/>
    <x v="2"/>
    <s v="Thermogravimetric Analyzer 2 - SF_x000a__x000a_"/>
    <x v="1"/>
    <x v="12"/>
    <x v="1"/>
    <m/>
    <m/>
  </r>
  <r>
    <n v="5"/>
    <n v="1"/>
    <s v="19"/>
    <n v="129"/>
    <x v="290"/>
    <m/>
    <s v="TGA 2 (SF)_x000a_"/>
    <x v="2"/>
    <s v="Thermogravimetric Analyzer 2 - SF_x000a__x000a_"/>
    <x v="2"/>
    <x v="12"/>
    <x v="1"/>
    <m/>
    <m/>
  </r>
  <r>
    <n v="5"/>
    <n v="1"/>
    <s v="3"/>
    <n v="129"/>
    <x v="290"/>
    <m/>
    <s v="TGA 2 (SF)_x000a_"/>
    <x v="2"/>
    <s v="Thermogravimetric Analyzer 2 - SF_x000a__x000a_"/>
    <x v="3"/>
    <x v="12"/>
    <x v="1"/>
    <m/>
    <m/>
  </r>
  <r>
    <n v="2"/>
    <n v="1"/>
    <s v="1"/>
    <n v="31"/>
    <x v="290"/>
    <m/>
    <s v="TGA 2 (SF)_x000a_"/>
    <x v="3"/>
    <s v="Thermogravimetric Analyzer 2 - SF_x000a__x000a_"/>
    <x v="1"/>
    <x v="12"/>
    <x v="1"/>
    <m/>
    <m/>
  </r>
  <r>
    <n v="2"/>
    <n v="1"/>
    <s v="19"/>
    <n v="150"/>
    <x v="290"/>
    <m/>
    <s v="TGA 2 (SF)_x000a_"/>
    <x v="3"/>
    <s v="Thermogravimetric Analyzer 2 - SF_x000a__x000a_"/>
    <x v="2"/>
    <x v="12"/>
    <x v="1"/>
    <m/>
    <m/>
  </r>
  <r>
    <n v="2"/>
    <n v="1"/>
    <s v="3"/>
    <n v="150"/>
    <x v="290"/>
    <m/>
    <s v="TGA 2 (SF)_x000a_"/>
    <x v="3"/>
    <s v="Thermogravimetric Analyzer 2 - SF_x000a__x000a_"/>
    <x v="3"/>
    <x v="12"/>
    <x v="1"/>
    <m/>
    <m/>
  </r>
  <r>
    <n v="6"/>
    <n v="1"/>
    <s v="1"/>
    <n v="49"/>
    <x v="290"/>
    <m/>
    <s v="TGA 2 (SF)_x000a_"/>
    <x v="4"/>
    <s v="Thermogravimetric Analyzer 2 - SF_x000a__x000a_"/>
    <x v="1"/>
    <x v="12"/>
    <x v="1"/>
    <m/>
    <m/>
  </r>
  <r>
    <n v="6"/>
    <n v="1"/>
    <s v="19"/>
    <n v="236"/>
    <x v="290"/>
    <m/>
    <s v="TGA 2 (SF)_x000a_"/>
    <x v="4"/>
    <s v="Thermogravimetric Analyzer 2 - SF_x000a__x000a_"/>
    <x v="2"/>
    <x v="12"/>
    <x v="1"/>
    <m/>
    <m/>
  </r>
  <r>
    <n v="6"/>
    <n v="1"/>
    <s v="3"/>
    <n v="236"/>
    <x v="290"/>
    <m/>
    <s v="TGA 2 (SF)_x000a_"/>
    <x v="4"/>
    <s v="Thermogravimetric Analyzer 2 - SF_x000a__x000a_"/>
    <x v="3"/>
    <x v="12"/>
    <x v="1"/>
    <m/>
    <m/>
  </r>
  <r>
    <n v="3"/>
    <n v="1"/>
    <s v="1"/>
    <n v="63"/>
    <x v="290"/>
    <m/>
    <s v="TGA 2 (SF)_x000a_"/>
    <x v="5"/>
    <s v="Thermogravimetric Analyzer 2 - SF_x000a__x000a_"/>
    <x v="1"/>
    <x v="12"/>
    <x v="1"/>
    <m/>
    <m/>
  </r>
  <r>
    <n v="3"/>
    <n v="1"/>
    <s v="19"/>
    <n v="302"/>
    <x v="290"/>
    <m/>
    <s v="TGA 2 (SF)_x000a_"/>
    <x v="5"/>
    <s v="Thermogravimetric Analyzer 2 - SF_x000a__x000a_"/>
    <x v="2"/>
    <x v="12"/>
    <x v="1"/>
    <m/>
    <m/>
  </r>
  <r>
    <n v="3"/>
    <n v="1"/>
    <s v="3"/>
    <n v="302"/>
    <x v="290"/>
    <m/>
    <s v="TGA 2 (SF)_x000a_"/>
    <x v="5"/>
    <s v="Thermogravimetric Analyzer 2 - SF_x000a__x000a_"/>
    <x v="3"/>
    <x v="12"/>
    <x v="1"/>
    <m/>
    <m/>
  </r>
  <r>
    <n v="10"/>
    <n v="1"/>
    <s v="18"/>
    <n v="0"/>
    <x v="290"/>
    <m/>
    <s v="TGA 2 (SF)_x000a_"/>
    <x v="6"/>
    <s v="Thermogravimetric Analyzer 2 - SF_x000a__x000a_"/>
    <x v="5"/>
    <x v="12"/>
    <x v="1"/>
    <m/>
    <m/>
  </r>
  <r>
    <n v="10"/>
    <n v="1"/>
    <s v="29"/>
    <n v="0"/>
    <x v="290"/>
    <m/>
    <s v="TGA 2 (SF)_x000a_"/>
    <x v="6"/>
    <s v="Thermogravimetric Analyzer 2 - SF_x000a__x000a_"/>
    <x v="6"/>
    <x v="12"/>
    <x v="1"/>
    <m/>
    <m/>
  </r>
  <r>
    <n v="10"/>
    <n v="1"/>
    <s v="18"/>
    <n v="0"/>
    <x v="291"/>
    <s v="TA Instruments, Q400"/>
    <s v="TGA 2 (SF)_x000a_"/>
    <x v="6"/>
    <s v="Thermomechanical Analyzer, Q400 (TMA)"/>
    <x v="5"/>
    <x v="4"/>
    <x v="1"/>
    <n v="1"/>
    <s v="Condition: Excellent"/>
  </r>
  <r>
    <n v="1"/>
    <n v="1"/>
    <s v="1"/>
    <n v="12"/>
    <x v="291"/>
    <m/>
    <s v="TGA 2 (SF)_x000a_"/>
    <x v="1"/>
    <s v="Thermomechanical Analyzer, Q400 (TMA)"/>
    <x v="1"/>
    <x v="4"/>
    <x v="1"/>
    <m/>
    <m/>
  </r>
  <r>
    <n v="1"/>
    <n v="1"/>
    <s v="19"/>
    <n v="84"/>
    <x v="291"/>
    <m/>
    <s v="TGA 2 (SF)_x000a_"/>
    <x v="1"/>
    <s v="Thermomechanical Analyzer, Q400 (TMA)"/>
    <x v="2"/>
    <x v="4"/>
    <x v="1"/>
    <m/>
    <m/>
  </r>
  <r>
    <n v="1"/>
    <n v="1"/>
    <s v="3"/>
    <n v="84"/>
    <x v="291"/>
    <m/>
    <s v="TGA 2 (SF)_x000a_"/>
    <x v="1"/>
    <s v="Thermomechanical Analyzer, Q400 (TMA)"/>
    <x v="3"/>
    <x v="4"/>
    <x v="1"/>
    <m/>
    <m/>
  </r>
  <r>
    <n v="5"/>
    <n v="1"/>
    <s v="1"/>
    <n v="25"/>
    <x v="291"/>
    <m/>
    <s v="TGA 2 (SF)_x000a_"/>
    <x v="2"/>
    <s v="Thermomechanical Analyzer, Q400 (TMA)"/>
    <x v="1"/>
    <x v="4"/>
    <x v="1"/>
    <m/>
    <m/>
  </r>
  <r>
    <n v="5"/>
    <n v="1"/>
    <s v="19"/>
    <n v="132"/>
    <x v="291"/>
    <m/>
    <s v="TGA 2 (SF)_x000a_"/>
    <x v="2"/>
    <s v="Thermomechanical Analyzer, Q400 (TMA)"/>
    <x v="2"/>
    <x v="4"/>
    <x v="1"/>
    <m/>
    <m/>
  </r>
  <r>
    <n v="5"/>
    <n v="1"/>
    <s v="3"/>
    <n v="132"/>
    <x v="291"/>
    <m/>
    <s v="TGA 2 (SF)_x000a_"/>
    <x v="2"/>
    <s v="Thermomechanical Analyzer, Q400 (TMA)"/>
    <x v="3"/>
    <x v="4"/>
    <x v="1"/>
    <m/>
    <m/>
  </r>
  <r>
    <n v="2"/>
    <n v="1"/>
    <s v="1"/>
    <n v="29"/>
    <x v="291"/>
    <m/>
    <s v="TGA 2 (SF)_x000a_"/>
    <x v="3"/>
    <s v="Thermomechanical Analyzer, Q400 (TMA)"/>
    <x v="1"/>
    <x v="4"/>
    <x v="1"/>
    <m/>
    <m/>
  </r>
  <r>
    <n v="2"/>
    <n v="1"/>
    <s v="19"/>
    <n v="153"/>
    <x v="291"/>
    <m/>
    <s v="TGA 2 (SF)_x000a_"/>
    <x v="3"/>
    <s v="Thermomechanical Analyzer, Q400 (TMA)"/>
    <x v="2"/>
    <x v="4"/>
    <x v="1"/>
    <m/>
    <m/>
  </r>
  <r>
    <n v="2"/>
    <n v="1"/>
    <s v="3"/>
    <n v="153"/>
    <x v="291"/>
    <m/>
    <s v="TGA 2 (SF)_x000a_"/>
    <x v="3"/>
    <s v="Thermomechanical Analyzer, Q400 (TMA)"/>
    <x v="3"/>
    <x v="4"/>
    <x v="1"/>
    <m/>
    <m/>
  </r>
  <r>
    <n v="6"/>
    <n v="1"/>
    <s v="1"/>
    <n v="42"/>
    <x v="291"/>
    <m/>
    <s v="TGA 2 (SF)_x000a_"/>
    <x v="4"/>
    <s v="Thermomechanical Analyzer, Q400 (TMA)"/>
    <x v="1"/>
    <x v="4"/>
    <x v="1"/>
    <m/>
    <m/>
  </r>
  <r>
    <n v="6"/>
    <n v="1"/>
    <s v="19"/>
    <n v="247"/>
    <x v="291"/>
    <m/>
    <s v="TGA 2 (SF)_x000a_"/>
    <x v="4"/>
    <s v="Thermomechanical Analyzer, Q400 (TMA)"/>
    <x v="2"/>
    <x v="4"/>
    <x v="1"/>
    <m/>
    <m/>
  </r>
  <r>
    <n v="6"/>
    <n v="1"/>
    <s v="3"/>
    <n v="247"/>
    <x v="291"/>
    <m/>
    <s v="TGA 2 (SF)_x000a_"/>
    <x v="4"/>
    <s v="Thermomechanical Analyzer, Q400 (TMA)"/>
    <x v="3"/>
    <x v="4"/>
    <x v="1"/>
    <m/>
    <m/>
  </r>
  <r>
    <n v="3"/>
    <n v="1"/>
    <s v="1"/>
    <n v="55"/>
    <x v="291"/>
    <m/>
    <s v="TGA 2 (SF)_x000a_"/>
    <x v="5"/>
    <s v="Thermomechanical Analyzer, Q400 (TMA)"/>
    <x v="1"/>
    <x v="4"/>
    <x v="1"/>
    <m/>
    <m/>
  </r>
  <r>
    <n v="3"/>
    <n v="1"/>
    <s v="19"/>
    <n v="315"/>
    <x v="291"/>
    <m/>
    <s v="TGA 2 (SF)_x000a_"/>
    <x v="5"/>
    <s v="Thermomechanical Analyzer, Q400 (TMA)"/>
    <x v="2"/>
    <x v="4"/>
    <x v="1"/>
    <m/>
    <m/>
  </r>
  <r>
    <n v="3"/>
    <n v="1"/>
    <s v="3"/>
    <n v="315"/>
    <x v="291"/>
    <m/>
    <s v="TGA 2 (SF)_x000a_"/>
    <x v="5"/>
    <s v="Thermomechanical Analyzer, Q400 (TMA)"/>
    <x v="3"/>
    <x v="4"/>
    <x v="1"/>
    <m/>
    <m/>
  </r>
  <r>
    <n v="1"/>
    <n v="2"/>
    <s v="16"/>
    <n v="7.25"/>
    <x v="292"/>
    <m/>
    <s v="TGA 2 (SF)_x000a_"/>
    <x v="1"/>
    <s v="Time Pregnant Rat - per cage"/>
    <x v="4"/>
    <x v="5"/>
    <x v="2"/>
    <n v="0"/>
    <m/>
  </r>
  <r>
    <n v="5"/>
    <n v="2"/>
    <s v="16"/>
    <n v="7.25"/>
    <x v="292"/>
    <m/>
    <s v="TGA 2 (SF)_x000a_"/>
    <x v="2"/>
    <s v="Time Pregnant Rat - per cage"/>
    <x v="4"/>
    <x v="5"/>
    <x v="2"/>
    <n v="0"/>
    <m/>
  </r>
  <r>
    <n v="2"/>
    <n v="2"/>
    <s v="16"/>
    <n v="7.25"/>
    <x v="292"/>
    <m/>
    <s v="TGA 2 (SF)_x000a_"/>
    <x v="3"/>
    <s v="Time Pregnant Rat - per cage"/>
    <x v="4"/>
    <x v="5"/>
    <x v="2"/>
    <n v="0"/>
    <m/>
  </r>
  <r>
    <n v="6"/>
    <n v="2"/>
    <s v="16"/>
    <n v="7.25"/>
    <x v="292"/>
    <m/>
    <s v="TGA 2 (SF)_x000a_"/>
    <x v="4"/>
    <s v="Time Pregnant Rat - per cage"/>
    <x v="4"/>
    <x v="5"/>
    <x v="2"/>
    <n v="0"/>
    <m/>
  </r>
  <r>
    <n v="3"/>
    <n v="2"/>
    <s v="16"/>
    <n v="7.25"/>
    <x v="292"/>
    <m/>
    <s v="TGA 2 (SF)_x000a_"/>
    <x v="5"/>
    <s v="Time Pregnant Rat - per cage"/>
    <x v="4"/>
    <x v="5"/>
    <x v="2"/>
    <n v="0"/>
    <m/>
  </r>
  <r>
    <n v="1"/>
    <n v="1"/>
    <s v="19"/>
    <n v="62"/>
    <x v="293"/>
    <m/>
    <s v="TGA 2 (SF)_x000a_"/>
    <x v="1"/>
    <s v="TMP Lab - Technical Assistance (TMPA)"/>
    <x v="2"/>
    <x v="12"/>
    <x v="1"/>
    <n v="1"/>
    <m/>
  </r>
  <r>
    <n v="5"/>
    <n v="1"/>
    <s v="19"/>
    <n v="109"/>
    <x v="293"/>
    <m/>
    <s v="TGA 2 (SF)_x000a_"/>
    <x v="2"/>
    <s v="TMP Lab - Technical Assistance (TMPA)"/>
    <x v="2"/>
    <x v="12"/>
    <x v="1"/>
    <m/>
    <m/>
  </r>
  <r>
    <n v="2"/>
    <n v="1"/>
    <s v="19"/>
    <n v="126"/>
    <x v="293"/>
    <m/>
    <s v="TGA 2 (SF)_x000a_"/>
    <x v="3"/>
    <s v="TMP Lab - Technical Assistance (TMPA)"/>
    <x v="2"/>
    <x v="12"/>
    <x v="1"/>
    <m/>
    <m/>
  </r>
  <r>
    <n v="6"/>
    <n v="1"/>
    <s v="19"/>
    <n v="183"/>
    <x v="293"/>
    <m/>
    <s v="TGA 2 (SF)_x000a_"/>
    <x v="4"/>
    <s v="TMP Lab - Technical Assistance (TMPA)"/>
    <x v="2"/>
    <x v="12"/>
    <x v="1"/>
    <m/>
    <m/>
  </r>
  <r>
    <n v="3"/>
    <n v="1"/>
    <s v="19"/>
    <n v="240"/>
    <x v="293"/>
    <m/>
    <s v="TGA 2 (SF)_x000a_"/>
    <x v="5"/>
    <s v="TMP Lab - Technical Assistance (TMPA)"/>
    <x v="2"/>
    <x v="12"/>
    <x v="1"/>
    <m/>
    <m/>
  </r>
  <r>
    <n v="10"/>
    <n v="1"/>
    <s v="18"/>
    <n v="0"/>
    <x v="294"/>
    <s v="Philips"/>
    <s v="EM400T"/>
    <x v="6"/>
    <s v="Transmission Electron Microscope (TEM)"/>
    <x v="5"/>
    <x v="3"/>
    <x v="2"/>
    <n v="0"/>
    <s v="Condition: Needs Repair"/>
  </r>
  <r>
    <n v="10"/>
    <n v="1"/>
    <s v="29"/>
    <n v="0"/>
    <x v="294"/>
    <m/>
    <s v="EM400T"/>
    <x v="6"/>
    <s v="Transmission Electron Microscope (TEM)"/>
    <x v="6"/>
    <x v="3"/>
    <x v="2"/>
    <m/>
    <m/>
  </r>
  <r>
    <n v="1"/>
    <n v="1"/>
    <s v="1"/>
    <n v="22"/>
    <x v="294"/>
    <m/>
    <s v="EM400T"/>
    <x v="1"/>
    <s v="Transmission Electron Microscope (TEM)"/>
    <x v="1"/>
    <x v="3"/>
    <x v="2"/>
    <m/>
    <m/>
  </r>
  <r>
    <n v="1"/>
    <n v="1"/>
    <s v="3"/>
    <n v="87"/>
    <x v="294"/>
    <m/>
    <s v="EM400T"/>
    <x v="1"/>
    <s v="Transmission Electron Microscope (TEM)"/>
    <x v="3"/>
    <x v="3"/>
    <x v="2"/>
    <m/>
    <m/>
  </r>
  <r>
    <n v="1"/>
    <n v="1"/>
    <s v="19"/>
    <n v="87"/>
    <x v="294"/>
    <m/>
    <s v="EM400T"/>
    <x v="1"/>
    <s v="Transmission Electron Microscope (TEM)"/>
    <x v="2"/>
    <x v="3"/>
    <x v="2"/>
    <m/>
    <m/>
  </r>
  <r>
    <n v="5"/>
    <n v="1"/>
    <s v="1"/>
    <n v="34"/>
    <x v="294"/>
    <m/>
    <s v="EM400T"/>
    <x v="2"/>
    <s v="Transmission Electron Microscope (TEM)"/>
    <x v="1"/>
    <x v="3"/>
    <x v="2"/>
    <m/>
    <m/>
  </r>
  <r>
    <n v="5"/>
    <n v="1"/>
    <s v="3"/>
    <n v="135"/>
    <x v="294"/>
    <m/>
    <s v="EM400T"/>
    <x v="2"/>
    <s v="Transmission Electron Microscope (TEM)"/>
    <x v="3"/>
    <x v="3"/>
    <x v="2"/>
    <m/>
    <m/>
  </r>
  <r>
    <n v="5"/>
    <n v="1"/>
    <s v="19"/>
    <n v="135"/>
    <x v="294"/>
    <m/>
    <s v="EM400T"/>
    <x v="2"/>
    <s v="Transmission Electron Microscope (TEM)"/>
    <x v="2"/>
    <x v="3"/>
    <x v="2"/>
    <m/>
    <m/>
  </r>
  <r>
    <n v="2"/>
    <n v="1"/>
    <s v="1"/>
    <n v="40"/>
    <x v="294"/>
    <m/>
    <s v="EM400T"/>
    <x v="3"/>
    <s v="Transmission Electron Microscope (TEM)"/>
    <x v="1"/>
    <x v="3"/>
    <x v="2"/>
    <m/>
    <m/>
  </r>
  <r>
    <n v="2"/>
    <n v="1"/>
    <s v="3"/>
    <n v="158"/>
    <x v="294"/>
    <m/>
    <s v="EM400T"/>
    <x v="3"/>
    <s v="Transmission Electron Microscope (TEM)"/>
    <x v="3"/>
    <x v="3"/>
    <x v="2"/>
    <m/>
    <m/>
  </r>
  <r>
    <n v="2"/>
    <n v="1"/>
    <s v="19"/>
    <n v="158"/>
    <x v="294"/>
    <m/>
    <s v="EM400T"/>
    <x v="3"/>
    <s v="Transmission Electron Microscope (TEM)"/>
    <x v="2"/>
    <x v="3"/>
    <x v="2"/>
    <m/>
    <m/>
  </r>
  <r>
    <n v="6"/>
    <n v="1"/>
    <s v="1"/>
    <n v="73"/>
    <x v="294"/>
    <m/>
    <s v="EM400T"/>
    <x v="4"/>
    <s v="Transmission Electron Microscope (TEM)"/>
    <x v="1"/>
    <x v="3"/>
    <x v="2"/>
    <m/>
    <m/>
  </r>
  <r>
    <n v="6"/>
    <n v="1"/>
    <s v="3"/>
    <n v="244"/>
    <x v="294"/>
    <m/>
    <s v="EM400T"/>
    <x v="4"/>
    <s v="Transmission Electron Microscope (TEM)"/>
    <x v="3"/>
    <x v="3"/>
    <x v="2"/>
    <m/>
    <m/>
  </r>
  <r>
    <n v="6"/>
    <n v="1"/>
    <s v="19"/>
    <n v="244"/>
    <x v="294"/>
    <m/>
    <s v="EM400T"/>
    <x v="4"/>
    <s v="Transmission Electron Microscope (TEM)"/>
    <x v="2"/>
    <x v="3"/>
    <x v="2"/>
    <m/>
    <m/>
  </r>
  <r>
    <n v="3"/>
    <n v="1"/>
    <s v="1"/>
    <n v="95"/>
    <x v="294"/>
    <m/>
    <s v="EM400T"/>
    <x v="5"/>
    <s v="Transmission Electron Microscope (TEM)"/>
    <x v="1"/>
    <x v="3"/>
    <x v="2"/>
    <m/>
    <m/>
  </r>
  <r>
    <n v="3"/>
    <n v="1"/>
    <s v="3"/>
    <n v="318"/>
    <x v="294"/>
    <m/>
    <s v="EM400T"/>
    <x v="5"/>
    <s v="Transmission Electron Microscope (TEM)"/>
    <x v="3"/>
    <x v="3"/>
    <x v="2"/>
    <m/>
    <m/>
  </r>
  <r>
    <n v="3"/>
    <n v="1"/>
    <s v="19"/>
    <n v="318"/>
    <x v="294"/>
    <m/>
    <s v="EM400T"/>
    <x v="5"/>
    <s v="Transmission Electron Microscope (TEM)"/>
    <x v="2"/>
    <x v="3"/>
    <x v="2"/>
    <m/>
    <m/>
  </r>
  <r>
    <n v="1"/>
    <n v="1"/>
    <s v="1"/>
    <n v="20"/>
    <x v="294"/>
    <s v="Topcon"/>
    <s v="002B"/>
    <x v="1"/>
    <s v="Transmission Electron Microscope (TEM)"/>
    <x v="1"/>
    <x v="3"/>
    <x v="2"/>
    <n v="0"/>
    <s v="Condition: Needs Repair"/>
  </r>
  <r>
    <n v="1"/>
    <n v="1"/>
    <s v="19"/>
    <n v="76"/>
    <x v="294"/>
    <m/>
    <s v="002B"/>
    <x v="1"/>
    <s v="Transmission Electron Microscope (TEM)"/>
    <x v="2"/>
    <x v="3"/>
    <x v="2"/>
    <m/>
    <m/>
  </r>
  <r>
    <n v="1"/>
    <n v="1"/>
    <s v="3"/>
    <n v="76"/>
    <x v="294"/>
    <m/>
    <s v="002B"/>
    <x v="1"/>
    <s v="Transmission Electron Microscope (TEM)"/>
    <x v="3"/>
    <x v="3"/>
    <x v="2"/>
    <m/>
    <m/>
  </r>
  <r>
    <n v="2"/>
    <n v="1"/>
    <s v="19"/>
    <n v="132"/>
    <x v="294"/>
    <m/>
    <s v="002B"/>
    <x v="3"/>
    <s v="Transmission Electron Microscope (TEM)"/>
    <x v="2"/>
    <x v="3"/>
    <x v="2"/>
    <m/>
    <m/>
  </r>
  <r>
    <n v="2"/>
    <n v="1"/>
    <s v="19"/>
    <n v="133"/>
    <x v="294"/>
    <m/>
    <s v="002B"/>
    <x v="3"/>
    <s v="Transmission Electron Microscope (TEM)"/>
    <x v="2"/>
    <x v="3"/>
    <x v="2"/>
    <m/>
    <m/>
  </r>
  <r>
    <n v="10"/>
    <n v="1"/>
    <s v="18"/>
    <n v="0"/>
    <x v="294"/>
    <m/>
    <s v="002B"/>
    <x v="6"/>
    <s v="Transmission Electron Microscope (TEM)"/>
    <x v="5"/>
    <x v="3"/>
    <x v="2"/>
    <m/>
    <m/>
  </r>
  <r>
    <n v="10"/>
    <n v="1"/>
    <s v="29"/>
    <n v="0"/>
    <x v="294"/>
    <m/>
    <s v="002B"/>
    <x v="6"/>
    <s v="Transmission Electron Microscope (TEM)"/>
    <x v="6"/>
    <x v="3"/>
    <x v="2"/>
    <m/>
    <m/>
  </r>
  <r>
    <n v="1"/>
    <n v="1"/>
    <s v="1"/>
    <n v="40"/>
    <x v="294"/>
    <s v="JEOL JEM-2100Plus TEM/STEM_x000a_"/>
    <s v="002B"/>
    <x v="1"/>
    <s v="Transmission Electron Microscope (TEM)"/>
    <x v="1"/>
    <x v="3"/>
    <x v="1"/>
    <n v="1"/>
    <s v="Condition: Excellent"/>
  </r>
  <r>
    <n v="1"/>
    <n v="1"/>
    <s v="19"/>
    <n v="129"/>
    <x v="294"/>
    <m/>
    <s v="002B"/>
    <x v="1"/>
    <s v="Transmission Electron Microscope (TEM)"/>
    <x v="2"/>
    <x v="3"/>
    <x v="1"/>
    <m/>
    <m/>
  </r>
  <r>
    <n v="1"/>
    <n v="1"/>
    <s v="3"/>
    <n v="129"/>
    <x v="294"/>
    <m/>
    <s v="002B"/>
    <x v="1"/>
    <s v="Transmission Electron Microscope (TEM)"/>
    <x v="3"/>
    <x v="3"/>
    <x v="1"/>
    <m/>
    <m/>
  </r>
  <r>
    <n v="5"/>
    <n v="1"/>
    <s v="1"/>
    <n v="62"/>
    <x v="294"/>
    <m/>
    <s v="002B"/>
    <x v="2"/>
    <s v="Transmission Electron Microscope (TEM)"/>
    <x v="1"/>
    <x v="3"/>
    <x v="1"/>
    <m/>
    <m/>
  </r>
  <r>
    <n v="5"/>
    <n v="1"/>
    <s v="19"/>
    <n v="206"/>
    <x v="294"/>
    <m/>
    <s v="002B"/>
    <x v="2"/>
    <s v="Transmission Electron Microscope (TEM)"/>
    <x v="2"/>
    <x v="3"/>
    <x v="1"/>
    <m/>
    <m/>
  </r>
  <r>
    <n v="5"/>
    <n v="1"/>
    <s v="3"/>
    <n v="206"/>
    <x v="294"/>
    <m/>
    <s v="002B"/>
    <x v="2"/>
    <s v="Transmission Electron Microscope (TEM)"/>
    <x v="3"/>
    <x v="3"/>
    <x v="1"/>
    <m/>
    <m/>
  </r>
  <r>
    <n v="2"/>
    <n v="1"/>
    <s v="1"/>
    <n v="72"/>
    <x v="294"/>
    <m/>
    <s v="002B"/>
    <x v="3"/>
    <s v="Transmission Electron Microscope (TEM)"/>
    <x v="1"/>
    <x v="3"/>
    <x v="1"/>
    <m/>
    <m/>
  </r>
  <r>
    <n v="2"/>
    <n v="1"/>
    <s v="19"/>
    <n v="240"/>
    <x v="294"/>
    <m/>
    <s v="002B"/>
    <x v="3"/>
    <s v="Transmission Electron Microscope (TEM)"/>
    <x v="2"/>
    <x v="3"/>
    <x v="1"/>
    <m/>
    <m/>
  </r>
  <r>
    <n v="2"/>
    <n v="1"/>
    <s v="3"/>
    <n v="240"/>
    <x v="294"/>
    <m/>
    <s v="002B"/>
    <x v="3"/>
    <s v="Transmission Electron Microscope (TEM)"/>
    <x v="3"/>
    <x v="3"/>
    <x v="1"/>
    <m/>
    <m/>
  </r>
  <r>
    <n v="6"/>
    <n v="1"/>
    <s v="1"/>
    <n v="116"/>
    <x v="294"/>
    <m/>
    <s v="002B"/>
    <x v="4"/>
    <s v="Transmission Electron Microscope (TEM)"/>
    <x v="1"/>
    <x v="3"/>
    <x v="1"/>
    <m/>
    <m/>
  </r>
  <r>
    <n v="6"/>
    <n v="1"/>
    <s v="19"/>
    <n v="387"/>
    <x v="294"/>
    <m/>
    <s v="002B"/>
    <x v="4"/>
    <s v="Transmission Electron Microscope (TEM)"/>
    <x v="2"/>
    <x v="3"/>
    <x v="1"/>
    <m/>
    <m/>
  </r>
  <r>
    <n v="6"/>
    <n v="1"/>
    <s v="3"/>
    <n v="387"/>
    <x v="294"/>
    <m/>
    <s v="002B"/>
    <x v="4"/>
    <s v="Transmission Electron Microscope (TEM)"/>
    <x v="3"/>
    <x v="3"/>
    <x v="1"/>
    <m/>
    <m/>
  </r>
  <r>
    <n v="3"/>
    <n v="1"/>
    <s v="1"/>
    <n v="148"/>
    <x v="294"/>
    <m/>
    <s v="002B"/>
    <x v="5"/>
    <s v="Transmission Electron Microscope (TEM)"/>
    <x v="1"/>
    <x v="3"/>
    <x v="1"/>
    <m/>
    <m/>
  </r>
  <r>
    <n v="3"/>
    <n v="1"/>
    <s v="19"/>
    <n v="495"/>
    <x v="294"/>
    <m/>
    <s v="002B"/>
    <x v="5"/>
    <s v="Transmission Electron Microscope (TEM)"/>
    <x v="2"/>
    <x v="3"/>
    <x v="1"/>
    <m/>
    <m/>
  </r>
  <r>
    <n v="3"/>
    <n v="1"/>
    <s v="3"/>
    <n v="495"/>
    <x v="294"/>
    <m/>
    <s v="002B"/>
    <x v="5"/>
    <s v="Transmission Electron Microscope (TEM)"/>
    <x v="3"/>
    <x v="3"/>
    <x v="1"/>
    <m/>
    <m/>
  </r>
  <r>
    <n v="10"/>
    <n v="1"/>
    <s v="29"/>
    <n v="0"/>
    <x v="294"/>
    <m/>
    <s v="002B"/>
    <x v="6"/>
    <s v="Transmission Electron Microscope (TEM)"/>
    <x v="6"/>
    <x v="3"/>
    <x v="1"/>
    <m/>
    <m/>
  </r>
  <r>
    <n v="10"/>
    <n v="1"/>
    <s v="18"/>
    <n v="0"/>
    <x v="294"/>
    <m/>
    <s v="002B"/>
    <x v="6"/>
    <s v="Transmission Electron Microscope (TEM)"/>
    <x v="5"/>
    <x v="3"/>
    <x v="1"/>
    <m/>
    <m/>
  </r>
  <r>
    <n v="10"/>
    <n v="1"/>
    <s v="18"/>
    <n v="0"/>
    <x v="295"/>
    <s v="Philips"/>
    <s v="CM12"/>
    <x v="6"/>
    <s v="Transmission Electron Microscope (TEM)"/>
    <x v="5"/>
    <x v="3"/>
    <x v="1"/>
    <n v="1"/>
    <s v="Condition: Good"/>
  </r>
  <r>
    <n v="10"/>
    <n v="1"/>
    <s v="29"/>
    <n v="0"/>
    <x v="295"/>
    <m/>
    <s v="CM12"/>
    <x v="6"/>
    <s v="Transmission Electron Microscope (TEM)"/>
    <x v="6"/>
    <x v="3"/>
    <x v="1"/>
    <m/>
    <m/>
  </r>
  <r>
    <n v="1"/>
    <n v="1"/>
    <s v="1"/>
    <n v="31"/>
    <x v="295"/>
    <m/>
    <s v="CM12"/>
    <x v="1"/>
    <s v="Transmission Electron Microscope (TEM)"/>
    <x v="1"/>
    <x v="3"/>
    <x v="1"/>
    <m/>
    <m/>
  </r>
  <r>
    <n v="1"/>
    <n v="1"/>
    <s v="19"/>
    <n v="121"/>
    <x v="295"/>
    <m/>
    <s v="CM12"/>
    <x v="1"/>
    <s v="Transmission Electron Microscope (TEM)"/>
    <x v="2"/>
    <x v="3"/>
    <x v="1"/>
    <m/>
    <m/>
  </r>
  <r>
    <n v="1"/>
    <n v="1"/>
    <s v="3"/>
    <n v="121"/>
    <x v="295"/>
    <m/>
    <s v="CM12"/>
    <x v="1"/>
    <s v="Transmission Electron Microscope (TEM)"/>
    <x v="3"/>
    <x v="3"/>
    <x v="1"/>
    <m/>
    <m/>
  </r>
  <r>
    <n v="5"/>
    <n v="1"/>
    <s v="1"/>
    <n v="49"/>
    <x v="295"/>
    <m/>
    <s v="CM12"/>
    <x v="2"/>
    <s v="Transmission Electron Microscope (TEM)"/>
    <x v="1"/>
    <x v="3"/>
    <x v="1"/>
    <m/>
    <m/>
  </r>
  <r>
    <n v="5"/>
    <n v="1"/>
    <s v="19"/>
    <n v="195"/>
    <x v="295"/>
    <m/>
    <s v="CM12"/>
    <x v="2"/>
    <s v="Transmission Electron Microscope (TEM)"/>
    <x v="2"/>
    <x v="3"/>
    <x v="1"/>
    <m/>
    <m/>
  </r>
  <r>
    <n v="5"/>
    <n v="1"/>
    <s v="3"/>
    <n v="195"/>
    <x v="295"/>
    <m/>
    <s v="CM12"/>
    <x v="2"/>
    <s v="Transmission Electron Microscope (TEM)"/>
    <x v="3"/>
    <x v="3"/>
    <x v="1"/>
    <m/>
    <m/>
  </r>
  <r>
    <n v="2"/>
    <n v="1"/>
    <s v="1"/>
    <n v="57"/>
    <x v="295"/>
    <m/>
    <s v="CM12"/>
    <x v="3"/>
    <s v="Transmission Electron Microscope (TEM)"/>
    <x v="1"/>
    <x v="3"/>
    <x v="1"/>
    <m/>
    <m/>
  </r>
  <r>
    <n v="2"/>
    <n v="1"/>
    <s v="19"/>
    <n v="226"/>
    <x v="295"/>
    <m/>
    <s v="CM12"/>
    <x v="3"/>
    <s v="Transmission Electron Microscope (TEM)"/>
    <x v="2"/>
    <x v="3"/>
    <x v="1"/>
    <m/>
    <m/>
  </r>
  <r>
    <n v="2"/>
    <n v="1"/>
    <s v="3"/>
    <n v="226"/>
    <x v="295"/>
    <m/>
    <s v="CM12"/>
    <x v="3"/>
    <s v="Transmission Electron Microscope (TEM)"/>
    <x v="3"/>
    <x v="3"/>
    <x v="1"/>
    <m/>
    <m/>
  </r>
  <r>
    <n v="6"/>
    <n v="1"/>
    <s v="1"/>
    <n v="92"/>
    <x v="295"/>
    <m/>
    <s v="CM12"/>
    <x v="4"/>
    <s v="Transmission Electron Microscope (TEM)"/>
    <x v="1"/>
    <x v="3"/>
    <x v="1"/>
    <m/>
    <m/>
  </r>
  <r>
    <n v="6"/>
    <n v="1"/>
    <s v="19"/>
    <n v="366"/>
    <x v="295"/>
    <m/>
    <s v="CM12"/>
    <x v="4"/>
    <s v="Transmission Electron Microscope (TEM)"/>
    <x v="2"/>
    <x v="3"/>
    <x v="1"/>
    <m/>
    <m/>
  </r>
  <r>
    <n v="6"/>
    <n v="1"/>
    <s v="3"/>
    <n v="366"/>
    <x v="295"/>
    <m/>
    <s v="CM12"/>
    <x v="4"/>
    <s v="Transmission Electron Microscope (TEM)"/>
    <x v="3"/>
    <x v="3"/>
    <x v="1"/>
    <m/>
    <m/>
  </r>
  <r>
    <n v="3"/>
    <n v="1"/>
    <s v="1"/>
    <n v="117"/>
    <x v="295"/>
    <m/>
    <s v="CM12"/>
    <x v="5"/>
    <s v="Transmission Electron Microscope (TEM)"/>
    <x v="1"/>
    <x v="3"/>
    <x v="1"/>
    <m/>
    <m/>
  </r>
  <r>
    <n v="3"/>
    <n v="1"/>
    <s v="19"/>
    <n v="467"/>
    <x v="295"/>
    <m/>
    <s v="CM12"/>
    <x v="5"/>
    <s v="Transmission Electron Microscope (TEM)"/>
    <x v="2"/>
    <x v="3"/>
    <x v="1"/>
    <m/>
    <m/>
  </r>
  <r>
    <n v="3"/>
    <n v="1"/>
    <s v="3"/>
    <n v="467"/>
    <x v="295"/>
    <m/>
    <s v="CM12"/>
    <x v="5"/>
    <s v="Transmission Electron Microscope (TEM)"/>
    <x v="3"/>
    <x v="3"/>
    <x v="1"/>
    <m/>
    <m/>
  </r>
  <r>
    <n v="1"/>
    <n v="1"/>
    <s v="1"/>
    <n v="5"/>
    <x v="296"/>
    <s v="Wardwell"/>
    <s v="CM12"/>
    <x v="1"/>
    <s v="Tube Winder, Model #50 (Tube)"/>
    <x v="1"/>
    <x v="4"/>
    <x v="1"/>
    <n v="1"/>
    <s v="Condition: Excellent"/>
  </r>
  <r>
    <n v="1"/>
    <n v="1"/>
    <s v="19"/>
    <n v="77"/>
    <x v="296"/>
    <m/>
    <s v="CM12"/>
    <x v="1"/>
    <s v="Tube Winder, Model #50 (Tube)"/>
    <x v="2"/>
    <x v="4"/>
    <x v="1"/>
    <m/>
    <m/>
  </r>
  <r>
    <n v="1"/>
    <n v="1"/>
    <s v="3"/>
    <n v="77"/>
    <x v="296"/>
    <m/>
    <s v="CM12"/>
    <x v="1"/>
    <s v="Tube Winder, Model #50 (Tube)"/>
    <x v="3"/>
    <x v="4"/>
    <x v="1"/>
    <m/>
    <m/>
  </r>
  <r>
    <n v="5"/>
    <n v="1"/>
    <s v="1"/>
    <n v="11"/>
    <x v="296"/>
    <m/>
    <s v="CM12"/>
    <x v="2"/>
    <s v="Tube Winder, Model #50 (Tube)"/>
    <x v="1"/>
    <x v="4"/>
    <x v="1"/>
    <m/>
    <m/>
  </r>
  <r>
    <n v="5"/>
    <n v="1"/>
    <s v="19"/>
    <n v="125"/>
    <x v="296"/>
    <m/>
    <s v="CM12"/>
    <x v="2"/>
    <s v="Tube Winder, Model #50 (Tube)"/>
    <x v="2"/>
    <x v="4"/>
    <x v="1"/>
    <m/>
    <m/>
  </r>
  <r>
    <n v="5"/>
    <n v="1"/>
    <s v="3"/>
    <n v="125"/>
    <x v="296"/>
    <m/>
    <s v="CM12"/>
    <x v="2"/>
    <s v="Tube Winder, Model #50 (Tube)"/>
    <x v="3"/>
    <x v="4"/>
    <x v="1"/>
    <m/>
    <m/>
  </r>
  <r>
    <n v="2"/>
    <n v="1"/>
    <s v="1"/>
    <n v="11"/>
    <x v="296"/>
    <m/>
    <s v="CM12"/>
    <x v="3"/>
    <s v="Tube Winder, Model #50 (Tube)"/>
    <x v="1"/>
    <x v="4"/>
    <x v="1"/>
    <m/>
    <m/>
  </r>
  <r>
    <n v="2"/>
    <n v="1"/>
    <s v="19"/>
    <n v="125"/>
    <x v="296"/>
    <m/>
    <s v="CM12"/>
    <x v="3"/>
    <s v="Tube Winder, Model #50 (Tube)"/>
    <x v="2"/>
    <x v="4"/>
    <x v="1"/>
    <m/>
    <m/>
  </r>
  <r>
    <n v="2"/>
    <n v="1"/>
    <s v="3"/>
    <n v="125"/>
    <x v="296"/>
    <m/>
    <s v="CM12"/>
    <x v="3"/>
    <s v="Tube Winder, Model #50 (Tube)"/>
    <x v="3"/>
    <x v="4"/>
    <x v="1"/>
    <m/>
    <m/>
  </r>
  <r>
    <n v="6"/>
    <n v="1"/>
    <s v="1"/>
    <n v="11"/>
    <x v="296"/>
    <m/>
    <s v="CM12"/>
    <x v="4"/>
    <s v="Tube Winder, Model #50 (Tube)"/>
    <x v="1"/>
    <x v="4"/>
    <x v="1"/>
    <m/>
    <m/>
  </r>
  <r>
    <n v="6"/>
    <n v="1"/>
    <s v="19"/>
    <n v="125"/>
    <x v="296"/>
    <m/>
    <s v="CM12"/>
    <x v="4"/>
    <s v="Tube Winder, Model #50 (Tube)"/>
    <x v="2"/>
    <x v="4"/>
    <x v="1"/>
    <m/>
    <m/>
  </r>
  <r>
    <n v="6"/>
    <n v="1"/>
    <s v="3"/>
    <n v="125"/>
    <x v="296"/>
    <m/>
    <s v="CM12"/>
    <x v="4"/>
    <s v="Tube Winder, Model #50 (Tube)"/>
    <x v="3"/>
    <x v="4"/>
    <x v="1"/>
    <m/>
    <m/>
  </r>
  <r>
    <n v="3"/>
    <n v="1"/>
    <s v="1"/>
    <n v="11"/>
    <x v="296"/>
    <m/>
    <s v="CM12"/>
    <x v="5"/>
    <s v="Tube Winder, Model #50 (Tube)"/>
    <x v="1"/>
    <x v="4"/>
    <x v="1"/>
    <m/>
    <m/>
  </r>
  <r>
    <n v="3"/>
    <n v="1"/>
    <s v="19"/>
    <n v="125"/>
    <x v="296"/>
    <m/>
    <s v="CM12"/>
    <x v="5"/>
    <s v="Tube Winder, Model #50 (Tube)"/>
    <x v="2"/>
    <x v="4"/>
    <x v="1"/>
    <m/>
    <m/>
  </r>
  <r>
    <n v="3"/>
    <n v="1"/>
    <s v="3"/>
    <n v="125"/>
    <x v="296"/>
    <m/>
    <s v="CM12"/>
    <x v="5"/>
    <s v="Tube Winder, Model #50 (Tube)"/>
    <x v="3"/>
    <x v="4"/>
    <x v="1"/>
    <m/>
    <m/>
  </r>
  <r>
    <n v="10"/>
    <n v="1"/>
    <s v="18"/>
    <n v="0"/>
    <x v="296"/>
    <m/>
    <s v="CM12"/>
    <x v="6"/>
    <s v="Tube Winder, Model #50 (Tube)"/>
    <x v="5"/>
    <x v="4"/>
    <x v="1"/>
    <m/>
    <m/>
  </r>
  <r>
    <m/>
    <m/>
    <m/>
    <m/>
    <x v="297"/>
    <m/>
    <s v="CM12"/>
    <x v="0"/>
    <m/>
    <x v="0"/>
    <x v="16"/>
    <x v="2"/>
    <n v="0"/>
    <m/>
  </r>
  <r>
    <m/>
    <m/>
    <m/>
    <m/>
    <x v="298"/>
    <s v="Branson"/>
    <s v="CM12"/>
    <x v="0"/>
    <m/>
    <x v="0"/>
    <x v="4"/>
    <x v="1"/>
    <n v="1"/>
    <s v="Condition: Excellent"/>
  </r>
  <r>
    <n v="1"/>
    <n v="1"/>
    <s v="1"/>
    <n v="5"/>
    <x v="299"/>
    <s v="Pfaff"/>
    <s v="8311"/>
    <x v="1"/>
    <s v="Ultrasonic Welder, Textile"/>
    <x v="1"/>
    <x v="4"/>
    <x v="1"/>
    <n v="1"/>
    <s v="Condition: Excellent"/>
  </r>
  <r>
    <n v="1"/>
    <n v="1"/>
    <s v="19"/>
    <n v="77"/>
    <x v="299"/>
    <m/>
    <s v="8311"/>
    <x v="1"/>
    <s v="Ultrasonic Welder, Textile"/>
    <x v="2"/>
    <x v="4"/>
    <x v="1"/>
    <m/>
    <m/>
  </r>
  <r>
    <n v="1"/>
    <n v="1"/>
    <s v="3"/>
    <n v="77"/>
    <x v="299"/>
    <m/>
    <s v="8311"/>
    <x v="1"/>
    <s v="Ultrasonic Welder, Textile"/>
    <x v="3"/>
    <x v="4"/>
    <x v="1"/>
    <m/>
    <m/>
  </r>
  <r>
    <n v="5"/>
    <n v="1"/>
    <s v="1"/>
    <n v="11"/>
    <x v="299"/>
    <m/>
    <s v="8311"/>
    <x v="2"/>
    <s v="Ultrasonic Welder, Textile"/>
    <x v="1"/>
    <x v="4"/>
    <x v="1"/>
    <m/>
    <m/>
  </r>
  <r>
    <n v="5"/>
    <n v="1"/>
    <s v="19"/>
    <n v="125"/>
    <x v="299"/>
    <m/>
    <s v="8311"/>
    <x v="2"/>
    <s v="Ultrasonic Welder, Textile"/>
    <x v="2"/>
    <x v="4"/>
    <x v="1"/>
    <m/>
    <m/>
  </r>
  <r>
    <n v="5"/>
    <n v="1"/>
    <s v="3"/>
    <n v="125"/>
    <x v="299"/>
    <m/>
    <s v="8311"/>
    <x v="2"/>
    <s v="Ultrasonic Welder, Textile"/>
    <x v="3"/>
    <x v="4"/>
    <x v="1"/>
    <m/>
    <m/>
  </r>
  <r>
    <n v="2"/>
    <n v="1"/>
    <s v="1"/>
    <n v="13"/>
    <x v="299"/>
    <m/>
    <s v="8311"/>
    <x v="3"/>
    <s v="Ultrasonic Welder, Textile"/>
    <x v="1"/>
    <x v="4"/>
    <x v="1"/>
    <m/>
    <m/>
  </r>
  <r>
    <n v="2"/>
    <n v="1"/>
    <s v="19"/>
    <n v="140"/>
    <x v="299"/>
    <m/>
    <s v="8311"/>
    <x v="3"/>
    <s v="Ultrasonic Welder, Textile"/>
    <x v="2"/>
    <x v="4"/>
    <x v="1"/>
    <m/>
    <m/>
  </r>
  <r>
    <n v="2"/>
    <n v="1"/>
    <s v="3"/>
    <n v="140"/>
    <x v="299"/>
    <m/>
    <s v="8311"/>
    <x v="3"/>
    <s v="Ultrasonic Welder, Textile"/>
    <x v="3"/>
    <x v="4"/>
    <x v="1"/>
    <m/>
    <m/>
  </r>
  <r>
    <n v="6"/>
    <n v="1"/>
    <s v="1"/>
    <n v="19"/>
    <x v="299"/>
    <m/>
    <s v="8311"/>
    <x v="4"/>
    <s v="Ultrasonic Welder, Textile"/>
    <x v="1"/>
    <x v="4"/>
    <x v="1"/>
    <m/>
    <m/>
  </r>
  <r>
    <n v="6"/>
    <n v="1"/>
    <s v="19"/>
    <n v="226"/>
    <x v="299"/>
    <m/>
    <s v="8311"/>
    <x v="4"/>
    <s v="Ultrasonic Welder, Textile"/>
    <x v="2"/>
    <x v="4"/>
    <x v="1"/>
    <m/>
    <m/>
  </r>
  <r>
    <n v="6"/>
    <n v="1"/>
    <s v="3"/>
    <n v="226"/>
    <x v="299"/>
    <m/>
    <s v="8311"/>
    <x v="4"/>
    <s v="Ultrasonic Welder, Textile"/>
    <x v="3"/>
    <x v="4"/>
    <x v="1"/>
    <m/>
    <m/>
  </r>
  <r>
    <n v="3"/>
    <n v="1"/>
    <s v="1"/>
    <n v="25"/>
    <x v="299"/>
    <m/>
    <s v="8311"/>
    <x v="5"/>
    <s v="Ultrasonic Welder, Textile"/>
    <x v="1"/>
    <x v="4"/>
    <x v="1"/>
    <m/>
    <m/>
  </r>
  <r>
    <n v="3"/>
    <n v="1"/>
    <s v="19"/>
    <n v="289"/>
    <x v="299"/>
    <m/>
    <s v="8311"/>
    <x v="5"/>
    <s v="Ultrasonic Welder, Textile"/>
    <x v="2"/>
    <x v="4"/>
    <x v="1"/>
    <m/>
    <m/>
  </r>
  <r>
    <n v="3"/>
    <n v="1"/>
    <s v="3"/>
    <n v="289"/>
    <x v="299"/>
    <m/>
    <s v="8311"/>
    <x v="5"/>
    <s v="Ultrasonic Welder, Textile"/>
    <x v="3"/>
    <x v="4"/>
    <x v="1"/>
    <m/>
    <m/>
  </r>
  <r>
    <n v="10"/>
    <n v="1"/>
    <s v="18"/>
    <n v="0"/>
    <x v="299"/>
    <m/>
    <s v="8311"/>
    <x v="6"/>
    <s v="Ultrasonic Welder, Textile"/>
    <x v="5"/>
    <x v="4"/>
    <x v="1"/>
    <m/>
    <m/>
  </r>
  <r>
    <n v="1"/>
    <n v="1"/>
    <s v="1"/>
    <n v="16"/>
    <x v="300"/>
    <s v="Covaris"/>
    <s v="M-220"/>
    <x v="1"/>
    <s v="Ultra-Sonicator (US)"/>
    <x v="1"/>
    <x v="7"/>
    <x v="2"/>
    <n v="0"/>
    <s v="Condition: Excellent"/>
  </r>
  <r>
    <n v="1"/>
    <n v="1"/>
    <s v="19"/>
    <n v="81"/>
    <x v="300"/>
    <m/>
    <s v="M-220"/>
    <x v="1"/>
    <s v="Ultra-Sonicator (US)"/>
    <x v="2"/>
    <x v="7"/>
    <x v="2"/>
    <m/>
    <m/>
  </r>
  <r>
    <n v="1"/>
    <n v="1"/>
    <s v="3"/>
    <n v="81"/>
    <x v="300"/>
    <m/>
    <s v="M-220"/>
    <x v="1"/>
    <s v="Ultra-Sonicator (US)"/>
    <x v="3"/>
    <x v="7"/>
    <x v="2"/>
    <m/>
    <m/>
  </r>
  <r>
    <n v="5"/>
    <n v="1"/>
    <s v="1"/>
    <n v="26"/>
    <x v="300"/>
    <m/>
    <s v="M-220"/>
    <x v="2"/>
    <s v="Ultra-Sonicator (US)"/>
    <x v="1"/>
    <x v="7"/>
    <x v="2"/>
    <m/>
    <m/>
  </r>
  <r>
    <n v="5"/>
    <n v="1"/>
    <s v="19"/>
    <n v="127"/>
    <x v="300"/>
    <m/>
    <s v="M-220"/>
    <x v="2"/>
    <s v="Ultra-Sonicator (US)"/>
    <x v="2"/>
    <x v="7"/>
    <x v="2"/>
    <m/>
    <m/>
  </r>
  <r>
    <n v="5"/>
    <n v="1"/>
    <s v="3"/>
    <n v="127"/>
    <x v="300"/>
    <m/>
    <s v="M-220"/>
    <x v="2"/>
    <s v="Ultra-Sonicator (US)"/>
    <x v="3"/>
    <x v="7"/>
    <x v="2"/>
    <m/>
    <m/>
  </r>
  <r>
    <n v="2"/>
    <n v="1"/>
    <s v="1"/>
    <n v="30"/>
    <x v="300"/>
    <m/>
    <s v="M-220"/>
    <x v="3"/>
    <s v="Ultra-Sonicator (US)"/>
    <x v="1"/>
    <x v="7"/>
    <x v="2"/>
    <m/>
    <m/>
  </r>
  <r>
    <n v="2"/>
    <n v="1"/>
    <s v="19"/>
    <n v="148"/>
    <x v="300"/>
    <m/>
    <s v="M-220"/>
    <x v="3"/>
    <s v="Ultra-Sonicator (US)"/>
    <x v="2"/>
    <x v="7"/>
    <x v="2"/>
    <m/>
    <m/>
  </r>
  <r>
    <n v="2"/>
    <n v="1"/>
    <s v="3"/>
    <n v="148"/>
    <x v="300"/>
    <m/>
    <s v="M-220"/>
    <x v="3"/>
    <s v="Ultra-Sonicator (US)"/>
    <x v="3"/>
    <x v="7"/>
    <x v="2"/>
    <m/>
    <m/>
  </r>
  <r>
    <n v="6"/>
    <n v="1"/>
    <s v="1"/>
    <n v="43"/>
    <x v="300"/>
    <m/>
    <s v="M-220"/>
    <x v="4"/>
    <s v="Ultra-Sonicator (US)"/>
    <x v="1"/>
    <x v="7"/>
    <x v="2"/>
    <m/>
    <m/>
  </r>
  <r>
    <n v="6"/>
    <n v="1"/>
    <s v="19"/>
    <n v="214"/>
    <x v="300"/>
    <m/>
    <s v="M-220"/>
    <x v="4"/>
    <s v="Ultra-Sonicator (US)"/>
    <x v="2"/>
    <x v="7"/>
    <x v="2"/>
    <m/>
    <m/>
  </r>
  <r>
    <n v="6"/>
    <n v="1"/>
    <s v="3"/>
    <n v="214"/>
    <x v="300"/>
    <m/>
    <s v="M-220"/>
    <x v="4"/>
    <s v="Ultra-Sonicator (US)"/>
    <x v="3"/>
    <x v="7"/>
    <x v="2"/>
    <m/>
    <m/>
  </r>
  <r>
    <n v="3"/>
    <n v="1"/>
    <s v="1"/>
    <n v="56"/>
    <x v="300"/>
    <m/>
    <s v="M-220"/>
    <x v="5"/>
    <s v="Ultra-Sonicator (US)"/>
    <x v="1"/>
    <x v="7"/>
    <x v="2"/>
    <m/>
    <m/>
  </r>
  <r>
    <n v="3"/>
    <n v="1"/>
    <s v="19"/>
    <n v="281"/>
    <x v="300"/>
    <m/>
    <s v="M-220"/>
    <x v="5"/>
    <s v="Ultra-Sonicator (US)"/>
    <x v="2"/>
    <x v="7"/>
    <x v="2"/>
    <m/>
    <m/>
  </r>
  <r>
    <n v="3"/>
    <n v="1"/>
    <s v="3"/>
    <n v="281"/>
    <x v="300"/>
    <m/>
    <s v="M-220"/>
    <x v="5"/>
    <s v="Ultra-Sonicator (US)"/>
    <x v="3"/>
    <x v="7"/>
    <x v="2"/>
    <m/>
    <m/>
  </r>
  <r>
    <n v="10"/>
    <n v="1"/>
    <s v="18"/>
    <n v="0"/>
    <x v="300"/>
    <m/>
    <s v="M-220"/>
    <x v="6"/>
    <s v="Ultra-Sonicator (US)"/>
    <x v="5"/>
    <x v="7"/>
    <x v="2"/>
    <m/>
    <m/>
  </r>
  <r>
    <n v="10"/>
    <n v="1"/>
    <s v="29"/>
    <n v="0"/>
    <x v="300"/>
    <m/>
    <s v="M-220"/>
    <x v="6"/>
    <s v="Ultra-Sonicator (US)"/>
    <x v="6"/>
    <x v="7"/>
    <x v="2"/>
    <m/>
    <m/>
  </r>
  <r>
    <n v="1"/>
    <n v="1"/>
    <s v="1"/>
    <n v="35"/>
    <x v="300"/>
    <s v="Covaris"/>
    <s v="M-220"/>
    <x v="1"/>
    <s v="Ultra-Sonicator (US)"/>
    <x v="1"/>
    <x v="8"/>
    <x v="1"/>
    <n v="1"/>
    <s v="Condition: Excellent"/>
  </r>
  <r>
    <n v="1"/>
    <n v="1"/>
    <s v="19"/>
    <n v="112"/>
    <x v="300"/>
    <m/>
    <s v="M-220"/>
    <x v="1"/>
    <s v="Ultra-Sonicator (US)"/>
    <x v="2"/>
    <x v="8"/>
    <x v="1"/>
    <m/>
    <m/>
  </r>
  <r>
    <n v="1"/>
    <n v="1"/>
    <s v="3"/>
    <n v="112"/>
    <x v="300"/>
    <m/>
    <s v="M-220"/>
    <x v="1"/>
    <s v="Ultra-Sonicator (US)"/>
    <x v="3"/>
    <x v="8"/>
    <x v="1"/>
    <m/>
    <m/>
  </r>
  <r>
    <n v="5"/>
    <n v="1"/>
    <s v="1"/>
    <n v="55"/>
    <x v="300"/>
    <m/>
    <s v="M-220"/>
    <x v="2"/>
    <s v="Ultra-Sonicator (US)"/>
    <x v="1"/>
    <x v="8"/>
    <x v="1"/>
    <m/>
    <m/>
  </r>
  <r>
    <n v="5"/>
    <n v="1"/>
    <s v="19"/>
    <n v="175"/>
    <x v="300"/>
    <m/>
    <s v="M-220"/>
    <x v="2"/>
    <s v="Ultra-Sonicator (US)"/>
    <x v="2"/>
    <x v="8"/>
    <x v="1"/>
    <m/>
    <m/>
  </r>
  <r>
    <n v="5"/>
    <n v="1"/>
    <s v="3"/>
    <n v="175"/>
    <x v="300"/>
    <m/>
    <s v="M-220"/>
    <x v="2"/>
    <s v="Ultra-Sonicator (US)"/>
    <x v="3"/>
    <x v="8"/>
    <x v="1"/>
    <m/>
    <m/>
  </r>
  <r>
    <n v="2"/>
    <n v="1"/>
    <s v="1"/>
    <n v="64"/>
    <x v="300"/>
    <m/>
    <s v="M-220"/>
    <x v="3"/>
    <s v="Ultra-Sonicator (US)"/>
    <x v="1"/>
    <x v="8"/>
    <x v="1"/>
    <m/>
    <m/>
  </r>
  <r>
    <n v="2"/>
    <n v="1"/>
    <s v="19"/>
    <n v="203"/>
    <x v="300"/>
    <m/>
    <s v="M-220"/>
    <x v="3"/>
    <s v="Ultra-Sonicator (US)"/>
    <x v="2"/>
    <x v="8"/>
    <x v="1"/>
    <m/>
    <m/>
  </r>
  <r>
    <n v="2"/>
    <n v="1"/>
    <s v="3"/>
    <n v="203"/>
    <x v="300"/>
    <m/>
    <s v="M-220"/>
    <x v="3"/>
    <s v="Ultra-Sonicator (US)"/>
    <x v="3"/>
    <x v="8"/>
    <x v="1"/>
    <m/>
    <m/>
  </r>
  <r>
    <n v="6"/>
    <n v="1"/>
    <s v="1"/>
    <n v="103"/>
    <x v="300"/>
    <m/>
    <s v="M-220"/>
    <x v="4"/>
    <s v="Ultra-Sonicator (US)"/>
    <x v="1"/>
    <x v="8"/>
    <x v="1"/>
    <m/>
    <m/>
  </r>
  <r>
    <n v="6"/>
    <n v="1"/>
    <s v="19"/>
    <n v="329"/>
    <x v="300"/>
    <m/>
    <s v="M-220"/>
    <x v="4"/>
    <s v="Ultra-Sonicator (US)"/>
    <x v="2"/>
    <x v="8"/>
    <x v="1"/>
    <m/>
    <m/>
  </r>
  <r>
    <n v="6"/>
    <n v="1"/>
    <s v="3"/>
    <n v="329"/>
    <x v="300"/>
    <m/>
    <s v="M-220"/>
    <x v="4"/>
    <s v="Ultra-Sonicator (US)"/>
    <x v="3"/>
    <x v="8"/>
    <x v="1"/>
    <m/>
    <m/>
  </r>
  <r>
    <n v="3"/>
    <n v="1"/>
    <s v="1"/>
    <n v="121"/>
    <x v="300"/>
    <m/>
    <s v="M-220"/>
    <x v="5"/>
    <s v="Ultra-Sonicator (US)"/>
    <x v="1"/>
    <x v="8"/>
    <x v="1"/>
    <m/>
    <m/>
  </r>
  <r>
    <n v="3"/>
    <n v="1"/>
    <s v="19"/>
    <n v="409"/>
    <x v="300"/>
    <m/>
    <s v="M-220"/>
    <x v="5"/>
    <s v="Ultra-Sonicator (US)"/>
    <x v="2"/>
    <x v="8"/>
    <x v="1"/>
    <m/>
    <m/>
  </r>
  <r>
    <n v="3"/>
    <n v="1"/>
    <s v="3"/>
    <n v="409"/>
    <x v="300"/>
    <m/>
    <s v="M-220"/>
    <x v="5"/>
    <s v="Ultra-Sonicator (US)"/>
    <x v="3"/>
    <x v="8"/>
    <x v="1"/>
    <m/>
    <m/>
  </r>
  <r>
    <n v="10"/>
    <n v="1"/>
    <s v="18"/>
    <n v="0"/>
    <x v="300"/>
    <m/>
    <s v="M-220"/>
    <x v="6"/>
    <s v="Ultra-Sonicator (US)"/>
    <x v="5"/>
    <x v="8"/>
    <x v="1"/>
    <m/>
    <m/>
  </r>
  <r>
    <n v="10"/>
    <n v="1"/>
    <s v="29"/>
    <n v="0"/>
    <x v="300"/>
    <m/>
    <s v="M-220"/>
    <x v="6"/>
    <s v="Ultra-Sonicator (US)"/>
    <x v="6"/>
    <x v="8"/>
    <x v="1"/>
    <m/>
    <m/>
  </r>
  <r>
    <n v="10"/>
    <n v="1"/>
    <s v="18"/>
    <n v="0"/>
    <x v="301"/>
    <s v="Instron"/>
    <s v="4466"/>
    <x v="6"/>
    <s v="Universal Test Machine (UTM)"/>
    <x v="5"/>
    <x v="12"/>
    <x v="1"/>
    <n v="1"/>
    <s v="Condition: Good"/>
  </r>
  <r>
    <n v="10"/>
    <n v="1"/>
    <s v="29"/>
    <n v="0"/>
    <x v="301"/>
    <m/>
    <s v="4466"/>
    <x v="6"/>
    <s v="Universal Test Machine (UTM)"/>
    <x v="6"/>
    <x v="12"/>
    <x v="1"/>
    <m/>
    <m/>
  </r>
  <r>
    <n v="1"/>
    <n v="1"/>
    <s v="1"/>
    <n v="6"/>
    <x v="301"/>
    <m/>
    <s v="4466"/>
    <x v="1"/>
    <s v="Universal Test Machine (UTM)"/>
    <x v="1"/>
    <x v="12"/>
    <x v="1"/>
    <m/>
    <m/>
  </r>
  <r>
    <n v="1"/>
    <n v="1"/>
    <s v="19"/>
    <n v="68"/>
    <x v="301"/>
    <m/>
    <s v="4466"/>
    <x v="1"/>
    <s v="Universal Test Machine (UTM)"/>
    <x v="2"/>
    <x v="12"/>
    <x v="1"/>
    <m/>
    <m/>
  </r>
  <r>
    <n v="1"/>
    <n v="1"/>
    <s v="3"/>
    <n v="68"/>
    <x v="301"/>
    <m/>
    <s v="4466"/>
    <x v="1"/>
    <s v="Universal Test Machine (UTM)"/>
    <x v="3"/>
    <x v="12"/>
    <x v="1"/>
    <m/>
    <m/>
  </r>
  <r>
    <n v="5"/>
    <n v="1"/>
    <s v="1"/>
    <n v="10"/>
    <x v="301"/>
    <m/>
    <s v="4466"/>
    <x v="2"/>
    <s v="Universal Test Machine (UTM)"/>
    <x v="1"/>
    <x v="12"/>
    <x v="1"/>
    <m/>
    <m/>
  </r>
  <r>
    <n v="5"/>
    <n v="1"/>
    <s v="19"/>
    <n v="117"/>
    <x v="301"/>
    <m/>
    <s v="4466"/>
    <x v="2"/>
    <s v="Universal Test Machine (UTM)"/>
    <x v="2"/>
    <x v="12"/>
    <x v="1"/>
    <m/>
    <m/>
  </r>
  <r>
    <n v="5"/>
    <n v="1"/>
    <s v="3"/>
    <n v="117"/>
    <x v="301"/>
    <m/>
    <s v="4466"/>
    <x v="2"/>
    <s v="Universal Test Machine (UTM)"/>
    <x v="3"/>
    <x v="12"/>
    <x v="1"/>
    <m/>
    <m/>
  </r>
  <r>
    <n v="2"/>
    <n v="1"/>
    <s v="1"/>
    <n v="11"/>
    <x v="301"/>
    <m/>
    <s v="4466"/>
    <x v="3"/>
    <s v="Universal Test Machine (UTM)"/>
    <x v="1"/>
    <x v="12"/>
    <x v="1"/>
    <m/>
    <m/>
  </r>
  <r>
    <n v="2"/>
    <n v="1"/>
    <s v="19"/>
    <n v="135"/>
    <x v="301"/>
    <m/>
    <s v="4466"/>
    <x v="3"/>
    <s v="Universal Test Machine (UTM)"/>
    <x v="2"/>
    <x v="12"/>
    <x v="1"/>
    <m/>
    <m/>
  </r>
  <r>
    <n v="2"/>
    <n v="1"/>
    <s v="3"/>
    <n v="135"/>
    <x v="301"/>
    <m/>
    <s v="4466"/>
    <x v="3"/>
    <s v="Universal Test Machine (UTM)"/>
    <x v="3"/>
    <x v="12"/>
    <x v="1"/>
    <m/>
    <m/>
  </r>
  <r>
    <n v="6"/>
    <n v="1"/>
    <s v="1"/>
    <n v="17"/>
    <x v="301"/>
    <m/>
    <s v="4466"/>
    <x v="4"/>
    <s v="Universal Test Machine (UTM)"/>
    <x v="1"/>
    <x v="12"/>
    <x v="1"/>
    <m/>
    <m/>
  </r>
  <r>
    <n v="6"/>
    <n v="1"/>
    <s v="19"/>
    <n v="206"/>
    <x v="301"/>
    <m/>
    <s v="4466"/>
    <x v="4"/>
    <s v="Universal Test Machine (UTM)"/>
    <x v="2"/>
    <x v="12"/>
    <x v="1"/>
    <m/>
    <m/>
  </r>
  <r>
    <n v="6"/>
    <n v="1"/>
    <s v="3"/>
    <n v="206"/>
    <x v="301"/>
    <m/>
    <s v="4466"/>
    <x v="4"/>
    <s v="Universal Test Machine (UTM)"/>
    <x v="3"/>
    <x v="12"/>
    <x v="1"/>
    <m/>
    <m/>
  </r>
  <r>
    <n v="3"/>
    <n v="1"/>
    <s v="1"/>
    <n v="22"/>
    <x v="301"/>
    <m/>
    <s v="4466"/>
    <x v="5"/>
    <s v="Universal Test Machine (UTM)"/>
    <x v="1"/>
    <x v="12"/>
    <x v="1"/>
    <m/>
    <m/>
  </r>
  <r>
    <n v="3"/>
    <n v="1"/>
    <s v="19"/>
    <n v="264"/>
    <x v="301"/>
    <m/>
    <s v="4466"/>
    <x v="5"/>
    <s v="Universal Test Machine (UTM)"/>
    <x v="2"/>
    <x v="12"/>
    <x v="1"/>
    <m/>
    <m/>
  </r>
  <r>
    <n v="3"/>
    <n v="1"/>
    <s v="3"/>
    <n v="264"/>
    <x v="301"/>
    <m/>
    <s v="4466"/>
    <x v="5"/>
    <s v="Universal Test Machine (UTM)"/>
    <x v="3"/>
    <x v="12"/>
    <x v="1"/>
    <m/>
    <m/>
  </r>
  <r>
    <n v="10"/>
    <n v="1"/>
    <s v="18"/>
    <n v="0"/>
    <x v="302"/>
    <s v="Uvitron"/>
    <s v="Intelliray 600"/>
    <x v="6"/>
    <s v="UV Cure Chamber"/>
    <x v="5"/>
    <x v="4"/>
    <x v="1"/>
    <n v="1"/>
    <s v="Condition: Excellent"/>
  </r>
  <r>
    <n v="1"/>
    <n v="1"/>
    <s v="1"/>
    <n v="5"/>
    <x v="302"/>
    <m/>
    <s v="Intelliray 600"/>
    <x v="1"/>
    <s v="UV Cure Chamber"/>
    <x v="1"/>
    <x v="4"/>
    <x v="1"/>
    <m/>
    <m/>
  </r>
  <r>
    <n v="1"/>
    <n v="1"/>
    <s v="19"/>
    <n v="77"/>
    <x v="302"/>
    <m/>
    <s v="Intelliray 600"/>
    <x v="1"/>
    <s v="UV Cure Chamber"/>
    <x v="2"/>
    <x v="4"/>
    <x v="1"/>
    <m/>
    <m/>
  </r>
  <r>
    <n v="1"/>
    <n v="1"/>
    <s v="3"/>
    <n v="77"/>
    <x v="302"/>
    <m/>
    <s v="Intelliray 600"/>
    <x v="1"/>
    <s v="UV Cure Chamber"/>
    <x v="3"/>
    <x v="4"/>
    <x v="1"/>
    <m/>
    <m/>
  </r>
  <r>
    <n v="5"/>
    <n v="1"/>
    <s v="1"/>
    <n v="11"/>
    <x v="302"/>
    <m/>
    <s v="Intelliray 600"/>
    <x v="2"/>
    <s v="UV Cure Chamber"/>
    <x v="1"/>
    <x v="4"/>
    <x v="1"/>
    <m/>
    <m/>
  </r>
  <r>
    <n v="5"/>
    <n v="1"/>
    <s v="19"/>
    <n v="125"/>
    <x v="302"/>
    <m/>
    <s v="Intelliray 600"/>
    <x v="2"/>
    <s v="UV Cure Chamber"/>
    <x v="2"/>
    <x v="4"/>
    <x v="1"/>
    <m/>
    <m/>
  </r>
  <r>
    <n v="5"/>
    <n v="1"/>
    <s v="3"/>
    <n v="125"/>
    <x v="302"/>
    <m/>
    <s v="Intelliray 600"/>
    <x v="2"/>
    <s v="UV Cure Chamber"/>
    <x v="3"/>
    <x v="4"/>
    <x v="1"/>
    <m/>
    <m/>
  </r>
  <r>
    <n v="2"/>
    <n v="1"/>
    <s v="1"/>
    <n v="13"/>
    <x v="302"/>
    <m/>
    <s v="Intelliray 600"/>
    <x v="3"/>
    <s v="UV Cure Chamber"/>
    <x v="1"/>
    <x v="4"/>
    <x v="1"/>
    <m/>
    <m/>
  </r>
  <r>
    <n v="2"/>
    <n v="1"/>
    <s v="19"/>
    <n v="140"/>
    <x v="302"/>
    <m/>
    <s v="Intelliray 600"/>
    <x v="3"/>
    <s v="UV Cure Chamber"/>
    <x v="2"/>
    <x v="4"/>
    <x v="1"/>
    <m/>
    <m/>
  </r>
  <r>
    <n v="2"/>
    <n v="1"/>
    <s v="3"/>
    <n v="140"/>
    <x v="302"/>
    <m/>
    <s v="Intelliray 600"/>
    <x v="3"/>
    <s v="UV Cure Chamber"/>
    <x v="3"/>
    <x v="4"/>
    <x v="1"/>
    <m/>
    <m/>
  </r>
  <r>
    <n v="6"/>
    <n v="1"/>
    <s v="1"/>
    <n v="19"/>
    <x v="302"/>
    <m/>
    <s v="Intelliray 600"/>
    <x v="4"/>
    <s v="UV Cure Chamber"/>
    <x v="1"/>
    <x v="4"/>
    <x v="1"/>
    <m/>
    <m/>
  </r>
  <r>
    <n v="6"/>
    <n v="1"/>
    <s v="19"/>
    <n v="226"/>
    <x v="302"/>
    <m/>
    <s v="Intelliray 600"/>
    <x v="4"/>
    <s v="UV Cure Chamber"/>
    <x v="2"/>
    <x v="4"/>
    <x v="1"/>
    <m/>
    <m/>
  </r>
  <r>
    <n v="6"/>
    <n v="1"/>
    <s v="3"/>
    <n v="226"/>
    <x v="302"/>
    <m/>
    <s v="Intelliray 600"/>
    <x v="4"/>
    <s v="UV Cure Chamber"/>
    <x v="3"/>
    <x v="4"/>
    <x v="1"/>
    <m/>
    <m/>
  </r>
  <r>
    <n v="3"/>
    <n v="1"/>
    <s v="1"/>
    <n v="25"/>
    <x v="302"/>
    <m/>
    <s v="Intelliray 600"/>
    <x v="5"/>
    <s v="UV Cure Chamber"/>
    <x v="1"/>
    <x v="4"/>
    <x v="1"/>
    <m/>
    <m/>
  </r>
  <r>
    <n v="3"/>
    <n v="1"/>
    <s v="19"/>
    <n v="289"/>
    <x v="302"/>
    <m/>
    <s v="Intelliray 600"/>
    <x v="5"/>
    <s v="UV Cure Chamber"/>
    <x v="2"/>
    <x v="4"/>
    <x v="1"/>
    <m/>
    <m/>
  </r>
  <r>
    <n v="3"/>
    <n v="1"/>
    <s v="3"/>
    <n v="289"/>
    <x v="302"/>
    <m/>
    <s v="Intelliray 600"/>
    <x v="5"/>
    <s v="UV Cure Chamber"/>
    <x v="3"/>
    <x v="4"/>
    <x v="1"/>
    <m/>
    <m/>
  </r>
  <r>
    <n v="1"/>
    <n v="1"/>
    <s v="1"/>
    <n v="12"/>
    <x v="303"/>
    <s v="Agilent Technologies"/>
    <s v="Intelliray 600"/>
    <x v="1"/>
    <s v="UV VIS Spectrophotometer, Cary 8454 (Cary)"/>
    <x v="1"/>
    <x v="4"/>
    <x v="1"/>
    <n v="1"/>
    <s v="Condition: Excellent"/>
  </r>
  <r>
    <n v="1"/>
    <n v="1"/>
    <s v="19"/>
    <n v="84"/>
    <x v="303"/>
    <m/>
    <s v="Intelliray 600"/>
    <x v="1"/>
    <s v="UV VIS Spectrophotometer, Cary 8454 (Cary)"/>
    <x v="2"/>
    <x v="4"/>
    <x v="1"/>
    <m/>
    <m/>
  </r>
  <r>
    <n v="1"/>
    <n v="1"/>
    <s v="3"/>
    <n v="84"/>
    <x v="303"/>
    <m/>
    <s v="Intelliray 600"/>
    <x v="1"/>
    <s v="UV VIS Spectrophotometer, Cary 8454 (Cary)"/>
    <x v="3"/>
    <x v="4"/>
    <x v="1"/>
    <m/>
    <m/>
  </r>
  <r>
    <n v="5"/>
    <n v="1"/>
    <s v="1"/>
    <n v="25"/>
    <x v="303"/>
    <m/>
    <s v="Intelliray 600"/>
    <x v="2"/>
    <s v="UV VIS Spectrophotometer, Cary 8454 (Cary)"/>
    <x v="1"/>
    <x v="4"/>
    <x v="1"/>
    <m/>
    <m/>
  </r>
  <r>
    <n v="5"/>
    <n v="1"/>
    <s v="19"/>
    <n v="132"/>
    <x v="303"/>
    <m/>
    <s v="Intelliray 600"/>
    <x v="2"/>
    <s v="UV VIS Spectrophotometer, Cary 8454 (Cary)"/>
    <x v="2"/>
    <x v="4"/>
    <x v="1"/>
    <m/>
    <m/>
  </r>
  <r>
    <n v="5"/>
    <n v="1"/>
    <s v="3"/>
    <n v="132"/>
    <x v="303"/>
    <m/>
    <s v="Intelliray 600"/>
    <x v="2"/>
    <s v="UV VIS Spectrophotometer, Cary 8454 (Cary)"/>
    <x v="3"/>
    <x v="4"/>
    <x v="1"/>
    <m/>
    <m/>
  </r>
  <r>
    <n v="2"/>
    <n v="1"/>
    <s v="1"/>
    <n v="29"/>
    <x v="303"/>
    <m/>
    <s v="Intelliray 600"/>
    <x v="3"/>
    <s v="UV VIS Spectrophotometer, Cary 8454 (Cary)"/>
    <x v="1"/>
    <x v="4"/>
    <x v="1"/>
    <m/>
    <m/>
  </r>
  <r>
    <n v="2"/>
    <n v="1"/>
    <s v="19"/>
    <n v="153"/>
    <x v="303"/>
    <m/>
    <s v="Intelliray 600"/>
    <x v="3"/>
    <s v="UV VIS Spectrophotometer, Cary 8454 (Cary)"/>
    <x v="2"/>
    <x v="4"/>
    <x v="1"/>
    <m/>
    <m/>
  </r>
  <r>
    <n v="2"/>
    <n v="1"/>
    <s v="3"/>
    <n v="153"/>
    <x v="303"/>
    <m/>
    <s v="Intelliray 600"/>
    <x v="3"/>
    <s v="UV VIS Spectrophotometer, Cary 8454 (Cary)"/>
    <x v="3"/>
    <x v="4"/>
    <x v="1"/>
    <m/>
    <m/>
  </r>
  <r>
    <n v="6"/>
    <n v="1"/>
    <s v="1"/>
    <n v="42"/>
    <x v="303"/>
    <m/>
    <s v="Intelliray 600"/>
    <x v="4"/>
    <s v="UV VIS Spectrophotometer, Cary 8454 (Cary)"/>
    <x v="1"/>
    <x v="4"/>
    <x v="1"/>
    <m/>
    <m/>
  </r>
  <r>
    <n v="6"/>
    <n v="1"/>
    <s v="19"/>
    <n v="247"/>
    <x v="303"/>
    <m/>
    <s v="Intelliray 600"/>
    <x v="4"/>
    <s v="UV VIS Spectrophotometer, Cary 8454 (Cary)"/>
    <x v="2"/>
    <x v="4"/>
    <x v="1"/>
    <m/>
    <m/>
  </r>
  <r>
    <n v="6"/>
    <n v="1"/>
    <s v="3"/>
    <n v="247"/>
    <x v="303"/>
    <m/>
    <s v="Intelliray 600"/>
    <x v="4"/>
    <s v="UV VIS Spectrophotometer, Cary 8454 (Cary)"/>
    <x v="3"/>
    <x v="4"/>
    <x v="1"/>
    <m/>
    <m/>
  </r>
  <r>
    <n v="3"/>
    <n v="1"/>
    <s v="1"/>
    <n v="55"/>
    <x v="303"/>
    <m/>
    <s v="Intelliray 600"/>
    <x v="5"/>
    <s v="UV VIS Spectrophotometer, Cary 8454 (Cary)"/>
    <x v="1"/>
    <x v="4"/>
    <x v="1"/>
    <m/>
    <m/>
  </r>
  <r>
    <n v="3"/>
    <n v="1"/>
    <s v="19"/>
    <n v="315"/>
    <x v="303"/>
    <m/>
    <s v="Intelliray 600"/>
    <x v="5"/>
    <s v="UV VIS Spectrophotometer, Cary 8454 (Cary)"/>
    <x v="2"/>
    <x v="4"/>
    <x v="1"/>
    <m/>
    <m/>
  </r>
  <r>
    <n v="3"/>
    <n v="1"/>
    <s v="3"/>
    <n v="315"/>
    <x v="303"/>
    <m/>
    <s v="Intelliray 600"/>
    <x v="5"/>
    <s v="UV VIS Spectrophotometer, Cary 8454 (Cary)"/>
    <x v="3"/>
    <x v="4"/>
    <x v="1"/>
    <m/>
    <m/>
  </r>
  <r>
    <n v="10"/>
    <n v="1"/>
    <s v="18"/>
    <n v="0"/>
    <x v="303"/>
    <m/>
    <s v="Intelliray 600"/>
    <x v="6"/>
    <s v="UV VIS Spectrophotometer, Cary 8454 (Cary)"/>
    <x v="5"/>
    <x v="4"/>
    <x v="1"/>
    <m/>
    <m/>
  </r>
  <r>
    <n v="10"/>
    <n v="1"/>
    <s v="29"/>
    <n v="0"/>
    <x v="304"/>
    <s v="Leica"/>
    <s v="VCT 100"/>
    <x v="6"/>
    <s v="Vacuum Cryo-Transfer System (VCT)"/>
    <x v="6"/>
    <x v="3"/>
    <x v="2"/>
    <n v="0"/>
    <s v="Condition: Good"/>
  </r>
  <r>
    <n v="10"/>
    <n v="1"/>
    <s v="18"/>
    <n v="0"/>
    <x v="304"/>
    <m/>
    <s v="VCT 100"/>
    <x v="6"/>
    <s v="Vacuum Cryo-Transfer System (VCT)"/>
    <x v="5"/>
    <x v="3"/>
    <x v="2"/>
    <m/>
    <m/>
  </r>
  <r>
    <n v="1"/>
    <n v="1"/>
    <s v="1"/>
    <n v="9"/>
    <x v="304"/>
    <m/>
    <s v="VCT 100"/>
    <x v="1"/>
    <s v="Vacuum Cryo-Transfer System (VCT)"/>
    <x v="1"/>
    <x v="3"/>
    <x v="2"/>
    <m/>
    <m/>
  </r>
  <r>
    <n v="1"/>
    <n v="1"/>
    <s v="19"/>
    <n v="98"/>
    <x v="304"/>
    <m/>
    <s v="VCT 100"/>
    <x v="1"/>
    <s v="Vacuum Cryo-Transfer System (VCT)"/>
    <x v="2"/>
    <x v="3"/>
    <x v="2"/>
    <m/>
    <m/>
  </r>
  <r>
    <n v="1"/>
    <n v="1"/>
    <s v="3"/>
    <n v="98"/>
    <x v="304"/>
    <m/>
    <s v="VCT 100"/>
    <x v="1"/>
    <s v="Vacuum Cryo-Transfer System (VCT)"/>
    <x v="3"/>
    <x v="3"/>
    <x v="2"/>
    <m/>
    <m/>
  </r>
  <r>
    <n v="5"/>
    <n v="1"/>
    <s v="1"/>
    <n v="13"/>
    <x v="304"/>
    <m/>
    <s v="VCT 100"/>
    <x v="2"/>
    <s v="Vacuum Cryo-Transfer System (VCT)"/>
    <x v="1"/>
    <x v="3"/>
    <x v="2"/>
    <m/>
    <m/>
  </r>
  <r>
    <n v="5"/>
    <n v="1"/>
    <s v="19"/>
    <n v="161"/>
    <x v="304"/>
    <m/>
    <s v="VCT 100"/>
    <x v="2"/>
    <s v="Vacuum Cryo-Transfer System (VCT)"/>
    <x v="2"/>
    <x v="3"/>
    <x v="2"/>
    <m/>
    <m/>
  </r>
  <r>
    <n v="5"/>
    <n v="1"/>
    <s v="3"/>
    <n v="161"/>
    <x v="304"/>
    <m/>
    <s v="VCT 100"/>
    <x v="2"/>
    <s v="Vacuum Cryo-Transfer System (VCT)"/>
    <x v="3"/>
    <x v="3"/>
    <x v="2"/>
    <m/>
    <m/>
  </r>
  <r>
    <n v="2"/>
    <n v="1"/>
    <s v="1"/>
    <n v="15"/>
    <x v="304"/>
    <m/>
    <s v="VCT 100"/>
    <x v="3"/>
    <s v="Vacuum Cryo-Transfer System (VCT)"/>
    <x v="1"/>
    <x v="3"/>
    <x v="2"/>
    <m/>
    <m/>
  </r>
  <r>
    <n v="2"/>
    <n v="1"/>
    <s v="19"/>
    <n v="187"/>
    <x v="304"/>
    <m/>
    <s v="VCT 100"/>
    <x v="3"/>
    <s v="Vacuum Cryo-Transfer System (VCT)"/>
    <x v="2"/>
    <x v="3"/>
    <x v="2"/>
    <m/>
    <m/>
  </r>
  <r>
    <n v="2"/>
    <n v="1"/>
    <s v="3"/>
    <n v="187"/>
    <x v="304"/>
    <m/>
    <s v="VCT 100"/>
    <x v="3"/>
    <s v="Vacuum Cryo-Transfer System (VCT)"/>
    <x v="3"/>
    <x v="3"/>
    <x v="2"/>
    <m/>
    <m/>
  </r>
  <r>
    <n v="6"/>
    <n v="1"/>
    <s v="1"/>
    <n v="25"/>
    <x v="304"/>
    <m/>
    <s v="VCT 100"/>
    <x v="4"/>
    <s v="Vacuum Cryo-Transfer System (VCT)"/>
    <x v="1"/>
    <x v="3"/>
    <x v="2"/>
    <m/>
    <m/>
  </r>
  <r>
    <n v="6"/>
    <n v="1"/>
    <s v="19"/>
    <n v="303"/>
    <x v="304"/>
    <m/>
    <s v="VCT 100"/>
    <x v="4"/>
    <s v="Vacuum Cryo-Transfer System (VCT)"/>
    <x v="2"/>
    <x v="3"/>
    <x v="2"/>
    <m/>
    <m/>
  </r>
  <r>
    <n v="6"/>
    <n v="1"/>
    <s v="3"/>
    <n v="303"/>
    <x v="304"/>
    <m/>
    <s v="VCT 100"/>
    <x v="4"/>
    <s v="Vacuum Cryo-Transfer System (VCT)"/>
    <x v="3"/>
    <x v="3"/>
    <x v="2"/>
    <m/>
    <m/>
  </r>
  <r>
    <n v="3"/>
    <n v="1"/>
    <s v="1"/>
    <n v="32"/>
    <x v="304"/>
    <m/>
    <s v="VCT 100"/>
    <x v="5"/>
    <s v="Vacuum Cryo-Transfer System (VCT)"/>
    <x v="1"/>
    <x v="3"/>
    <x v="2"/>
    <m/>
    <m/>
  </r>
  <r>
    <n v="3"/>
    <n v="1"/>
    <s v="19"/>
    <n v="387"/>
    <x v="304"/>
    <m/>
    <s v="VCT 100"/>
    <x v="5"/>
    <s v="Vacuum Cryo-Transfer System (VCT)"/>
    <x v="2"/>
    <x v="3"/>
    <x v="2"/>
    <m/>
    <m/>
  </r>
  <r>
    <n v="3"/>
    <n v="1"/>
    <s v="3"/>
    <n v="387"/>
    <x v="304"/>
    <m/>
    <s v="VCT 100"/>
    <x v="5"/>
    <s v="Vacuum Cryo-Transfer System (VCT)"/>
    <x v="3"/>
    <x v="3"/>
    <x v="2"/>
    <m/>
    <m/>
  </r>
  <r>
    <n v="10"/>
    <n v="4"/>
    <s v="18"/>
    <n v="0"/>
    <x v="305"/>
    <s v="Buehler"/>
    <s v="Cst &amp; Vac"/>
    <x v="6"/>
    <s v="Vacuum Impregnation System (VIS)"/>
    <x v="5"/>
    <x v="3"/>
    <x v="1"/>
    <n v="1"/>
    <s v="Condition: Excellent"/>
  </r>
  <r>
    <n v="10"/>
    <n v="1"/>
    <s v="29"/>
    <n v="0"/>
    <x v="305"/>
    <m/>
    <s v="Cst &amp; Vac"/>
    <x v="6"/>
    <s v="Vacuum Impregnation System (VIS)"/>
    <x v="6"/>
    <x v="3"/>
    <x v="1"/>
    <m/>
    <m/>
  </r>
  <r>
    <n v="1"/>
    <n v="1"/>
    <s v="1"/>
    <n v="9"/>
    <x v="305"/>
    <m/>
    <s v="Cst &amp; Vac"/>
    <x v="1"/>
    <s v="Vacuum Impregnation System (VIS)"/>
    <x v="1"/>
    <x v="3"/>
    <x v="1"/>
    <m/>
    <m/>
  </r>
  <r>
    <n v="1"/>
    <n v="1"/>
    <s v="19"/>
    <n v="98"/>
    <x v="305"/>
    <m/>
    <s v="Cst &amp; Vac"/>
    <x v="1"/>
    <s v="Vacuum Impregnation System (VIS)"/>
    <x v="2"/>
    <x v="3"/>
    <x v="1"/>
    <m/>
    <m/>
  </r>
  <r>
    <n v="1"/>
    <n v="1"/>
    <s v="3"/>
    <n v="98"/>
    <x v="305"/>
    <m/>
    <s v="Cst &amp; Vac"/>
    <x v="1"/>
    <s v="Vacuum Impregnation System (VIS)"/>
    <x v="3"/>
    <x v="3"/>
    <x v="1"/>
    <m/>
    <m/>
  </r>
  <r>
    <n v="2"/>
    <n v="1"/>
    <s v="1"/>
    <n v="15"/>
    <x v="305"/>
    <m/>
    <s v="Cst &amp; Vac"/>
    <x v="3"/>
    <s v="Vacuum Impregnation System (VIS)"/>
    <x v="1"/>
    <x v="3"/>
    <x v="1"/>
    <m/>
    <m/>
  </r>
  <r>
    <n v="2"/>
    <n v="1"/>
    <s v="19"/>
    <n v="187"/>
    <x v="305"/>
    <m/>
    <s v="Cst &amp; Vac"/>
    <x v="3"/>
    <s v="Vacuum Impregnation System (VIS)"/>
    <x v="2"/>
    <x v="3"/>
    <x v="1"/>
    <m/>
    <m/>
  </r>
  <r>
    <n v="2"/>
    <n v="1"/>
    <s v="3"/>
    <n v="187"/>
    <x v="305"/>
    <m/>
    <s v="Cst &amp; Vac"/>
    <x v="3"/>
    <s v="Vacuum Impregnation System (VIS)"/>
    <x v="3"/>
    <x v="3"/>
    <x v="1"/>
    <m/>
    <m/>
  </r>
  <r>
    <n v="5"/>
    <n v="1"/>
    <s v="1"/>
    <n v="13"/>
    <x v="305"/>
    <m/>
    <s v="Cst &amp; Vac"/>
    <x v="2"/>
    <s v="Vacuum Impregnation System (VIS)"/>
    <x v="1"/>
    <x v="3"/>
    <x v="1"/>
    <m/>
    <m/>
  </r>
  <r>
    <n v="5"/>
    <n v="1"/>
    <s v="19"/>
    <n v="161"/>
    <x v="305"/>
    <m/>
    <s v="Cst &amp; Vac"/>
    <x v="2"/>
    <s v="Vacuum Impregnation System (VIS)"/>
    <x v="2"/>
    <x v="3"/>
    <x v="1"/>
    <m/>
    <m/>
  </r>
  <r>
    <n v="5"/>
    <n v="1"/>
    <s v="3"/>
    <n v="161"/>
    <x v="305"/>
    <m/>
    <s v="Cst &amp; Vac"/>
    <x v="2"/>
    <s v="Vacuum Impregnation System (VIS)"/>
    <x v="3"/>
    <x v="3"/>
    <x v="1"/>
    <m/>
    <m/>
  </r>
  <r>
    <n v="6"/>
    <n v="1"/>
    <s v="1"/>
    <n v="25"/>
    <x v="305"/>
    <m/>
    <s v="Cst &amp; Vac"/>
    <x v="4"/>
    <s v="Vacuum Impregnation System (VIS)"/>
    <x v="1"/>
    <x v="3"/>
    <x v="1"/>
    <m/>
    <m/>
  </r>
  <r>
    <n v="6"/>
    <n v="1"/>
    <s v="19"/>
    <n v="303"/>
    <x v="305"/>
    <m/>
    <s v="Cst &amp; Vac"/>
    <x v="4"/>
    <s v="Vacuum Impregnation System (VIS)"/>
    <x v="2"/>
    <x v="3"/>
    <x v="1"/>
    <m/>
    <m/>
  </r>
  <r>
    <n v="6"/>
    <n v="1"/>
    <s v="3"/>
    <n v="303"/>
    <x v="305"/>
    <m/>
    <s v="Cst &amp; Vac"/>
    <x v="4"/>
    <s v="Vacuum Impregnation System (VIS)"/>
    <x v="3"/>
    <x v="3"/>
    <x v="1"/>
    <m/>
    <m/>
  </r>
  <r>
    <n v="3"/>
    <n v="1"/>
    <s v="1"/>
    <n v="32"/>
    <x v="305"/>
    <m/>
    <s v="Cst &amp; Vac"/>
    <x v="5"/>
    <s v="Vacuum Impregnation System (VIS)"/>
    <x v="1"/>
    <x v="3"/>
    <x v="1"/>
    <m/>
    <m/>
  </r>
  <r>
    <n v="3"/>
    <n v="1"/>
    <s v="19"/>
    <n v="387"/>
    <x v="305"/>
    <m/>
    <s v="Cst &amp; Vac"/>
    <x v="5"/>
    <s v="Vacuum Impregnation System (VIS)"/>
    <x v="2"/>
    <x v="3"/>
    <x v="1"/>
    <m/>
    <m/>
  </r>
  <r>
    <n v="3"/>
    <n v="1"/>
    <s v="3"/>
    <n v="387"/>
    <x v="305"/>
    <m/>
    <s v="Cst &amp; Vac"/>
    <x v="5"/>
    <s v="Vacuum Impregnation System (VIS)"/>
    <x v="3"/>
    <x v="3"/>
    <x v="1"/>
    <m/>
    <m/>
  </r>
  <r>
    <m/>
    <m/>
    <m/>
    <m/>
    <x v="306"/>
    <m/>
    <s v="Cst &amp; Vac"/>
    <x v="0"/>
    <m/>
    <x v="0"/>
    <x v="0"/>
    <x v="1"/>
    <m/>
    <s v="Condition: Good"/>
  </r>
  <r>
    <n v="1"/>
    <n v="1"/>
    <s v="1"/>
    <n v="12"/>
    <x v="307"/>
    <s v="SDL Atlas"/>
    <s v="Cst &amp; Vac"/>
    <x v="1"/>
    <s v="Vertical Flame Chamber, M233M (Flame)"/>
    <x v="1"/>
    <x v="4"/>
    <x v="1"/>
    <n v="1"/>
    <s v="Condition: Excellent"/>
  </r>
  <r>
    <n v="1"/>
    <n v="1"/>
    <s v="19"/>
    <n v="84"/>
    <x v="307"/>
    <m/>
    <s v="Cst &amp; Vac"/>
    <x v="1"/>
    <s v="Vertical Flame Chamber, M233M (Flame)"/>
    <x v="2"/>
    <x v="4"/>
    <x v="1"/>
    <m/>
    <m/>
  </r>
  <r>
    <n v="1"/>
    <n v="1"/>
    <s v="3"/>
    <n v="84"/>
    <x v="307"/>
    <m/>
    <s v="Cst &amp; Vac"/>
    <x v="1"/>
    <s v="Vertical Flame Chamber, M233M (Flame)"/>
    <x v="3"/>
    <x v="4"/>
    <x v="1"/>
    <m/>
    <m/>
  </r>
  <r>
    <n v="5"/>
    <n v="1"/>
    <s v="1"/>
    <n v="25"/>
    <x v="307"/>
    <m/>
    <s v="Cst &amp; Vac"/>
    <x v="2"/>
    <s v="Vertical Flame Chamber, M233M (Flame)"/>
    <x v="1"/>
    <x v="4"/>
    <x v="1"/>
    <m/>
    <m/>
  </r>
  <r>
    <n v="5"/>
    <n v="1"/>
    <s v="19"/>
    <n v="132"/>
    <x v="307"/>
    <m/>
    <s v="Cst &amp; Vac"/>
    <x v="2"/>
    <s v="Vertical Flame Chamber, M233M (Flame)"/>
    <x v="2"/>
    <x v="4"/>
    <x v="1"/>
    <m/>
    <m/>
  </r>
  <r>
    <n v="5"/>
    <n v="1"/>
    <s v="3"/>
    <n v="132"/>
    <x v="307"/>
    <m/>
    <s v="Cst &amp; Vac"/>
    <x v="2"/>
    <s v="Vertical Flame Chamber, M233M (Flame)"/>
    <x v="3"/>
    <x v="4"/>
    <x v="1"/>
    <m/>
    <m/>
  </r>
  <r>
    <n v="2"/>
    <n v="1"/>
    <s v="1"/>
    <n v="29"/>
    <x v="307"/>
    <m/>
    <s v="Cst &amp; Vac"/>
    <x v="3"/>
    <s v="Vertical Flame Chamber, M233M (Flame)"/>
    <x v="1"/>
    <x v="4"/>
    <x v="1"/>
    <m/>
    <m/>
  </r>
  <r>
    <n v="2"/>
    <n v="1"/>
    <s v="19"/>
    <n v="153"/>
    <x v="307"/>
    <m/>
    <s v="Cst &amp; Vac"/>
    <x v="3"/>
    <s v="Vertical Flame Chamber, M233M (Flame)"/>
    <x v="2"/>
    <x v="4"/>
    <x v="1"/>
    <m/>
    <m/>
  </r>
  <r>
    <n v="2"/>
    <n v="1"/>
    <s v="3"/>
    <n v="153"/>
    <x v="307"/>
    <m/>
    <s v="Cst &amp; Vac"/>
    <x v="3"/>
    <s v="Vertical Flame Chamber, M233M (Flame)"/>
    <x v="3"/>
    <x v="4"/>
    <x v="1"/>
    <m/>
    <m/>
  </r>
  <r>
    <n v="6"/>
    <n v="1"/>
    <s v="1"/>
    <n v="42"/>
    <x v="307"/>
    <m/>
    <s v="Cst &amp; Vac"/>
    <x v="4"/>
    <s v="Vertical Flame Chamber, M233M (Flame)"/>
    <x v="1"/>
    <x v="4"/>
    <x v="1"/>
    <m/>
    <m/>
  </r>
  <r>
    <n v="6"/>
    <n v="1"/>
    <s v="19"/>
    <n v="247"/>
    <x v="307"/>
    <m/>
    <s v="Cst &amp; Vac"/>
    <x v="4"/>
    <s v="Vertical Flame Chamber, M233M (Flame)"/>
    <x v="2"/>
    <x v="4"/>
    <x v="1"/>
    <m/>
    <m/>
  </r>
  <r>
    <n v="6"/>
    <n v="1"/>
    <s v="3"/>
    <n v="247"/>
    <x v="307"/>
    <m/>
    <s v="Cst &amp; Vac"/>
    <x v="4"/>
    <s v="Vertical Flame Chamber, M233M (Flame)"/>
    <x v="3"/>
    <x v="4"/>
    <x v="1"/>
    <m/>
    <m/>
  </r>
  <r>
    <n v="3"/>
    <n v="1"/>
    <s v="1"/>
    <n v="55"/>
    <x v="307"/>
    <m/>
    <s v="Cst &amp; Vac"/>
    <x v="5"/>
    <s v="Vertical Flame Chamber, M233M (Flame)"/>
    <x v="1"/>
    <x v="4"/>
    <x v="1"/>
    <m/>
    <m/>
  </r>
  <r>
    <n v="3"/>
    <n v="1"/>
    <s v="19"/>
    <n v="315"/>
    <x v="307"/>
    <m/>
    <s v="Cst &amp; Vac"/>
    <x v="5"/>
    <s v="Vertical Flame Chamber, M233M (Flame)"/>
    <x v="2"/>
    <x v="4"/>
    <x v="1"/>
    <m/>
    <m/>
  </r>
  <r>
    <n v="3"/>
    <n v="1"/>
    <s v="3"/>
    <n v="315"/>
    <x v="307"/>
    <m/>
    <s v="Cst &amp; Vac"/>
    <x v="5"/>
    <s v="Vertical Flame Chamber, M233M (Flame)"/>
    <x v="3"/>
    <x v="4"/>
    <x v="1"/>
    <m/>
    <m/>
  </r>
  <r>
    <n v="10"/>
    <n v="1"/>
    <s v="18"/>
    <n v="0"/>
    <x v="307"/>
    <m/>
    <s v="Cst &amp; Vac"/>
    <x v="6"/>
    <s v="Vertical Flame Chamber, M233M (Flame)"/>
    <x v="5"/>
    <x v="4"/>
    <x v="1"/>
    <m/>
    <m/>
  </r>
  <r>
    <n v="1"/>
    <n v="1"/>
    <s v="16"/>
    <n v="365"/>
    <x v="308"/>
    <m/>
    <s v="Cst &amp; Vac"/>
    <x v="1"/>
    <s v="Veterinarian Services - After Hours"/>
    <x v="4"/>
    <x v="5"/>
    <x v="2"/>
    <n v="0"/>
    <m/>
  </r>
  <r>
    <n v="5"/>
    <n v="1"/>
    <s v="16"/>
    <n v="365"/>
    <x v="308"/>
    <m/>
    <s v="Cst &amp; Vac"/>
    <x v="2"/>
    <s v="Veterinarian Services - After Hours"/>
    <x v="4"/>
    <x v="5"/>
    <x v="2"/>
    <n v="0"/>
    <m/>
  </r>
  <r>
    <n v="2"/>
    <n v="1"/>
    <s v="16"/>
    <n v="365"/>
    <x v="308"/>
    <m/>
    <s v="Cst &amp; Vac"/>
    <x v="3"/>
    <s v="Veterinarian Services - After Hours"/>
    <x v="4"/>
    <x v="5"/>
    <x v="2"/>
    <n v="0"/>
    <m/>
  </r>
  <r>
    <n v="6"/>
    <n v="1"/>
    <s v="16"/>
    <n v="365"/>
    <x v="308"/>
    <m/>
    <s v="Cst &amp; Vac"/>
    <x v="4"/>
    <s v="Veterinarian Services - After Hours"/>
    <x v="4"/>
    <x v="5"/>
    <x v="2"/>
    <n v="0"/>
    <m/>
  </r>
  <r>
    <n v="3"/>
    <n v="1"/>
    <s v="16"/>
    <n v="365"/>
    <x v="308"/>
    <m/>
    <s v="Cst &amp; Vac"/>
    <x v="5"/>
    <s v="Veterinarian Services - After Hours"/>
    <x v="4"/>
    <x v="5"/>
    <x v="2"/>
    <n v="0"/>
    <m/>
  </r>
  <r>
    <n v="10"/>
    <n v="1"/>
    <s v="18"/>
    <n v="0"/>
    <x v="309"/>
    <s v="Buehler"/>
    <s v="Vibromet 2"/>
    <x v="6"/>
    <s v="Vibratory Polisher"/>
    <x v="5"/>
    <x v="3"/>
    <x v="1"/>
    <n v="1"/>
    <s v="Condition: Excellent"/>
  </r>
  <r>
    <n v="10"/>
    <n v="1"/>
    <s v="29"/>
    <n v="0"/>
    <x v="309"/>
    <m/>
    <s v="Vibromet 2"/>
    <x v="6"/>
    <s v="Vibratory Polisher"/>
    <x v="6"/>
    <x v="3"/>
    <x v="1"/>
    <m/>
    <m/>
  </r>
  <r>
    <n v="1"/>
    <n v="1"/>
    <s v="1"/>
    <n v="9"/>
    <x v="309"/>
    <m/>
    <s v="Vibromet 2"/>
    <x v="1"/>
    <s v="Vibratory Polisher"/>
    <x v="1"/>
    <x v="3"/>
    <x v="1"/>
    <m/>
    <m/>
  </r>
  <r>
    <n v="1"/>
    <n v="1"/>
    <s v="19"/>
    <n v="98"/>
    <x v="309"/>
    <m/>
    <s v="Vibromet 2"/>
    <x v="1"/>
    <s v="Vibratory Polisher"/>
    <x v="2"/>
    <x v="3"/>
    <x v="1"/>
    <m/>
    <m/>
  </r>
  <r>
    <n v="1"/>
    <n v="1"/>
    <s v="3"/>
    <n v="98"/>
    <x v="309"/>
    <m/>
    <s v="Vibromet 2"/>
    <x v="1"/>
    <s v="Vibratory Polisher"/>
    <x v="3"/>
    <x v="3"/>
    <x v="1"/>
    <m/>
    <m/>
  </r>
  <r>
    <n v="5"/>
    <n v="1"/>
    <s v="1"/>
    <n v="13"/>
    <x v="309"/>
    <m/>
    <s v="Vibromet 2"/>
    <x v="2"/>
    <s v="Vibratory Polisher"/>
    <x v="1"/>
    <x v="3"/>
    <x v="1"/>
    <m/>
    <m/>
  </r>
  <r>
    <n v="5"/>
    <n v="1"/>
    <s v="19"/>
    <n v="161"/>
    <x v="309"/>
    <m/>
    <s v="Vibromet 2"/>
    <x v="2"/>
    <s v="Vibratory Polisher"/>
    <x v="2"/>
    <x v="3"/>
    <x v="1"/>
    <m/>
    <m/>
  </r>
  <r>
    <n v="5"/>
    <n v="1"/>
    <s v="3"/>
    <n v="161"/>
    <x v="309"/>
    <m/>
    <s v="Vibromet 2"/>
    <x v="2"/>
    <s v="Vibratory Polisher"/>
    <x v="3"/>
    <x v="3"/>
    <x v="1"/>
    <m/>
    <m/>
  </r>
  <r>
    <n v="2"/>
    <n v="1"/>
    <s v="1"/>
    <n v="15"/>
    <x v="309"/>
    <m/>
    <s v="Vibromet 2"/>
    <x v="3"/>
    <s v="Vibratory Polisher"/>
    <x v="1"/>
    <x v="3"/>
    <x v="1"/>
    <m/>
    <m/>
  </r>
  <r>
    <n v="2"/>
    <n v="1"/>
    <s v="19"/>
    <n v="187"/>
    <x v="309"/>
    <m/>
    <s v="Vibromet 2"/>
    <x v="3"/>
    <s v="Vibratory Polisher"/>
    <x v="2"/>
    <x v="3"/>
    <x v="1"/>
    <m/>
    <m/>
  </r>
  <r>
    <n v="2"/>
    <n v="1"/>
    <s v="3"/>
    <n v="187"/>
    <x v="309"/>
    <m/>
    <s v="Vibromet 2"/>
    <x v="3"/>
    <s v="Vibratory Polisher"/>
    <x v="3"/>
    <x v="3"/>
    <x v="1"/>
    <m/>
    <m/>
  </r>
  <r>
    <n v="6"/>
    <n v="1"/>
    <s v="1"/>
    <n v="25"/>
    <x v="309"/>
    <m/>
    <s v="Vibromet 2"/>
    <x v="4"/>
    <s v="Vibratory Polisher"/>
    <x v="1"/>
    <x v="3"/>
    <x v="1"/>
    <m/>
    <m/>
  </r>
  <r>
    <n v="6"/>
    <n v="1"/>
    <s v="19"/>
    <n v="303"/>
    <x v="309"/>
    <m/>
    <s v="Vibromet 2"/>
    <x v="4"/>
    <s v="Vibratory Polisher"/>
    <x v="2"/>
    <x v="3"/>
    <x v="1"/>
    <m/>
    <m/>
  </r>
  <r>
    <n v="6"/>
    <n v="1"/>
    <s v="3"/>
    <n v="303"/>
    <x v="309"/>
    <m/>
    <s v="Vibromet 2"/>
    <x v="4"/>
    <s v="Vibratory Polisher"/>
    <x v="3"/>
    <x v="3"/>
    <x v="1"/>
    <m/>
    <m/>
  </r>
  <r>
    <n v="3"/>
    <n v="1"/>
    <s v="1"/>
    <n v="32"/>
    <x v="309"/>
    <m/>
    <s v="Vibromet 2"/>
    <x v="5"/>
    <s v="Vibratory Polisher"/>
    <x v="1"/>
    <x v="3"/>
    <x v="1"/>
    <m/>
    <m/>
  </r>
  <r>
    <n v="3"/>
    <n v="1"/>
    <s v="19"/>
    <n v="387"/>
    <x v="309"/>
    <m/>
    <s v="Vibromet 2"/>
    <x v="5"/>
    <s v="Vibratory Polisher"/>
    <x v="2"/>
    <x v="3"/>
    <x v="1"/>
    <m/>
    <m/>
  </r>
  <r>
    <n v="3"/>
    <n v="1"/>
    <s v="3"/>
    <n v="387"/>
    <x v="309"/>
    <m/>
    <s v="Vibromet 2"/>
    <x v="5"/>
    <s v="Vibratory Polisher"/>
    <x v="3"/>
    <x v="3"/>
    <x v="1"/>
    <m/>
    <m/>
  </r>
  <r>
    <n v="1"/>
    <n v="1"/>
    <s v="1"/>
    <n v="12"/>
    <x v="310"/>
    <s v="Brookfield"/>
    <s v="DV-III"/>
    <x v="1"/>
    <s v="Viscometer"/>
    <x v="1"/>
    <x v="14"/>
    <x v="1"/>
    <n v="1"/>
    <s v="Condition: Excellent"/>
  </r>
  <r>
    <n v="1"/>
    <n v="1"/>
    <s v="19"/>
    <n v="90"/>
    <x v="310"/>
    <m/>
    <s v="DV-III"/>
    <x v="1"/>
    <s v="Viscometer"/>
    <x v="2"/>
    <x v="14"/>
    <x v="1"/>
    <m/>
    <m/>
  </r>
  <r>
    <n v="1"/>
    <n v="1"/>
    <s v="3"/>
    <n v="90"/>
    <x v="310"/>
    <m/>
    <s v="DV-III"/>
    <x v="1"/>
    <s v="Viscometer"/>
    <x v="3"/>
    <x v="14"/>
    <x v="1"/>
    <m/>
    <m/>
  </r>
  <r>
    <n v="5"/>
    <n v="1"/>
    <s v="1"/>
    <n v="19"/>
    <x v="310"/>
    <m/>
    <s v="DV-III"/>
    <x v="2"/>
    <s v="Viscometer"/>
    <x v="1"/>
    <x v="14"/>
    <x v="1"/>
    <m/>
    <m/>
  </r>
  <r>
    <n v="5"/>
    <n v="1"/>
    <s v="19"/>
    <n v="140"/>
    <x v="310"/>
    <m/>
    <s v="DV-III"/>
    <x v="2"/>
    <s v="Viscometer"/>
    <x v="2"/>
    <x v="14"/>
    <x v="1"/>
    <m/>
    <m/>
  </r>
  <r>
    <n v="5"/>
    <n v="1"/>
    <s v="3"/>
    <n v="140"/>
    <x v="310"/>
    <m/>
    <s v="DV-III"/>
    <x v="2"/>
    <s v="Viscometer"/>
    <x v="3"/>
    <x v="14"/>
    <x v="1"/>
    <m/>
    <m/>
  </r>
  <r>
    <n v="2"/>
    <n v="1"/>
    <s v="1"/>
    <n v="22"/>
    <x v="310"/>
    <m/>
    <s v="DV-III"/>
    <x v="3"/>
    <s v="Viscometer"/>
    <x v="1"/>
    <x v="14"/>
    <x v="1"/>
    <m/>
    <m/>
  </r>
  <r>
    <n v="2"/>
    <n v="1"/>
    <s v="19"/>
    <n v="163"/>
    <x v="310"/>
    <m/>
    <s v="DV-III"/>
    <x v="3"/>
    <s v="Viscometer"/>
    <x v="2"/>
    <x v="14"/>
    <x v="1"/>
    <m/>
    <m/>
  </r>
  <r>
    <n v="2"/>
    <n v="1"/>
    <s v="3"/>
    <n v="163"/>
    <x v="310"/>
    <m/>
    <s v="DV-III"/>
    <x v="3"/>
    <s v="Viscometer"/>
    <x v="3"/>
    <x v="14"/>
    <x v="1"/>
    <m/>
    <m/>
  </r>
  <r>
    <n v="6"/>
    <n v="1"/>
    <s v="1"/>
    <n v="35"/>
    <x v="310"/>
    <m/>
    <s v="DV-III"/>
    <x v="4"/>
    <s v="Viscometer"/>
    <x v="1"/>
    <x v="14"/>
    <x v="1"/>
    <m/>
    <m/>
  </r>
  <r>
    <n v="6"/>
    <n v="1"/>
    <s v="19"/>
    <n v="263"/>
    <x v="310"/>
    <m/>
    <s v="DV-III"/>
    <x v="4"/>
    <s v="Viscometer"/>
    <x v="2"/>
    <x v="14"/>
    <x v="1"/>
    <m/>
    <m/>
  </r>
  <r>
    <n v="6"/>
    <n v="1"/>
    <s v="3"/>
    <n v="263"/>
    <x v="310"/>
    <m/>
    <s v="DV-III"/>
    <x v="4"/>
    <s v="Viscometer"/>
    <x v="3"/>
    <x v="14"/>
    <x v="1"/>
    <m/>
    <m/>
  </r>
  <r>
    <n v="3"/>
    <n v="1"/>
    <s v="1"/>
    <n v="45"/>
    <x v="310"/>
    <m/>
    <s v="DV-III"/>
    <x v="5"/>
    <s v="Viscometer"/>
    <x v="1"/>
    <x v="14"/>
    <x v="1"/>
    <m/>
    <m/>
  </r>
  <r>
    <n v="3"/>
    <n v="1"/>
    <s v="19"/>
    <n v="336"/>
    <x v="310"/>
    <m/>
    <s v="DV-III"/>
    <x v="5"/>
    <s v="Viscometer"/>
    <x v="2"/>
    <x v="14"/>
    <x v="1"/>
    <m/>
    <m/>
  </r>
  <r>
    <n v="3"/>
    <n v="1"/>
    <s v="3"/>
    <n v="336"/>
    <x v="310"/>
    <m/>
    <s v="DV-III"/>
    <x v="5"/>
    <s v="Viscometer"/>
    <x v="3"/>
    <x v="14"/>
    <x v="1"/>
    <m/>
    <m/>
  </r>
  <r>
    <n v="10"/>
    <n v="1"/>
    <s v="18"/>
    <n v="0"/>
    <x v="310"/>
    <m/>
    <s v="DV-III"/>
    <x v="6"/>
    <s v="Viscometer"/>
    <x v="5"/>
    <x v="14"/>
    <x v="1"/>
    <m/>
    <m/>
  </r>
  <r>
    <n v="10"/>
    <n v="1"/>
    <s v="29"/>
    <n v="0"/>
    <x v="310"/>
    <m/>
    <s v="DV-III"/>
    <x v="6"/>
    <s v="Viscometer"/>
    <x v="6"/>
    <x v="14"/>
    <x v="1"/>
    <m/>
    <m/>
  </r>
  <r>
    <n v="1"/>
    <n v="9"/>
    <s v="16"/>
    <n v="50"/>
    <x v="311"/>
    <m/>
    <s v="DV-III"/>
    <x v="1"/>
    <s v="Vivarium Fee"/>
    <x v="4"/>
    <x v="5"/>
    <x v="2"/>
    <n v="0"/>
    <m/>
  </r>
  <r>
    <n v="3"/>
    <n v="9"/>
    <s v="16"/>
    <n v="50"/>
    <x v="311"/>
    <m/>
    <s v="DV-III"/>
    <x v="5"/>
    <s v="Vivarium Fee"/>
    <x v="4"/>
    <x v="5"/>
    <x v="2"/>
    <m/>
    <m/>
  </r>
  <r>
    <n v="5"/>
    <n v="9"/>
    <s v="16"/>
    <n v="50"/>
    <x v="311"/>
    <m/>
    <s v="DV-III"/>
    <x v="2"/>
    <s v="Vivarium Fee"/>
    <x v="4"/>
    <x v="5"/>
    <x v="2"/>
    <m/>
    <m/>
  </r>
  <r>
    <n v="2"/>
    <n v="9"/>
    <s v="16"/>
    <n v="50"/>
    <x v="311"/>
    <m/>
    <s v="DV-III"/>
    <x v="3"/>
    <s v="Vivarium Fee"/>
    <x v="4"/>
    <x v="5"/>
    <x v="2"/>
    <m/>
    <m/>
  </r>
  <r>
    <n v="6"/>
    <n v="9"/>
    <s v="16"/>
    <n v="50"/>
    <x v="311"/>
    <m/>
    <s v="DV-III"/>
    <x v="4"/>
    <s v="Vivarium Fee"/>
    <x v="4"/>
    <x v="5"/>
    <x v="2"/>
    <m/>
    <m/>
  </r>
  <r>
    <n v="1"/>
    <n v="2"/>
    <s v="16"/>
    <n v="28.94"/>
    <x v="312"/>
    <m/>
    <s v="DV-III"/>
    <x v="1"/>
    <s v="Wafer Tweezer - 12mm"/>
    <x v="4"/>
    <x v="2"/>
    <x v="1"/>
    <n v="1"/>
    <s v="Condition: Excellent"/>
  </r>
  <r>
    <n v="2"/>
    <n v="2"/>
    <s v="16"/>
    <n v="36.46"/>
    <x v="312"/>
    <m/>
    <s v="DV-III"/>
    <x v="3"/>
    <s v="Wafer Tweezer - 12mm"/>
    <x v="4"/>
    <x v="2"/>
    <x v="1"/>
    <m/>
    <m/>
  </r>
  <r>
    <n v="5"/>
    <n v="2"/>
    <s v="16"/>
    <n v="36.46"/>
    <x v="312"/>
    <m/>
    <s v="DV-III"/>
    <x v="2"/>
    <s v="Wafer Tweezer - 12mm"/>
    <x v="4"/>
    <x v="2"/>
    <x v="1"/>
    <m/>
    <m/>
  </r>
  <r>
    <n v="6"/>
    <n v="2"/>
    <s v="16"/>
    <n v="36.46"/>
    <x v="312"/>
    <m/>
    <s v="DV-III"/>
    <x v="4"/>
    <s v="Wafer Tweezer - 12mm"/>
    <x v="4"/>
    <x v="2"/>
    <x v="1"/>
    <m/>
    <m/>
  </r>
  <r>
    <n v="3"/>
    <n v="2"/>
    <s v="16"/>
    <n v="36.46"/>
    <x v="312"/>
    <m/>
    <s v="DV-III"/>
    <x v="5"/>
    <s v="Wafer Tweezer - 12mm"/>
    <x v="4"/>
    <x v="2"/>
    <x v="1"/>
    <m/>
    <m/>
  </r>
  <r>
    <n v="1"/>
    <n v="2"/>
    <s v="16"/>
    <n v="50.73"/>
    <x v="313"/>
    <m/>
    <s v="DV-III"/>
    <x v="1"/>
    <s v="Wafer Tweezer - 28mm"/>
    <x v="4"/>
    <x v="2"/>
    <x v="1"/>
    <n v="1"/>
    <m/>
  </r>
  <r>
    <n v="2"/>
    <n v="2"/>
    <s v="16"/>
    <n v="63.92"/>
    <x v="313"/>
    <m/>
    <s v="DV-III"/>
    <x v="3"/>
    <s v="Wafer Tweezer - 28mm"/>
    <x v="4"/>
    <x v="2"/>
    <x v="1"/>
    <m/>
    <m/>
  </r>
  <r>
    <n v="5"/>
    <n v="2"/>
    <s v="16"/>
    <n v="63.92"/>
    <x v="313"/>
    <m/>
    <s v="DV-III"/>
    <x v="2"/>
    <s v="Wafer Tweezer - 28mm"/>
    <x v="4"/>
    <x v="2"/>
    <x v="1"/>
    <m/>
    <m/>
  </r>
  <r>
    <n v="6"/>
    <n v="2"/>
    <s v="16"/>
    <n v="63.92"/>
    <x v="313"/>
    <m/>
    <s v="DV-III"/>
    <x v="4"/>
    <s v="Wafer Tweezer - 28mm"/>
    <x v="4"/>
    <x v="2"/>
    <x v="1"/>
    <m/>
    <m/>
  </r>
  <r>
    <n v="3"/>
    <n v="2"/>
    <s v="16"/>
    <n v="63.92"/>
    <x v="313"/>
    <m/>
    <s v="DV-III"/>
    <x v="5"/>
    <s v="Wafer Tweezer - 28mm"/>
    <x v="4"/>
    <x v="2"/>
    <x v="1"/>
    <m/>
    <m/>
  </r>
  <r>
    <n v="1"/>
    <n v="2"/>
    <s v="16"/>
    <n v="35.42"/>
    <x v="314"/>
    <m/>
    <s v="DV-III"/>
    <x v="1"/>
    <s v="Wafer Tweezer - 8 mm"/>
    <x v="4"/>
    <x v="2"/>
    <x v="1"/>
    <n v="1"/>
    <m/>
  </r>
  <r>
    <n v="2"/>
    <n v="2"/>
    <s v="16"/>
    <n v="44.63"/>
    <x v="314"/>
    <m/>
    <s v="DV-III"/>
    <x v="3"/>
    <s v="Wafer Tweezer - 8 mm"/>
    <x v="4"/>
    <x v="2"/>
    <x v="1"/>
    <m/>
    <m/>
  </r>
  <r>
    <n v="5"/>
    <n v="2"/>
    <s v="16"/>
    <n v="44.63"/>
    <x v="314"/>
    <m/>
    <s v="DV-III"/>
    <x v="2"/>
    <s v="Wafer Tweezer - 8 mm"/>
    <x v="4"/>
    <x v="2"/>
    <x v="1"/>
    <m/>
    <m/>
  </r>
  <r>
    <n v="6"/>
    <n v="2"/>
    <s v="16"/>
    <n v="44.63"/>
    <x v="314"/>
    <m/>
    <s v="DV-III"/>
    <x v="4"/>
    <s v="Wafer Tweezer - 8 mm"/>
    <x v="4"/>
    <x v="2"/>
    <x v="1"/>
    <m/>
    <m/>
  </r>
  <r>
    <n v="3"/>
    <n v="2"/>
    <s v="16"/>
    <n v="44.63"/>
    <x v="314"/>
    <m/>
    <s v="DV-III"/>
    <x v="5"/>
    <s v="Wafer Tweezer - 8 mm"/>
    <x v="4"/>
    <x v="2"/>
    <x v="1"/>
    <m/>
    <m/>
  </r>
  <r>
    <n v="1"/>
    <n v="1"/>
    <s v="1"/>
    <n v="5"/>
    <x v="315"/>
    <s v="Type I, AATCC"/>
    <s v="DV-III"/>
    <x v="1"/>
    <s v="Water Impact Penetration Testing (WIPT)"/>
    <x v="1"/>
    <x v="4"/>
    <x v="1"/>
    <n v="1"/>
    <s v="Condition: Excellent"/>
  </r>
  <r>
    <n v="1"/>
    <n v="1"/>
    <s v="19"/>
    <n v="77"/>
    <x v="315"/>
    <m/>
    <s v="DV-III"/>
    <x v="1"/>
    <s v="Water Impact Penetration Testing (WIPT)"/>
    <x v="2"/>
    <x v="4"/>
    <x v="1"/>
    <m/>
    <m/>
  </r>
  <r>
    <n v="1"/>
    <n v="1"/>
    <s v="3"/>
    <n v="77"/>
    <x v="315"/>
    <m/>
    <s v="DV-III"/>
    <x v="1"/>
    <s v="Water Impact Penetration Testing (WIPT)"/>
    <x v="3"/>
    <x v="4"/>
    <x v="1"/>
    <m/>
    <m/>
  </r>
  <r>
    <n v="5"/>
    <n v="1"/>
    <s v="19"/>
    <n v="125"/>
    <x v="315"/>
    <m/>
    <s v="DV-III"/>
    <x v="2"/>
    <s v="Water Impact Penetration Testing (WIPT)"/>
    <x v="2"/>
    <x v="4"/>
    <x v="1"/>
    <m/>
    <m/>
  </r>
  <r>
    <n v="2"/>
    <n v="1"/>
    <s v="19"/>
    <n v="140"/>
    <x v="315"/>
    <m/>
    <s v="DV-III"/>
    <x v="3"/>
    <s v="Water Impact Penetration Testing (WIPT)"/>
    <x v="2"/>
    <x v="4"/>
    <x v="1"/>
    <m/>
    <m/>
  </r>
  <r>
    <n v="6"/>
    <n v="1"/>
    <s v="19"/>
    <n v="226"/>
    <x v="315"/>
    <m/>
    <s v="DV-III"/>
    <x v="4"/>
    <s v="Water Impact Penetration Testing (WIPT)"/>
    <x v="2"/>
    <x v="4"/>
    <x v="1"/>
    <m/>
    <m/>
  </r>
  <r>
    <n v="3"/>
    <n v="1"/>
    <s v="19"/>
    <n v="289"/>
    <x v="315"/>
    <m/>
    <s v="DV-III"/>
    <x v="5"/>
    <s v="Water Impact Penetration Testing (WIPT)"/>
    <x v="2"/>
    <x v="4"/>
    <x v="1"/>
    <m/>
    <m/>
  </r>
  <r>
    <n v="10"/>
    <n v="1"/>
    <s v="18"/>
    <n v="0"/>
    <x v="315"/>
    <m/>
    <s v="DV-III"/>
    <x v="6"/>
    <s v="Water Impact Penetration Testing (WIPT)"/>
    <x v="5"/>
    <x v="4"/>
    <x v="1"/>
    <m/>
    <m/>
  </r>
  <r>
    <n v="5"/>
    <n v="1"/>
    <s v="1"/>
    <n v="11"/>
    <x v="315"/>
    <m/>
    <s v="DV-III"/>
    <x v="2"/>
    <s v="Water Impact Penetration Testing (WIPT)"/>
    <x v="1"/>
    <x v="4"/>
    <x v="1"/>
    <m/>
    <m/>
  </r>
  <r>
    <n v="5"/>
    <n v="1"/>
    <s v="3"/>
    <n v="125"/>
    <x v="315"/>
    <m/>
    <s v="DV-III"/>
    <x v="2"/>
    <s v="Water Impact Penetration Testing (WIPT)"/>
    <x v="3"/>
    <x v="4"/>
    <x v="1"/>
    <m/>
    <m/>
  </r>
  <r>
    <n v="2"/>
    <n v="1"/>
    <s v="1"/>
    <n v="13"/>
    <x v="315"/>
    <m/>
    <s v="DV-III"/>
    <x v="3"/>
    <s v="Water Impact Penetration Testing (WIPT)"/>
    <x v="1"/>
    <x v="4"/>
    <x v="1"/>
    <m/>
    <m/>
  </r>
  <r>
    <n v="2"/>
    <n v="1"/>
    <s v="3"/>
    <n v="140"/>
    <x v="315"/>
    <m/>
    <s v="DV-III"/>
    <x v="3"/>
    <s v="Water Impact Penetration Testing (WIPT)"/>
    <x v="3"/>
    <x v="4"/>
    <x v="1"/>
    <m/>
    <m/>
  </r>
  <r>
    <n v="6"/>
    <n v="1"/>
    <s v="1"/>
    <n v="19"/>
    <x v="315"/>
    <m/>
    <s v="DV-III"/>
    <x v="4"/>
    <s v="Water Impact Penetration Testing (WIPT)"/>
    <x v="1"/>
    <x v="4"/>
    <x v="1"/>
    <m/>
    <m/>
  </r>
  <r>
    <n v="6"/>
    <n v="1"/>
    <s v="3"/>
    <n v="226"/>
    <x v="315"/>
    <m/>
    <s v="DV-III"/>
    <x v="4"/>
    <s v="Water Impact Penetration Testing (WIPT)"/>
    <x v="3"/>
    <x v="4"/>
    <x v="1"/>
    <m/>
    <m/>
  </r>
  <r>
    <n v="3"/>
    <n v="1"/>
    <s v="3"/>
    <n v="289"/>
    <x v="315"/>
    <m/>
    <s v="DV-III"/>
    <x v="5"/>
    <s v="Water Impact Penetration Testing (WIPT)"/>
    <x v="3"/>
    <x v="4"/>
    <x v="1"/>
    <m/>
    <m/>
  </r>
  <r>
    <n v="3"/>
    <n v="1"/>
    <s v="1"/>
    <n v="25"/>
    <x v="315"/>
    <m/>
    <s v="DV-III"/>
    <x v="5"/>
    <s v="Water Impact Penetration Testing (WIPT)"/>
    <x v="1"/>
    <x v="4"/>
    <x v="1"/>
    <m/>
    <m/>
  </r>
  <r>
    <n v="15"/>
    <n v="23"/>
    <s v="71"/>
    <n v="210"/>
    <x v="315"/>
    <m/>
    <s v="DV-III"/>
    <x v="8"/>
    <s v="Water Impact Penetration Testing (WIPT)"/>
    <x v="15"/>
    <x v="17"/>
    <x v="1"/>
    <n v="1"/>
    <m/>
  </r>
  <r>
    <n v="15"/>
    <n v="23"/>
    <s v="72"/>
    <n v="410"/>
    <x v="315"/>
    <m/>
    <s v="DV-III"/>
    <x v="8"/>
    <s v="Water Impact Penetration Testing (WIPT)"/>
    <x v="16"/>
    <x v="17"/>
    <x v="1"/>
    <m/>
    <m/>
  </r>
  <r>
    <n v="15"/>
    <n v="23"/>
    <s v="73"/>
    <n v="610"/>
    <x v="315"/>
    <m/>
    <s v="DV-III"/>
    <x v="8"/>
    <s v="Water Impact Penetration Testing (WIPT)"/>
    <x v="17"/>
    <x v="17"/>
    <x v="1"/>
    <m/>
    <m/>
  </r>
  <r>
    <n v="16"/>
    <n v="23"/>
    <s v="67"/>
    <n v="115"/>
    <x v="315"/>
    <m/>
    <s v="DV-III"/>
    <x v="9"/>
    <s v="Water Impact Penetration Testing (WIPT)"/>
    <x v="18"/>
    <x v="17"/>
    <x v="1"/>
    <m/>
    <m/>
  </r>
  <r>
    <n v="16"/>
    <n v="23"/>
    <s v="68"/>
    <n v="220"/>
    <x v="315"/>
    <m/>
    <s v="DV-III"/>
    <x v="9"/>
    <s v="Water Impact Penetration Testing (WIPT)"/>
    <x v="19"/>
    <x v="17"/>
    <x v="1"/>
    <m/>
    <m/>
  </r>
  <r>
    <n v="3"/>
    <n v="23"/>
    <s v="71"/>
    <n v="210"/>
    <x v="315"/>
    <m/>
    <s v="DV-III"/>
    <x v="5"/>
    <s v="Water Impact Penetration Testing (WIPT)"/>
    <x v="15"/>
    <x v="17"/>
    <x v="1"/>
    <m/>
    <m/>
  </r>
  <r>
    <n v="3"/>
    <n v="23"/>
    <s v="72"/>
    <n v="410"/>
    <x v="315"/>
    <m/>
    <s v="DV-III"/>
    <x v="5"/>
    <s v="Water Impact Penetration Testing (WIPT)"/>
    <x v="16"/>
    <x v="17"/>
    <x v="1"/>
    <m/>
    <m/>
  </r>
  <r>
    <n v="3"/>
    <n v="23"/>
    <s v="73"/>
    <n v="610"/>
    <x v="315"/>
    <m/>
    <s v="DV-III"/>
    <x v="5"/>
    <s v="Water Impact Penetration Testing (WIPT)"/>
    <x v="17"/>
    <x v="17"/>
    <x v="1"/>
    <m/>
    <m/>
  </r>
  <r>
    <n v="6"/>
    <n v="23"/>
    <s v="71"/>
    <n v="210"/>
    <x v="315"/>
    <m/>
    <s v="DV-III"/>
    <x v="4"/>
    <s v="Water Impact Penetration Testing (WIPT)"/>
    <x v="15"/>
    <x v="17"/>
    <x v="1"/>
    <m/>
    <m/>
  </r>
  <r>
    <n v="6"/>
    <n v="23"/>
    <s v="72"/>
    <n v="410"/>
    <x v="315"/>
    <m/>
    <s v="DV-III"/>
    <x v="4"/>
    <s v="Water Impact Penetration Testing (WIPT)"/>
    <x v="16"/>
    <x v="17"/>
    <x v="1"/>
    <m/>
    <m/>
  </r>
  <r>
    <n v="6"/>
    <n v="23"/>
    <s v="73"/>
    <n v="610"/>
    <x v="315"/>
    <m/>
    <s v="DV-III"/>
    <x v="4"/>
    <s v="Water Impact Penetration Testing (WIPT)"/>
    <x v="17"/>
    <x v="17"/>
    <x v="1"/>
    <m/>
    <m/>
  </r>
  <r>
    <n v="2"/>
    <n v="1"/>
    <s v="1"/>
    <n v="161"/>
    <x v="316"/>
    <m/>
    <s v="DV-III"/>
    <x v="3"/>
    <s v="Water Test Courses (WTC)"/>
    <x v="1"/>
    <x v="1"/>
    <x v="2"/>
    <n v="0"/>
    <s v="Condition: Excellent"/>
  </r>
  <r>
    <n v="2"/>
    <n v="1"/>
    <s v="2"/>
    <n v="245"/>
    <x v="316"/>
    <m/>
    <s v="DV-III"/>
    <x v="3"/>
    <s v="Water Test Courses (WTC)"/>
    <x v="7"/>
    <x v="1"/>
    <x v="2"/>
    <m/>
    <m/>
  </r>
  <r>
    <n v="5"/>
    <n v="1"/>
    <s v="2"/>
    <n v="213"/>
    <x v="316"/>
    <m/>
    <s v="DV-III"/>
    <x v="2"/>
    <s v="Water Test Courses (WTC)"/>
    <x v="7"/>
    <x v="1"/>
    <x v="2"/>
    <m/>
    <m/>
  </r>
  <r>
    <n v="5"/>
    <n v="1"/>
    <s v="1"/>
    <n v="140"/>
    <x v="316"/>
    <m/>
    <s v="DV-III"/>
    <x v="2"/>
    <s v="Water Test Courses (WTC)"/>
    <x v="1"/>
    <x v="1"/>
    <x v="2"/>
    <m/>
    <m/>
  </r>
  <r>
    <n v="3"/>
    <n v="1"/>
    <s v="1"/>
    <n v="211"/>
    <x v="316"/>
    <m/>
    <s v="DV-III"/>
    <x v="5"/>
    <s v="Water Test Courses (WTC)"/>
    <x v="1"/>
    <x v="1"/>
    <x v="2"/>
    <m/>
    <m/>
  </r>
  <r>
    <n v="3"/>
    <n v="1"/>
    <s v="2"/>
    <n v="321"/>
    <x v="316"/>
    <m/>
    <s v="DV-III"/>
    <x v="5"/>
    <s v="Water Test Courses (WTC)"/>
    <x v="7"/>
    <x v="1"/>
    <x v="2"/>
    <m/>
    <m/>
  </r>
  <r>
    <n v="1"/>
    <n v="1"/>
    <s v="2"/>
    <n v="169"/>
    <x v="316"/>
    <m/>
    <s v="DV-III"/>
    <x v="1"/>
    <s v="Water Test Courses (WTC)"/>
    <x v="7"/>
    <x v="1"/>
    <x v="2"/>
    <m/>
    <m/>
  </r>
  <r>
    <n v="1"/>
    <n v="1"/>
    <s v="1"/>
    <n v="111"/>
    <x v="316"/>
    <m/>
    <s v="DV-III"/>
    <x v="1"/>
    <s v="Water Test Courses (WTC)"/>
    <x v="1"/>
    <x v="1"/>
    <x v="2"/>
    <m/>
    <m/>
  </r>
  <r>
    <n v="6"/>
    <n v="1"/>
    <s v="1"/>
    <n v="169"/>
    <x v="316"/>
    <m/>
    <s v="DV-III"/>
    <x v="4"/>
    <s v="Water Test Courses (WTC)"/>
    <x v="1"/>
    <x v="1"/>
    <x v="2"/>
    <m/>
    <m/>
  </r>
  <r>
    <n v="6"/>
    <n v="1"/>
    <s v="2"/>
    <n v="257"/>
    <x v="316"/>
    <m/>
    <s v="DV-III"/>
    <x v="4"/>
    <s v="Water Test Courses (WTC)"/>
    <x v="7"/>
    <x v="1"/>
    <x v="2"/>
    <m/>
    <m/>
  </r>
  <r>
    <n v="10"/>
    <n v="1"/>
    <s v="18"/>
    <n v="0"/>
    <x v="316"/>
    <m/>
    <s v="DV-III"/>
    <x v="6"/>
    <s v="Water Test Courses (WTC)"/>
    <x v="5"/>
    <x v="1"/>
    <x v="2"/>
    <m/>
    <m/>
  </r>
  <r>
    <n v="10"/>
    <n v="1"/>
    <s v="29"/>
    <n v="0"/>
    <x v="316"/>
    <m/>
    <s v="DV-III"/>
    <x v="6"/>
    <s v="Water Test Courses (WTC)"/>
    <x v="6"/>
    <x v="1"/>
    <x v="2"/>
    <m/>
    <m/>
  </r>
  <r>
    <m/>
    <m/>
    <m/>
    <m/>
    <x v="317"/>
    <s v="Atlas"/>
    <s v="Ci4000"/>
    <x v="0"/>
    <m/>
    <x v="0"/>
    <x v="0"/>
    <x v="2"/>
    <n v="1"/>
    <s v="Condition: Good"/>
  </r>
  <r>
    <n v="10"/>
    <n v="1"/>
    <s v="18"/>
    <n v="0"/>
    <x v="318"/>
    <m/>
    <s v="Ci4000"/>
    <x v="6"/>
    <s v="Wet Lab  (WL)"/>
    <x v="5"/>
    <x v="2"/>
    <x v="1"/>
    <n v="1"/>
    <s v="Condition: Excellent"/>
  </r>
  <r>
    <n v="10"/>
    <n v="1"/>
    <s v="29"/>
    <n v="0"/>
    <x v="318"/>
    <m/>
    <s v="Ci4000"/>
    <x v="6"/>
    <s v="Wet Lab  (WL)"/>
    <x v="6"/>
    <x v="2"/>
    <x v="1"/>
    <m/>
    <m/>
  </r>
  <r>
    <n v="1"/>
    <n v="1"/>
    <s v="1"/>
    <n v="5"/>
    <x v="318"/>
    <m/>
    <s v="Ci4000"/>
    <x v="1"/>
    <s v="Wet Lab  (WL)"/>
    <x v="1"/>
    <x v="2"/>
    <x v="1"/>
    <m/>
    <m/>
  </r>
  <r>
    <n v="1"/>
    <n v="1"/>
    <s v="19"/>
    <n v="116"/>
    <x v="318"/>
    <m/>
    <s v="Ci4000"/>
    <x v="1"/>
    <s v="Wet Lab  (WL)"/>
    <x v="2"/>
    <x v="2"/>
    <x v="1"/>
    <m/>
    <m/>
  </r>
  <r>
    <n v="1"/>
    <n v="1"/>
    <s v="3"/>
    <n v="116"/>
    <x v="318"/>
    <m/>
    <s v="Ci4000"/>
    <x v="1"/>
    <s v="Wet Lab  (WL)"/>
    <x v="3"/>
    <x v="2"/>
    <x v="1"/>
    <m/>
    <m/>
  </r>
  <r>
    <n v="5"/>
    <n v="1"/>
    <s v="1"/>
    <n v="10"/>
    <x v="318"/>
    <m/>
    <s v="Ci4000"/>
    <x v="2"/>
    <s v="Wet Lab  (WL)"/>
    <x v="1"/>
    <x v="2"/>
    <x v="1"/>
    <m/>
    <m/>
  </r>
  <r>
    <n v="5"/>
    <n v="1"/>
    <s v="19"/>
    <n v="188"/>
    <x v="318"/>
    <m/>
    <s v="Ci4000"/>
    <x v="2"/>
    <s v="Wet Lab  (WL)"/>
    <x v="2"/>
    <x v="2"/>
    <x v="1"/>
    <m/>
    <m/>
  </r>
  <r>
    <n v="5"/>
    <n v="1"/>
    <s v="3"/>
    <n v="188"/>
    <x v="318"/>
    <m/>
    <s v="Ci4000"/>
    <x v="2"/>
    <s v="Wet Lab  (WL)"/>
    <x v="3"/>
    <x v="2"/>
    <x v="1"/>
    <m/>
    <m/>
  </r>
  <r>
    <n v="2"/>
    <n v="1"/>
    <s v="1"/>
    <n v="11"/>
    <x v="318"/>
    <m/>
    <s v="Ci4000"/>
    <x v="3"/>
    <s v="Wet Lab  (WL)"/>
    <x v="1"/>
    <x v="2"/>
    <x v="1"/>
    <m/>
    <m/>
  </r>
  <r>
    <n v="2"/>
    <n v="1"/>
    <s v="19"/>
    <n v="218"/>
    <x v="318"/>
    <m/>
    <s v="Ci4000"/>
    <x v="3"/>
    <s v="Wet Lab  (WL)"/>
    <x v="2"/>
    <x v="2"/>
    <x v="1"/>
    <m/>
    <m/>
  </r>
  <r>
    <n v="2"/>
    <n v="1"/>
    <s v="3"/>
    <n v="218"/>
    <x v="318"/>
    <m/>
    <s v="Ci4000"/>
    <x v="3"/>
    <s v="Wet Lab  (WL)"/>
    <x v="3"/>
    <x v="2"/>
    <x v="1"/>
    <m/>
    <m/>
  </r>
  <r>
    <n v="6"/>
    <n v="1"/>
    <s v="1"/>
    <n v="18"/>
    <x v="318"/>
    <m/>
    <s v="Ci4000"/>
    <x v="4"/>
    <s v="Wet Lab  (WL)"/>
    <x v="1"/>
    <x v="2"/>
    <x v="1"/>
    <m/>
    <m/>
  </r>
  <r>
    <n v="6"/>
    <n v="1"/>
    <s v="19"/>
    <n v="353"/>
    <x v="318"/>
    <m/>
    <s v="Ci4000"/>
    <x v="4"/>
    <s v="Wet Lab  (WL)"/>
    <x v="2"/>
    <x v="2"/>
    <x v="1"/>
    <m/>
    <m/>
  </r>
  <r>
    <n v="6"/>
    <n v="1"/>
    <s v="3"/>
    <n v="353"/>
    <x v="318"/>
    <m/>
    <s v="Ci4000"/>
    <x v="4"/>
    <s v="Wet Lab  (WL)"/>
    <x v="3"/>
    <x v="2"/>
    <x v="1"/>
    <m/>
    <m/>
  </r>
  <r>
    <n v="3"/>
    <n v="1"/>
    <s v="1"/>
    <n v="23"/>
    <x v="318"/>
    <m/>
    <s v="Ci4000"/>
    <x v="5"/>
    <s v="Wet Lab  (WL)"/>
    <x v="1"/>
    <x v="2"/>
    <x v="1"/>
    <m/>
    <m/>
  </r>
  <r>
    <n v="3"/>
    <n v="1"/>
    <s v="19"/>
    <n v="451"/>
    <x v="318"/>
    <m/>
    <s v="Ci4000"/>
    <x v="5"/>
    <s v="Wet Lab  (WL)"/>
    <x v="2"/>
    <x v="2"/>
    <x v="1"/>
    <m/>
    <m/>
  </r>
  <r>
    <n v="3"/>
    <n v="1"/>
    <s v="3"/>
    <n v="451"/>
    <x v="318"/>
    <m/>
    <s v="Ci4000"/>
    <x v="5"/>
    <s v="Wet Lab  (WL)"/>
    <x v="3"/>
    <x v="2"/>
    <x v="1"/>
    <m/>
    <m/>
  </r>
  <r>
    <m/>
    <m/>
    <m/>
    <m/>
    <x v="319"/>
    <s v="Bausch &amp; Lomb"/>
    <s v="Ci4000"/>
    <x v="0"/>
    <m/>
    <x v="0"/>
    <x v="4"/>
    <x v="1"/>
    <n v="1"/>
    <s v="Condition: Excellent"/>
  </r>
  <r>
    <n v="1"/>
    <n v="1"/>
    <s v="1"/>
    <n v="22"/>
    <x v="320"/>
    <s v="Batchelder &amp; Sons"/>
    <s v="Ci4000"/>
    <x v="1"/>
    <s v="Wire/Fiber Coating Line (Wire)"/>
    <x v="1"/>
    <x v="4"/>
    <x v="1"/>
    <n v="1"/>
    <s v="Condition: Excellent"/>
  </r>
  <r>
    <n v="1"/>
    <n v="1"/>
    <s v="19"/>
    <n v="95"/>
    <x v="320"/>
    <m/>
    <s v="Ci4000"/>
    <x v="1"/>
    <s v="Wire/Fiber Coating Line (Wire)"/>
    <x v="2"/>
    <x v="4"/>
    <x v="1"/>
    <m/>
    <m/>
  </r>
  <r>
    <n v="1"/>
    <n v="1"/>
    <s v="3"/>
    <n v="95"/>
    <x v="320"/>
    <m/>
    <s v="Ci4000"/>
    <x v="1"/>
    <s v="Wire/Fiber Coating Line (Wire)"/>
    <x v="3"/>
    <x v="4"/>
    <x v="1"/>
    <m/>
    <m/>
  </r>
  <r>
    <n v="5"/>
    <n v="1"/>
    <s v="1"/>
    <n v="43"/>
    <x v="320"/>
    <m/>
    <s v="Ci4000"/>
    <x v="2"/>
    <s v="Wire/Fiber Coating Line (Wire)"/>
    <x v="1"/>
    <x v="4"/>
    <x v="1"/>
    <m/>
    <m/>
  </r>
  <r>
    <n v="5"/>
    <n v="1"/>
    <s v="19"/>
    <n v="148"/>
    <x v="320"/>
    <m/>
    <s v="Ci4000"/>
    <x v="2"/>
    <s v="Wire/Fiber Coating Line (Wire)"/>
    <x v="2"/>
    <x v="4"/>
    <x v="1"/>
    <m/>
    <m/>
  </r>
  <r>
    <n v="5"/>
    <n v="1"/>
    <s v="3"/>
    <n v="148"/>
    <x v="320"/>
    <m/>
    <s v="Ci4000"/>
    <x v="2"/>
    <s v="Wire/Fiber Coating Line (Wire)"/>
    <x v="3"/>
    <x v="4"/>
    <x v="1"/>
    <m/>
    <m/>
  </r>
  <r>
    <n v="2"/>
    <n v="1"/>
    <s v="1"/>
    <n v="50"/>
    <x v="320"/>
    <m/>
    <s v="Ci4000"/>
    <x v="3"/>
    <s v="Wire/Fiber Coating Line (Wire)"/>
    <x v="1"/>
    <x v="4"/>
    <x v="1"/>
    <m/>
    <m/>
  </r>
  <r>
    <n v="2"/>
    <n v="1"/>
    <s v="19"/>
    <n v="172"/>
    <x v="320"/>
    <m/>
    <s v="Ci4000"/>
    <x v="3"/>
    <s v="Wire/Fiber Coating Line (Wire)"/>
    <x v="2"/>
    <x v="4"/>
    <x v="1"/>
    <m/>
    <m/>
  </r>
  <r>
    <n v="2"/>
    <n v="1"/>
    <s v="3"/>
    <n v="172"/>
    <x v="320"/>
    <m/>
    <s v="Ci4000"/>
    <x v="3"/>
    <s v="Wire/Fiber Coating Line (Wire)"/>
    <x v="3"/>
    <x v="4"/>
    <x v="1"/>
    <m/>
    <m/>
  </r>
  <r>
    <n v="6"/>
    <n v="1"/>
    <s v="1"/>
    <n v="82"/>
    <x v="320"/>
    <m/>
    <s v="Ci4000"/>
    <x v="4"/>
    <s v="Wire/Fiber Coating Line (Wire)"/>
    <x v="1"/>
    <x v="4"/>
    <x v="1"/>
    <m/>
    <m/>
  </r>
  <r>
    <n v="6"/>
    <n v="1"/>
    <s v="19"/>
    <n v="278"/>
    <x v="320"/>
    <m/>
    <s v="Ci4000"/>
    <x v="4"/>
    <s v="Wire/Fiber Coating Line (Wire)"/>
    <x v="2"/>
    <x v="4"/>
    <x v="1"/>
    <m/>
    <m/>
  </r>
  <r>
    <n v="6"/>
    <n v="1"/>
    <s v="3"/>
    <n v="278"/>
    <x v="320"/>
    <m/>
    <s v="Ci4000"/>
    <x v="4"/>
    <s v="Wire/Fiber Coating Line (Wire)"/>
    <x v="3"/>
    <x v="4"/>
    <x v="1"/>
    <m/>
    <m/>
  </r>
  <r>
    <n v="3"/>
    <n v="1"/>
    <s v="1"/>
    <n v="104"/>
    <x v="320"/>
    <m/>
    <s v="Ci4000"/>
    <x v="5"/>
    <s v="Wire/Fiber Coating Line (Wire)"/>
    <x v="1"/>
    <x v="4"/>
    <x v="1"/>
    <m/>
    <m/>
  </r>
  <r>
    <n v="3"/>
    <n v="1"/>
    <s v="19"/>
    <n v="356"/>
    <x v="320"/>
    <m/>
    <s v="Ci4000"/>
    <x v="5"/>
    <s v="Wire/Fiber Coating Line (Wire)"/>
    <x v="2"/>
    <x v="4"/>
    <x v="1"/>
    <m/>
    <m/>
  </r>
  <r>
    <n v="3"/>
    <n v="1"/>
    <s v="3"/>
    <n v="356"/>
    <x v="320"/>
    <m/>
    <s v="Ci4000"/>
    <x v="5"/>
    <s v="Wire/Fiber Coating Line (Wire)"/>
    <x v="3"/>
    <x v="4"/>
    <x v="1"/>
    <m/>
    <m/>
  </r>
  <r>
    <n v="10"/>
    <n v="1"/>
    <s v="18"/>
    <n v="0"/>
    <x v="320"/>
    <m/>
    <s v="Ci4000"/>
    <x v="6"/>
    <s v="Wire/Fiber Coating Line (Wire)"/>
    <x v="5"/>
    <x v="4"/>
    <x v="1"/>
    <m/>
    <m/>
  </r>
  <r>
    <n v="1"/>
    <n v="1"/>
    <s v="1"/>
    <n v="40"/>
    <x v="321"/>
    <s v="Rigaku"/>
    <s v="SmartLab X-Ray Diffractometer"/>
    <x v="1"/>
    <s v="X-ray Diffractometer_x000a_"/>
    <x v="1"/>
    <x v="14"/>
    <x v="1"/>
    <n v="1"/>
    <s v="Condition: Excellent"/>
  </r>
  <r>
    <n v="1"/>
    <n v="1"/>
    <s v="19"/>
    <n v="117"/>
    <x v="321"/>
    <m/>
    <s v="SmartLab X-Ray Diffractometer"/>
    <x v="1"/>
    <s v="X-ray Diffractometer_x000a_"/>
    <x v="2"/>
    <x v="14"/>
    <x v="1"/>
    <m/>
    <m/>
  </r>
  <r>
    <n v="1"/>
    <n v="1"/>
    <s v="3"/>
    <n v="117"/>
    <x v="321"/>
    <m/>
    <s v="SmartLab X-Ray Diffractometer"/>
    <x v="1"/>
    <s v="X-ray Diffractometer_x000a_"/>
    <x v="3"/>
    <x v="14"/>
    <x v="1"/>
    <m/>
    <m/>
  </r>
  <r>
    <n v="5"/>
    <n v="1"/>
    <s v="1"/>
    <n v="62"/>
    <x v="321"/>
    <m/>
    <s v="SmartLab X-Ray Diffractometer"/>
    <x v="2"/>
    <s v="X-ray Diffractometer_x000a_"/>
    <x v="1"/>
    <x v="14"/>
    <x v="1"/>
    <m/>
    <m/>
  </r>
  <r>
    <n v="5"/>
    <n v="1"/>
    <s v="19"/>
    <n v="191"/>
    <x v="321"/>
    <m/>
    <s v="SmartLab X-Ray Diffractometer"/>
    <x v="2"/>
    <s v="X-ray Diffractometer_x000a_"/>
    <x v="2"/>
    <x v="14"/>
    <x v="1"/>
    <m/>
    <m/>
  </r>
  <r>
    <n v="5"/>
    <n v="1"/>
    <s v="3"/>
    <n v="191"/>
    <x v="321"/>
    <m/>
    <s v="SmartLab X-Ray Diffractometer"/>
    <x v="2"/>
    <s v="X-ray Diffractometer_x000a_"/>
    <x v="3"/>
    <x v="14"/>
    <x v="1"/>
    <m/>
    <m/>
  </r>
  <r>
    <n v="2"/>
    <n v="1"/>
    <s v="1"/>
    <n v="72"/>
    <x v="321"/>
    <m/>
    <s v="SmartLab X-Ray Diffractometer"/>
    <x v="3"/>
    <s v="X-ray Diffractometer_x000a_"/>
    <x v="1"/>
    <x v="14"/>
    <x v="1"/>
    <m/>
    <m/>
  </r>
  <r>
    <n v="2"/>
    <n v="1"/>
    <s v="19"/>
    <n v="221"/>
    <x v="321"/>
    <m/>
    <s v="SmartLab X-Ray Diffractometer"/>
    <x v="3"/>
    <s v="X-ray Diffractometer_x000a_"/>
    <x v="2"/>
    <x v="14"/>
    <x v="1"/>
    <m/>
    <m/>
  </r>
  <r>
    <n v="2"/>
    <n v="1"/>
    <s v="3"/>
    <n v="221"/>
    <x v="321"/>
    <m/>
    <s v="SmartLab X-Ray Diffractometer"/>
    <x v="3"/>
    <s v="X-ray Diffractometer_x000a_"/>
    <x v="3"/>
    <x v="14"/>
    <x v="1"/>
    <m/>
    <m/>
  </r>
  <r>
    <n v="6"/>
    <n v="1"/>
    <s v="1"/>
    <n v="116"/>
    <x v="321"/>
    <m/>
    <s v="SmartLab X-Ray Diffractometer"/>
    <x v="4"/>
    <s v="X-ray Diffractometer_x000a_"/>
    <x v="1"/>
    <x v="14"/>
    <x v="1"/>
    <m/>
    <m/>
  </r>
  <r>
    <n v="6"/>
    <n v="1"/>
    <s v="19"/>
    <n v="358"/>
    <x v="321"/>
    <m/>
    <s v="SmartLab X-Ray Diffractometer"/>
    <x v="4"/>
    <s v="X-ray Diffractometer_x000a_"/>
    <x v="2"/>
    <x v="14"/>
    <x v="1"/>
    <m/>
    <m/>
  </r>
  <r>
    <n v="6"/>
    <n v="1"/>
    <s v="3"/>
    <n v="358"/>
    <x v="321"/>
    <m/>
    <s v="SmartLab X-Ray Diffractometer"/>
    <x v="4"/>
    <s v="X-ray Diffractometer_x000a_"/>
    <x v="3"/>
    <x v="14"/>
    <x v="1"/>
    <m/>
    <m/>
  </r>
  <r>
    <n v="3"/>
    <n v="1"/>
    <s v="1"/>
    <n v="149"/>
    <x v="321"/>
    <m/>
    <s v="SmartLab X-Ray Diffractometer"/>
    <x v="5"/>
    <s v="X-ray Diffractometer_x000a_"/>
    <x v="1"/>
    <x v="14"/>
    <x v="1"/>
    <m/>
    <m/>
  </r>
  <r>
    <n v="3"/>
    <n v="1"/>
    <s v="19"/>
    <n v="457"/>
    <x v="321"/>
    <m/>
    <s v="SmartLab X-Ray Diffractometer"/>
    <x v="5"/>
    <s v="X-ray Diffractometer_x000a_"/>
    <x v="2"/>
    <x v="14"/>
    <x v="1"/>
    <m/>
    <m/>
  </r>
  <r>
    <n v="3"/>
    <n v="1"/>
    <s v="3"/>
    <n v="457"/>
    <x v="321"/>
    <m/>
    <s v="SmartLab X-Ray Diffractometer"/>
    <x v="5"/>
    <s v="X-ray Diffractometer_x000a_"/>
    <x v="3"/>
    <x v="14"/>
    <x v="1"/>
    <m/>
    <m/>
  </r>
  <r>
    <n v="10"/>
    <n v="1"/>
    <s v="18"/>
    <n v="0"/>
    <x v="321"/>
    <m/>
    <s v="SmartLab X-Ray Diffractometer"/>
    <x v="6"/>
    <s v="X-ray Diffractometer_x000a_"/>
    <x v="5"/>
    <x v="14"/>
    <x v="1"/>
    <m/>
    <m/>
  </r>
  <r>
    <n v="1"/>
    <n v="1"/>
    <s v="1"/>
    <n v="12"/>
    <x v="322"/>
    <s v="Focal Spot Inc."/>
    <s v="FSX-130"/>
    <x v="1"/>
    <s v="X-Ray Machine (x-ray)"/>
    <x v="1"/>
    <x v="4"/>
    <x v="1"/>
    <n v="1"/>
    <s v="Condition: Excellent"/>
  </r>
  <r>
    <n v="1"/>
    <n v="1"/>
    <s v="19"/>
    <n v="84"/>
    <x v="322"/>
    <m/>
    <s v="FSX-130"/>
    <x v="1"/>
    <s v="X-Ray Machine (x-ray)"/>
    <x v="2"/>
    <x v="4"/>
    <x v="1"/>
    <m/>
    <m/>
  </r>
  <r>
    <n v="1"/>
    <n v="1"/>
    <s v="3"/>
    <n v="84"/>
    <x v="322"/>
    <m/>
    <s v="FSX-130"/>
    <x v="1"/>
    <s v="X-Ray Machine (x-ray)"/>
    <x v="3"/>
    <x v="4"/>
    <x v="1"/>
    <m/>
    <m/>
  </r>
  <r>
    <n v="5"/>
    <n v="1"/>
    <s v="1"/>
    <n v="25"/>
    <x v="322"/>
    <m/>
    <s v="FSX-130"/>
    <x v="2"/>
    <s v="X-Ray Machine (x-ray)"/>
    <x v="1"/>
    <x v="4"/>
    <x v="1"/>
    <m/>
    <m/>
  </r>
  <r>
    <n v="5"/>
    <n v="1"/>
    <s v="19"/>
    <n v="132"/>
    <x v="322"/>
    <m/>
    <s v="FSX-130"/>
    <x v="2"/>
    <s v="X-Ray Machine (x-ray)"/>
    <x v="2"/>
    <x v="4"/>
    <x v="1"/>
    <m/>
    <m/>
  </r>
  <r>
    <n v="5"/>
    <n v="1"/>
    <s v="3"/>
    <n v="132"/>
    <x v="322"/>
    <m/>
    <s v="FSX-130"/>
    <x v="2"/>
    <s v="X-Ray Machine (x-ray)"/>
    <x v="3"/>
    <x v="4"/>
    <x v="1"/>
    <m/>
    <m/>
  </r>
  <r>
    <n v="2"/>
    <n v="1"/>
    <s v="1"/>
    <n v="29"/>
    <x v="322"/>
    <m/>
    <s v="FSX-130"/>
    <x v="3"/>
    <s v="X-Ray Machine (x-ray)"/>
    <x v="1"/>
    <x v="4"/>
    <x v="1"/>
    <m/>
    <m/>
  </r>
  <r>
    <n v="2"/>
    <n v="1"/>
    <s v="19"/>
    <n v="153"/>
    <x v="322"/>
    <m/>
    <s v="FSX-130"/>
    <x v="3"/>
    <s v="X-Ray Machine (x-ray)"/>
    <x v="2"/>
    <x v="4"/>
    <x v="1"/>
    <m/>
    <m/>
  </r>
  <r>
    <n v="2"/>
    <n v="1"/>
    <s v="3"/>
    <n v="153"/>
    <x v="322"/>
    <m/>
    <s v="FSX-130"/>
    <x v="3"/>
    <s v="X-Ray Machine (x-ray)"/>
    <x v="3"/>
    <x v="4"/>
    <x v="1"/>
    <m/>
    <m/>
  </r>
  <r>
    <n v="6"/>
    <n v="1"/>
    <s v="1"/>
    <n v="42"/>
    <x v="322"/>
    <m/>
    <s v="FSX-130"/>
    <x v="4"/>
    <s v="X-Ray Machine (x-ray)"/>
    <x v="1"/>
    <x v="4"/>
    <x v="1"/>
    <m/>
    <m/>
  </r>
  <r>
    <n v="6"/>
    <n v="1"/>
    <s v="19"/>
    <n v="247"/>
    <x v="322"/>
    <m/>
    <s v="FSX-130"/>
    <x v="4"/>
    <s v="X-Ray Machine (x-ray)"/>
    <x v="2"/>
    <x v="4"/>
    <x v="1"/>
    <m/>
    <m/>
  </r>
  <r>
    <n v="6"/>
    <n v="1"/>
    <s v="3"/>
    <n v="247"/>
    <x v="322"/>
    <m/>
    <s v="FSX-130"/>
    <x v="4"/>
    <s v="X-Ray Machine (x-ray)"/>
    <x v="3"/>
    <x v="4"/>
    <x v="1"/>
    <m/>
    <m/>
  </r>
  <r>
    <n v="3"/>
    <n v="1"/>
    <s v="1"/>
    <n v="55"/>
    <x v="322"/>
    <m/>
    <s v="FSX-130"/>
    <x v="5"/>
    <s v="X-Ray Machine (x-ray)"/>
    <x v="1"/>
    <x v="4"/>
    <x v="1"/>
    <m/>
    <m/>
  </r>
  <r>
    <n v="3"/>
    <n v="1"/>
    <s v="19"/>
    <n v="315"/>
    <x v="322"/>
    <m/>
    <s v="FSX-130"/>
    <x v="5"/>
    <s v="X-Ray Machine (x-ray)"/>
    <x v="2"/>
    <x v="4"/>
    <x v="1"/>
    <m/>
    <m/>
  </r>
  <r>
    <n v="3"/>
    <n v="1"/>
    <s v="3"/>
    <n v="315"/>
    <x v="322"/>
    <m/>
    <s v="FSX-130"/>
    <x v="5"/>
    <s v="X-Ray Machine (x-ray)"/>
    <x v="3"/>
    <x v="4"/>
    <x v="1"/>
    <m/>
    <m/>
  </r>
  <r>
    <n v="10"/>
    <n v="1"/>
    <s v="18"/>
    <n v="0"/>
    <x v="322"/>
    <m/>
    <s v="FSX-130"/>
    <x v="6"/>
    <s v="X-Ray Machine (x-ray)"/>
    <x v="5"/>
    <x v="4"/>
    <x v="1"/>
    <m/>
    <m/>
  </r>
  <r>
    <n v="10"/>
    <n v="1"/>
    <s v="18"/>
    <n v="0"/>
    <x v="323"/>
    <s v="VG Scientific"/>
    <s v="ESCALAB MKII"/>
    <x v="6"/>
    <s v="X-ray Photoelectron Spectrometer (XPS)"/>
    <x v="5"/>
    <x v="3"/>
    <x v="2"/>
    <n v="0"/>
    <s v="Condition: Needs Repair"/>
  </r>
  <r>
    <n v="10"/>
    <n v="1"/>
    <s v="29"/>
    <n v="0"/>
    <x v="323"/>
    <m/>
    <s v="ESCALAB MKII"/>
    <x v="6"/>
    <s v="X-ray Photoelectron Spectrometer (XPS)"/>
    <x v="6"/>
    <x v="3"/>
    <x v="2"/>
    <m/>
    <m/>
  </r>
  <r>
    <n v="1"/>
    <n v="1"/>
    <s v="1"/>
    <n v="22"/>
    <x v="323"/>
    <m/>
    <s v="ESCALAB MKII"/>
    <x v="1"/>
    <s v="X-ray Photoelectron Spectrometer (XPS)"/>
    <x v="1"/>
    <x v="3"/>
    <x v="2"/>
    <m/>
    <m/>
  </r>
  <r>
    <n v="1"/>
    <n v="1"/>
    <s v="3"/>
    <n v="87"/>
    <x v="323"/>
    <m/>
    <s v="ESCALAB MKII"/>
    <x v="1"/>
    <s v="X-ray Photoelectron Spectrometer (XPS)"/>
    <x v="3"/>
    <x v="3"/>
    <x v="2"/>
    <m/>
    <m/>
  </r>
  <r>
    <n v="1"/>
    <n v="1"/>
    <s v="19"/>
    <n v="87"/>
    <x v="323"/>
    <m/>
    <s v="ESCALAB MKII"/>
    <x v="1"/>
    <s v="X-ray Photoelectron Spectrometer (XPS)"/>
    <x v="2"/>
    <x v="3"/>
    <x v="2"/>
    <m/>
    <m/>
  </r>
  <r>
    <n v="5"/>
    <n v="1"/>
    <s v="1"/>
    <n v="34"/>
    <x v="323"/>
    <m/>
    <s v="ESCALAB MKII"/>
    <x v="2"/>
    <s v="X-ray Photoelectron Spectrometer (XPS)"/>
    <x v="1"/>
    <x v="3"/>
    <x v="2"/>
    <m/>
    <m/>
  </r>
  <r>
    <n v="5"/>
    <n v="1"/>
    <s v="3"/>
    <n v="135"/>
    <x v="323"/>
    <m/>
    <s v="ESCALAB MKII"/>
    <x v="2"/>
    <s v="X-ray Photoelectron Spectrometer (XPS)"/>
    <x v="3"/>
    <x v="3"/>
    <x v="2"/>
    <m/>
    <m/>
  </r>
  <r>
    <n v="5"/>
    <n v="1"/>
    <s v="19"/>
    <n v="135"/>
    <x v="323"/>
    <m/>
    <s v="ESCALAB MKII"/>
    <x v="2"/>
    <s v="X-ray Photoelectron Spectrometer (XPS)"/>
    <x v="2"/>
    <x v="3"/>
    <x v="2"/>
    <m/>
    <m/>
  </r>
  <r>
    <n v="2"/>
    <n v="1"/>
    <s v="1"/>
    <n v="40"/>
    <x v="323"/>
    <m/>
    <s v="ESCALAB MKII"/>
    <x v="3"/>
    <s v="X-ray Photoelectron Spectrometer (XPS)"/>
    <x v="1"/>
    <x v="3"/>
    <x v="2"/>
    <m/>
    <m/>
  </r>
  <r>
    <n v="2"/>
    <n v="1"/>
    <s v="3"/>
    <n v="158"/>
    <x v="323"/>
    <m/>
    <s v="ESCALAB MKII"/>
    <x v="3"/>
    <s v="X-ray Photoelectron Spectrometer (XPS)"/>
    <x v="3"/>
    <x v="3"/>
    <x v="2"/>
    <m/>
    <m/>
  </r>
  <r>
    <n v="2"/>
    <n v="1"/>
    <s v="19"/>
    <n v="158"/>
    <x v="323"/>
    <m/>
    <s v="ESCALAB MKII"/>
    <x v="3"/>
    <s v="X-ray Photoelectron Spectrometer (XPS)"/>
    <x v="2"/>
    <x v="3"/>
    <x v="2"/>
    <m/>
    <m/>
  </r>
  <r>
    <n v="6"/>
    <n v="1"/>
    <s v="1"/>
    <n v="73"/>
    <x v="323"/>
    <m/>
    <s v="ESCALAB MKII"/>
    <x v="4"/>
    <s v="X-ray Photoelectron Spectrometer (XPS)"/>
    <x v="1"/>
    <x v="3"/>
    <x v="2"/>
    <m/>
    <m/>
  </r>
  <r>
    <n v="6"/>
    <n v="1"/>
    <s v="3"/>
    <n v="244"/>
    <x v="323"/>
    <m/>
    <s v="ESCALAB MKII"/>
    <x v="4"/>
    <s v="X-ray Photoelectron Spectrometer (XPS)"/>
    <x v="3"/>
    <x v="3"/>
    <x v="2"/>
    <m/>
    <m/>
  </r>
  <r>
    <n v="6"/>
    <n v="1"/>
    <s v="19"/>
    <n v="244"/>
    <x v="323"/>
    <m/>
    <s v="ESCALAB MKII"/>
    <x v="4"/>
    <s v="X-ray Photoelectron Spectrometer (XPS)"/>
    <x v="2"/>
    <x v="3"/>
    <x v="2"/>
    <m/>
    <m/>
  </r>
  <r>
    <n v="3"/>
    <n v="1"/>
    <s v="1"/>
    <n v="95"/>
    <x v="323"/>
    <m/>
    <s v="ESCALAB MKII"/>
    <x v="5"/>
    <s v="X-ray Photoelectron Spectrometer (XPS)"/>
    <x v="1"/>
    <x v="3"/>
    <x v="2"/>
    <m/>
    <m/>
  </r>
  <r>
    <n v="3"/>
    <n v="1"/>
    <s v="3"/>
    <n v="318"/>
    <x v="323"/>
    <m/>
    <s v="ESCALAB MKII"/>
    <x v="5"/>
    <s v="X-ray Photoelectron Spectrometer (XPS)"/>
    <x v="3"/>
    <x v="3"/>
    <x v="2"/>
    <m/>
    <m/>
  </r>
  <r>
    <n v="3"/>
    <n v="1"/>
    <s v="19"/>
    <n v="318"/>
    <x v="323"/>
    <m/>
    <s v="ESCALAB MKII"/>
    <x v="5"/>
    <s v="X-ray Photoelectron Spectrometer (XPS)"/>
    <x v="2"/>
    <x v="3"/>
    <x v="2"/>
    <m/>
    <m/>
  </r>
  <r>
    <n v="1"/>
    <n v="1"/>
    <s v="1"/>
    <n v="0"/>
    <x v="324"/>
    <m/>
    <s v="ESCALAB MKII"/>
    <x v="1"/>
    <s v="Yarn on Yarn Abrasion Tester"/>
    <x v="1"/>
    <x v="4"/>
    <x v="1"/>
    <n v="1"/>
    <s v="Condition: Excellent"/>
  </r>
  <r>
    <n v="1"/>
    <n v="1"/>
    <s v="19"/>
    <n v="77"/>
    <x v="324"/>
    <m/>
    <s v="ESCALAB MKII"/>
    <x v="1"/>
    <s v="Yarn on Yarn Abrasion Tester"/>
    <x v="2"/>
    <x v="4"/>
    <x v="1"/>
    <m/>
    <m/>
  </r>
  <r>
    <n v="1"/>
    <n v="1"/>
    <s v="3"/>
    <n v="77"/>
    <x v="324"/>
    <m/>
    <s v="ESCALAB MKII"/>
    <x v="1"/>
    <s v="Yarn on Yarn Abrasion Tester"/>
    <x v="3"/>
    <x v="4"/>
    <x v="1"/>
    <m/>
    <m/>
  </r>
  <r>
    <n v="5"/>
    <n v="1"/>
    <s v="1"/>
    <n v="11"/>
    <x v="324"/>
    <m/>
    <s v="ESCALAB MKII"/>
    <x v="2"/>
    <s v="Yarn on Yarn Abrasion Tester"/>
    <x v="1"/>
    <x v="4"/>
    <x v="1"/>
    <m/>
    <m/>
  </r>
  <r>
    <n v="5"/>
    <n v="1"/>
    <s v="19"/>
    <n v="125"/>
    <x v="324"/>
    <m/>
    <s v="ESCALAB MKII"/>
    <x v="2"/>
    <s v="Yarn on Yarn Abrasion Tester"/>
    <x v="2"/>
    <x v="4"/>
    <x v="1"/>
    <m/>
    <m/>
  </r>
  <r>
    <n v="5"/>
    <n v="1"/>
    <s v="3"/>
    <n v="125"/>
    <x v="324"/>
    <m/>
    <s v="ESCALAB MKII"/>
    <x v="2"/>
    <s v="Yarn on Yarn Abrasion Tester"/>
    <x v="3"/>
    <x v="4"/>
    <x v="1"/>
    <m/>
    <m/>
  </r>
  <r>
    <n v="2"/>
    <n v="1"/>
    <s v="1"/>
    <n v="13"/>
    <x v="324"/>
    <m/>
    <s v="ESCALAB MKII"/>
    <x v="3"/>
    <s v="Yarn on Yarn Abrasion Tester"/>
    <x v="1"/>
    <x v="4"/>
    <x v="1"/>
    <m/>
    <m/>
  </r>
  <r>
    <n v="2"/>
    <n v="1"/>
    <s v="19"/>
    <n v="140"/>
    <x v="324"/>
    <m/>
    <s v="ESCALAB MKII"/>
    <x v="3"/>
    <s v="Yarn on Yarn Abrasion Tester"/>
    <x v="2"/>
    <x v="4"/>
    <x v="1"/>
    <m/>
    <m/>
  </r>
  <r>
    <n v="2"/>
    <n v="1"/>
    <s v="3"/>
    <n v="140"/>
    <x v="324"/>
    <m/>
    <s v="ESCALAB MKII"/>
    <x v="3"/>
    <s v="Yarn on Yarn Abrasion Tester"/>
    <x v="3"/>
    <x v="4"/>
    <x v="1"/>
    <m/>
    <m/>
  </r>
  <r>
    <n v="6"/>
    <n v="1"/>
    <s v="1"/>
    <n v="19"/>
    <x v="324"/>
    <m/>
    <s v="ESCALAB MKII"/>
    <x v="4"/>
    <s v="Yarn on Yarn Abrasion Tester"/>
    <x v="1"/>
    <x v="4"/>
    <x v="1"/>
    <m/>
    <m/>
  </r>
  <r>
    <n v="6"/>
    <n v="1"/>
    <s v="19"/>
    <n v="226"/>
    <x v="324"/>
    <m/>
    <s v="ESCALAB MKII"/>
    <x v="4"/>
    <s v="Yarn on Yarn Abrasion Tester"/>
    <x v="2"/>
    <x v="4"/>
    <x v="1"/>
    <m/>
    <m/>
  </r>
  <r>
    <n v="6"/>
    <n v="1"/>
    <s v="3"/>
    <n v="226"/>
    <x v="324"/>
    <m/>
    <s v="ESCALAB MKII"/>
    <x v="4"/>
    <s v="Yarn on Yarn Abrasion Tester"/>
    <x v="3"/>
    <x v="4"/>
    <x v="1"/>
    <m/>
    <m/>
  </r>
  <r>
    <n v="3"/>
    <n v="1"/>
    <s v="1"/>
    <n v="25"/>
    <x v="324"/>
    <m/>
    <s v="ESCALAB MKII"/>
    <x v="5"/>
    <s v="Yarn on Yarn Abrasion Tester"/>
    <x v="1"/>
    <x v="4"/>
    <x v="1"/>
    <m/>
    <m/>
  </r>
  <r>
    <n v="3"/>
    <n v="1"/>
    <s v="19"/>
    <n v="289"/>
    <x v="324"/>
    <m/>
    <s v="ESCALAB MKII"/>
    <x v="5"/>
    <s v="Yarn on Yarn Abrasion Tester"/>
    <x v="2"/>
    <x v="4"/>
    <x v="1"/>
    <m/>
    <m/>
  </r>
  <r>
    <n v="3"/>
    <n v="1"/>
    <s v="3"/>
    <n v="289"/>
    <x v="324"/>
    <m/>
    <s v="ESCALAB MKII"/>
    <x v="5"/>
    <s v="Yarn on Yarn Abrasion Tester"/>
    <x v="3"/>
    <x v="4"/>
    <x v="1"/>
    <m/>
    <m/>
  </r>
  <r>
    <n v="10"/>
    <n v="1"/>
    <s v="18"/>
    <n v="0"/>
    <x v="324"/>
    <m/>
    <s v="ESCALAB MKII"/>
    <x v="6"/>
    <s v="Yarn on Yarn Abrasion Tester"/>
    <x v="5"/>
    <x v="4"/>
    <x v="1"/>
    <m/>
    <m/>
  </r>
  <r>
    <n v="1"/>
    <n v="1"/>
    <s v="1"/>
    <n v="12"/>
    <x v="325"/>
    <s v="Agteks"/>
    <s v="ESCALAB MKII"/>
    <x v="1"/>
    <s v="Yarn Twister, DirecTwist, 2C6/D6 Hybrid (Direc)"/>
    <x v="1"/>
    <x v="4"/>
    <x v="1"/>
    <n v="1"/>
    <s v="Condition: Excellent"/>
  </r>
  <r>
    <n v="1"/>
    <n v="1"/>
    <s v="19"/>
    <n v="84"/>
    <x v="325"/>
    <m/>
    <s v="ESCALAB MKII"/>
    <x v="1"/>
    <s v="Yarn Twister, DirecTwist, 2C6/D6 Hybrid (Direc)"/>
    <x v="2"/>
    <x v="4"/>
    <x v="1"/>
    <m/>
    <m/>
  </r>
  <r>
    <n v="1"/>
    <n v="1"/>
    <s v="3"/>
    <n v="84"/>
    <x v="325"/>
    <m/>
    <s v="ESCALAB MKII"/>
    <x v="1"/>
    <s v="Yarn Twister, DirecTwist, 2C6/D6 Hybrid (Direc)"/>
    <x v="3"/>
    <x v="4"/>
    <x v="1"/>
    <m/>
    <m/>
  </r>
  <r>
    <n v="5"/>
    <n v="1"/>
    <s v="1"/>
    <n v="25"/>
    <x v="325"/>
    <m/>
    <s v="ESCALAB MKII"/>
    <x v="2"/>
    <s v="Yarn Twister, DirecTwist, 2C6/D6 Hybrid (Direc)"/>
    <x v="1"/>
    <x v="4"/>
    <x v="1"/>
    <m/>
    <m/>
  </r>
  <r>
    <n v="5"/>
    <n v="1"/>
    <s v="19"/>
    <n v="132"/>
    <x v="325"/>
    <m/>
    <s v="ESCALAB MKII"/>
    <x v="2"/>
    <s v="Yarn Twister, DirecTwist, 2C6/D6 Hybrid (Direc)"/>
    <x v="2"/>
    <x v="4"/>
    <x v="1"/>
    <m/>
    <m/>
  </r>
  <r>
    <n v="5"/>
    <n v="1"/>
    <s v="3"/>
    <n v="132"/>
    <x v="325"/>
    <m/>
    <s v="ESCALAB MKII"/>
    <x v="2"/>
    <s v="Yarn Twister, DirecTwist, 2C6/D6 Hybrid (Direc)"/>
    <x v="3"/>
    <x v="4"/>
    <x v="1"/>
    <m/>
    <m/>
  </r>
  <r>
    <n v="2"/>
    <n v="1"/>
    <s v="1"/>
    <n v="29"/>
    <x v="325"/>
    <m/>
    <s v="ESCALAB MKII"/>
    <x v="3"/>
    <s v="Yarn Twister, DirecTwist, 2C6/D6 Hybrid (Direc)"/>
    <x v="1"/>
    <x v="4"/>
    <x v="1"/>
    <m/>
    <m/>
  </r>
  <r>
    <n v="2"/>
    <n v="1"/>
    <s v="19"/>
    <n v="153"/>
    <x v="325"/>
    <m/>
    <s v="ESCALAB MKII"/>
    <x v="3"/>
    <s v="Yarn Twister, DirecTwist, 2C6/D6 Hybrid (Direc)"/>
    <x v="2"/>
    <x v="4"/>
    <x v="1"/>
    <m/>
    <m/>
  </r>
  <r>
    <n v="2"/>
    <n v="1"/>
    <s v="3"/>
    <n v="153"/>
    <x v="325"/>
    <m/>
    <s v="ESCALAB MKII"/>
    <x v="3"/>
    <s v="Yarn Twister, DirecTwist, 2C6/D6 Hybrid (Direc)"/>
    <x v="3"/>
    <x v="4"/>
    <x v="1"/>
    <m/>
    <m/>
  </r>
  <r>
    <n v="6"/>
    <n v="1"/>
    <s v="1"/>
    <n v="42"/>
    <x v="325"/>
    <m/>
    <s v="ESCALAB MKII"/>
    <x v="4"/>
    <s v="Yarn Twister, DirecTwist, 2C6/D6 Hybrid (Direc)"/>
    <x v="1"/>
    <x v="4"/>
    <x v="1"/>
    <m/>
    <m/>
  </r>
  <r>
    <n v="6"/>
    <n v="1"/>
    <s v="19"/>
    <n v="247"/>
    <x v="325"/>
    <m/>
    <s v="ESCALAB MKII"/>
    <x v="4"/>
    <s v="Yarn Twister, DirecTwist, 2C6/D6 Hybrid (Direc)"/>
    <x v="2"/>
    <x v="4"/>
    <x v="1"/>
    <m/>
    <m/>
  </r>
  <r>
    <n v="6"/>
    <n v="1"/>
    <s v="3"/>
    <n v="247"/>
    <x v="325"/>
    <m/>
    <s v="ESCALAB MKII"/>
    <x v="4"/>
    <s v="Yarn Twister, DirecTwist, 2C6/D6 Hybrid (Direc)"/>
    <x v="3"/>
    <x v="4"/>
    <x v="1"/>
    <m/>
    <m/>
  </r>
  <r>
    <n v="3"/>
    <n v="1"/>
    <s v="1"/>
    <n v="55"/>
    <x v="325"/>
    <m/>
    <s v="ESCALAB MKII"/>
    <x v="5"/>
    <s v="Yarn Twister, DirecTwist, 2C6/D6 Hybrid (Direc)"/>
    <x v="1"/>
    <x v="4"/>
    <x v="1"/>
    <m/>
    <m/>
  </r>
  <r>
    <n v="3"/>
    <n v="1"/>
    <s v="19"/>
    <n v="315"/>
    <x v="325"/>
    <m/>
    <s v="ESCALAB MKII"/>
    <x v="5"/>
    <s v="Yarn Twister, DirecTwist, 2C6/D6 Hybrid (Direc)"/>
    <x v="2"/>
    <x v="4"/>
    <x v="1"/>
    <m/>
    <m/>
  </r>
  <r>
    <n v="3"/>
    <n v="1"/>
    <s v="3"/>
    <n v="315"/>
    <x v="325"/>
    <m/>
    <s v="ESCALAB MKII"/>
    <x v="5"/>
    <s v="Yarn Twister, DirecTwist, 2C6/D6 Hybrid (Direc)"/>
    <x v="3"/>
    <x v="4"/>
    <x v="1"/>
    <m/>
    <m/>
  </r>
  <r>
    <n v="10"/>
    <n v="1"/>
    <s v="3"/>
    <n v="0"/>
    <x v="325"/>
    <m/>
    <s v="ESCALAB MKII"/>
    <x v="6"/>
    <s v="Yarn Twister, DirecTwist, 2C6/D6 Hybrid (Direc)"/>
    <x v="3"/>
    <x v="4"/>
    <x v="1"/>
    <m/>
    <m/>
  </r>
  <r>
    <n v="1"/>
    <n v="2"/>
    <s v="16"/>
    <n v="60"/>
    <x v="326"/>
    <m/>
    <s v="ESCALAB MKII"/>
    <x v="1"/>
    <s v="Zeta Potential Disposable Cuvette"/>
    <x v="4"/>
    <x v="14"/>
    <x v="1"/>
    <n v="1"/>
    <s v="Condition: Excellent"/>
  </r>
  <r>
    <n v="5"/>
    <n v="2"/>
    <s v="16"/>
    <n v="80"/>
    <x v="326"/>
    <m/>
    <s v="ESCALAB MKII"/>
    <x v="2"/>
    <s v="Zeta Potential Disposable Cuvette"/>
    <x v="4"/>
    <x v="14"/>
    <x v="1"/>
    <m/>
    <m/>
  </r>
  <r>
    <n v="2"/>
    <n v="2"/>
    <s v="16"/>
    <n v="80"/>
    <x v="326"/>
    <m/>
    <s v="ESCALAB MKII"/>
    <x v="3"/>
    <s v="Zeta Potential Disposable Cuvette"/>
    <x v="4"/>
    <x v="14"/>
    <x v="1"/>
    <m/>
    <m/>
  </r>
  <r>
    <n v="6"/>
    <n v="2"/>
    <s v="16"/>
    <n v="80"/>
    <x v="326"/>
    <m/>
    <s v="ESCALAB MKII"/>
    <x v="4"/>
    <s v="Zeta Potential Disposable Cuvette"/>
    <x v="4"/>
    <x v="14"/>
    <x v="1"/>
    <m/>
    <m/>
  </r>
  <r>
    <n v="3"/>
    <n v="2"/>
    <s v="16"/>
    <n v="80"/>
    <x v="326"/>
    <m/>
    <s v="ESCALAB MKII"/>
    <x v="5"/>
    <s v="Zeta Potential Disposable Cuvette"/>
    <x v="4"/>
    <x v="14"/>
    <x v="1"/>
    <m/>
    <m/>
  </r>
  <r>
    <m/>
    <m/>
    <m/>
    <m/>
    <x v="327"/>
    <m/>
    <m/>
    <x v="0"/>
    <m/>
    <x v="0"/>
    <x v="21"/>
    <x v="3"/>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000-000000000000}" name="PivotTable4" cacheId="0" applyNumberFormats="0" applyBorderFormats="0" applyFontFormats="0" applyPatternFormats="0" applyAlignmentFormats="0" applyWidthHeightFormats="1" dataCaption="Values" updatedVersion="6" minRefreshableVersion="3" useAutoFormatting="1" rowGrandTotals="0" colGrandTotals="0" itemPrintTitles="1" createdVersion="8" indent="0" outline="1" outlineData="1" multipleFieldFilters="0" rowHeaderCaption="Labs &amp; Resources" colHeaderCaption="Rate Type">
  <location ref="A4:D205" firstHeaderRow="1" firstDataRow="2" firstDataCol="1" rowPageCount="2" colPageCount="1"/>
  <pivotFields count="14">
    <pivotField showAll="0" defaultSubtotal="0"/>
    <pivotField showAll="0" defaultSubtotal="0"/>
    <pivotField showAll="0" defaultSubtotal="0"/>
    <pivotField dataField="1" showAll="0" defaultSubtotal="0"/>
    <pivotField axis="axisRow" showAll="0" defaultSubtotal="0">
      <items count="32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295"/>
        <item x="88"/>
        <item x="89"/>
      </items>
    </pivotField>
    <pivotField showAll="0" defaultSubtotal="0"/>
    <pivotField showAll="0" defaultSubtotal="0"/>
    <pivotField axis="axisPage" multipleItemSelectionAllowed="1" showAll="0" defaultSubtotal="0">
      <items count="10">
        <item h="1" x="3"/>
        <item h="1" x="2"/>
        <item h="1" x="5"/>
        <item h="1" x="8"/>
        <item x="1"/>
        <item h="1" x="6"/>
        <item h="1" x="7"/>
        <item h="1" x="9"/>
        <item h="1" x="4"/>
        <item h="1" x="0"/>
      </items>
    </pivotField>
    <pivotField showAll="0" defaultSubtotal="0"/>
    <pivotField axis="axisCol" multipleItemSelectionAllowed="1" showAll="0" defaultSubtotal="0">
      <items count="46">
        <item h="1" x="8"/>
        <item h="1" x="9"/>
        <item h="1" x="10"/>
        <item h="1" x="39"/>
        <item h="1" x="18"/>
        <item h="1" x="17"/>
        <item h="1" x="19"/>
        <item h="1" x="25"/>
        <item h="1" x="24"/>
        <item h="1" x="15"/>
        <item h="1" x="36"/>
        <item h="1" x="23"/>
        <item h="1" x="21"/>
        <item h="1" x="20"/>
        <item h="1" x="38"/>
        <item h="1" x="37"/>
        <item h="1" x="45"/>
        <item h="1" x="14"/>
        <item h="1" x="40"/>
        <item h="1" x="44"/>
        <item h="1" x="41"/>
        <item h="1" x="16"/>
        <item h="1" x="22"/>
        <item h="1" x="7"/>
        <item h="1" x="42"/>
        <item h="1" x="26"/>
        <item h="1" x="6"/>
        <item h="1" x="11"/>
        <item h="1" x="27"/>
        <item h="1" x="13"/>
        <item h="1" x="32"/>
        <item h="1" x="31"/>
        <item h="1" x="33"/>
        <item h="1" x="5"/>
        <item h="1" x="35"/>
        <item h="1" x="34"/>
        <item h="1" x="28"/>
        <item h="1" x="12"/>
        <item h="1" x="43"/>
        <item x="1"/>
        <item x="2"/>
        <item h="1" x="29"/>
        <item h="1" x="4"/>
        <item h="1" x="30"/>
        <item x="3"/>
        <item h="1" x="0"/>
      </items>
    </pivotField>
    <pivotField axis="axisRow" showAll="0" defaultSubtotal="0">
      <items count="22">
        <item h="1" x="10"/>
        <item h="1" x="7"/>
        <item x="11"/>
        <item h="1" x="9"/>
        <item x="4"/>
        <item x="18"/>
        <item x="14"/>
        <item x="3"/>
        <item x="2"/>
        <item x="15"/>
        <item x="1"/>
        <item x="8"/>
        <item x="19"/>
        <item h="1" x="16"/>
        <item h="1" x="17"/>
        <item x="13"/>
        <item h="1" x="6"/>
        <item h="1" x="0"/>
        <item h="1" x="20"/>
        <item x="12"/>
        <item h="1" x="5"/>
        <item h="1" x="21"/>
      </items>
    </pivotField>
    <pivotField axis="axisPage" multipleItemSelectionAllowed="1" showAll="0" defaultSubtotal="0">
      <items count="4">
        <item h="1" x="2"/>
        <item x="1"/>
        <item h="1" x="3"/>
        <item h="1" x="0"/>
      </items>
    </pivotField>
    <pivotField showAll="0" defaultSubtotal="0"/>
    <pivotField showAll="0" defaultSubtotal="0"/>
  </pivotFields>
  <rowFields count="2">
    <field x="10"/>
    <field x="4"/>
  </rowFields>
  <rowItems count="200">
    <i>
      <x v="2"/>
    </i>
    <i r="1">
      <x v="33"/>
    </i>
    <i r="1">
      <x v="38"/>
    </i>
    <i r="1">
      <x v="50"/>
    </i>
    <i r="1">
      <x v="55"/>
    </i>
    <i r="1">
      <x v="92"/>
    </i>
    <i r="1">
      <x v="93"/>
    </i>
    <i r="1">
      <x v="134"/>
    </i>
    <i r="1">
      <x v="169"/>
    </i>
    <i r="1">
      <x v="206"/>
    </i>
    <i>
      <x v="4"/>
    </i>
    <i r="1">
      <x v="15"/>
    </i>
    <i r="1">
      <x v="35"/>
    </i>
    <i r="1">
      <x v="36"/>
    </i>
    <i r="1">
      <x v="40"/>
    </i>
    <i r="1">
      <x v="47"/>
    </i>
    <i r="1">
      <x v="48"/>
    </i>
    <i r="1">
      <x v="54"/>
    </i>
    <i r="1">
      <x v="63"/>
    </i>
    <i r="1">
      <x v="71"/>
    </i>
    <i r="1">
      <x v="82"/>
    </i>
    <i r="1">
      <x v="83"/>
    </i>
    <i r="1">
      <x v="85"/>
    </i>
    <i r="1">
      <x v="86"/>
    </i>
    <i r="1">
      <x v="89"/>
    </i>
    <i r="1">
      <x v="99"/>
    </i>
    <i r="1">
      <x v="103"/>
    </i>
    <i r="1">
      <x v="105"/>
    </i>
    <i r="1">
      <x v="114"/>
    </i>
    <i r="1">
      <x v="115"/>
    </i>
    <i r="1">
      <x v="116"/>
    </i>
    <i r="1">
      <x v="118"/>
    </i>
    <i r="1">
      <x v="136"/>
    </i>
    <i r="1">
      <x v="137"/>
    </i>
    <i r="1">
      <x v="138"/>
    </i>
    <i r="1">
      <x v="151"/>
    </i>
    <i r="1">
      <x v="164"/>
    </i>
    <i r="1">
      <x v="167"/>
    </i>
    <i r="1">
      <x v="173"/>
    </i>
    <i r="1">
      <x v="174"/>
    </i>
    <i r="1">
      <x v="175"/>
    </i>
    <i r="1">
      <x v="202"/>
    </i>
    <i r="1">
      <x v="207"/>
    </i>
    <i r="1">
      <x v="209"/>
    </i>
    <i r="1">
      <x v="215"/>
    </i>
    <i r="1">
      <x v="236"/>
    </i>
    <i r="1">
      <x v="242"/>
    </i>
    <i r="1">
      <x v="243"/>
    </i>
    <i r="1">
      <x v="244"/>
    </i>
    <i r="1">
      <x v="245"/>
    </i>
    <i r="1">
      <x v="246"/>
    </i>
    <i r="1">
      <x v="247"/>
    </i>
    <i r="1">
      <x v="248"/>
    </i>
    <i r="1">
      <x v="249"/>
    </i>
    <i r="1">
      <x v="250"/>
    </i>
    <i r="1">
      <x v="255"/>
    </i>
    <i r="1">
      <x v="256"/>
    </i>
    <i r="1">
      <x v="260"/>
    </i>
    <i r="1">
      <x v="273"/>
    </i>
    <i r="1">
      <x v="274"/>
    </i>
    <i r="1">
      <x v="276"/>
    </i>
    <i r="1">
      <x v="277"/>
    </i>
    <i r="1">
      <x v="278"/>
    </i>
    <i r="1">
      <x v="279"/>
    </i>
    <i r="1">
      <x v="284"/>
    </i>
    <i r="1">
      <x v="289"/>
    </i>
    <i r="1">
      <x v="293"/>
    </i>
    <i r="1">
      <x v="296"/>
    </i>
    <i r="1">
      <x v="299"/>
    </i>
    <i r="1">
      <x v="300"/>
    </i>
    <i r="1">
      <x v="304"/>
    </i>
    <i r="1">
      <x v="312"/>
    </i>
    <i r="1">
      <x v="317"/>
    </i>
    <i r="1">
      <x v="319"/>
    </i>
    <i r="1">
      <x v="321"/>
    </i>
    <i r="1">
      <x v="322"/>
    </i>
    <i>
      <x v="5"/>
    </i>
    <i r="1">
      <x v="144"/>
    </i>
    <i r="1">
      <x v="176"/>
    </i>
    <i r="1">
      <x v="196"/>
    </i>
    <i r="1">
      <x v="267"/>
    </i>
    <i>
      <x v="6"/>
    </i>
    <i r="1">
      <x v="72"/>
    </i>
    <i r="1">
      <x v="94"/>
    </i>
    <i r="1">
      <x v="98"/>
    </i>
    <i r="1">
      <x v="101"/>
    </i>
    <i r="1">
      <x v="102"/>
    </i>
    <i r="1">
      <x v="112"/>
    </i>
    <i r="1">
      <x v="127"/>
    </i>
    <i r="1">
      <x v="128"/>
    </i>
    <i r="1">
      <x v="145"/>
    </i>
    <i r="1">
      <x v="170"/>
    </i>
    <i r="1">
      <x v="222"/>
    </i>
    <i r="1">
      <x v="271"/>
    </i>
    <i r="1">
      <x v="307"/>
    </i>
    <i r="1">
      <x v="318"/>
    </i>
    <i>
      <x v="7"/>
    </i>
    <i r="1">
      <x v="21"/>
    </i>
    <i r="1">
      <x v="53"/>
    </i>
    <i r="1">
      <x v="56"/>
    </i>
    <i r="1">
      <x v="59"/>
    </i>
    <i r="1">
      <x v="96"/>
    </i>
    <i r="1">
      <x v="104"/>
    </i>
    <i r="1">
      <x v="106"/>
    </i>
    <i r="1">
      <x v="107"/>
    </i>
    <i r="1">
      <x v="109"/>
    </i>
    <i r="1">
      <x v="110"/>
    </i>
    <i r="1">
      <x v="147"/>
    </i>
    <i r="1">
      <x v="161"/>
    </i>
    <i r="1">
      <x v="200"/>
    </i>
    <i r="1">
      <x v="218"/>
    </i>
    <i r="1">
      <x v="241"/>
    </i>
    <i r="1">
      <x v="253"/>
    </i>
    <i r="1">
      <x v="261"/>
    </i>
    <i r="1">
      <x v="265"/>
    </i>
    <i r="1">
      <x v="292"/>
    </i>
    <i r="1">
      <x v="302"/>
    </i>
    <i r="1">
      <x v="306"/>
    </i>
    <i r="1">
      <x v="325"/>
    </i>
    <i r="1">
      <x v="326"/>
    </i>
    <i r="1">
      <x v="327"/>
    </i>
    <i>
      <x v="8"/>
    </i>
    <i r="1">
      <x v="22"/>
    </i>
    <i r="1">
      <x v="42"/>
    </i>
    <i r="1">
      <x v="44"/>
    </i>
    <i r="1">
      <x v="58"/>
    </i>
    <i r="1">
      <x v="60"/>
    </i>
    <i r="1">
      <x v="63"/>
    </i>
    <i r="1">
      <x v="65"/>
    </i>
    <i r="1">
      <x v="75"/>
    </i>
    <i r="1">
      <x v="76"/>
    </i>
    <i r="1">
      <x v="88"/>
    </i>
    <i r="1">
      <x v="90"/>
    </i>
    <i r="1">
      <x v="122"/>
    </i>
    <i r="1">
      <x v="123"/>
    </i>
    <i r="1">
      <x v="124"/>
    </i>
    <i r="1">
      <x v="129"/>
    </i>
    <i r="1">
      <x v="140"/>
    </i>
    <i r="1">
      <x v="152"/>
    </i>
    <i r="1">
      <x v="153"/>
    </i>
    <i r="1">
      <x v="155"/>
    </i>
    <i r="1">
      <x v="168"/>
    </i>
    <i r="1">
      <x v="181"/>
    </i>
    <i r="1">
      <x v="201"/>
    </i>
    <i r="1">
      <x v="203"/>
    </i>
    <i r="1">
      <x v="204"/>
    </i>
    <i r="1">
      <x v="205"/>
    </i>
    <i r="1">
      <x v="208"/>
    </i>
    <i r="1">
      <x v="219"/>
    </i>
    <i r="1">
      <x v="221"/>
    </i>
    <i r="1">
      <x v="225"/>
    </i>
    <i r="1">
      <x v="226"/>
    </i>
    <i r="1">
      <x v="251"/>
    </i>
    <i r="1">
      <x v="254"/>
    </i>
    <i r="1">
      <x v="258"/>
    </i>
    <i r="1">
      <x v="259"/>
    </i>
    <i r="1">
      <x v="262"/>
    </i>
    <i r="1">
      <x v="263"/>
    </i>
    <i r="1">
      <x v="315"/>
    </i>
    <i>
      <x v="10"/>
    </i>
    <i r="1">
      <x v="2"/>
    </i>
    <i r="1">
      <x v="4"/>
    </i>
    <i r="1">
      <x v="7"/>
    </i>
    <i r="1">
      <x v="8"/>
    </i>
    <i r="1">
      <x v="16"/>
    </i>
    <i r="1">
      <x v="20"/>
    </i>
    <i r="1">
      <x v="30"/>
    </i>
    <i r="1">
      <x v="51"/>
    </i>
    <i r="1">
      <x v="52"/>
    </i>
    <i r="1">
      <x v="79"/>
    </i>
    <i r="1">
      <x v="104"/>
    </i>
    <i r="1">
      <x v="156"/>
    </i>
    <i r="1">
      <x v="177"/>
    </i>
    <i r="1">
      <x v="178"/>
    </i>
    <i r="1">
      <x v="199"/>
    </i>
    <i r="1">
      <x v="281"/>
    </i>
    <i r="1">
      <x v="282"/>
    </i>
    <i>
      <x v="11"/>
    </i>
    <i r="1">
      <x v="13"/>
    </i>
    <i r="1">
      <x v="14"/>
    </i>
    <i r="1">
      <x v="31"/>
    </i>
    <i r="1">
      <x v="95"/>
    </i>
    <i r="1">
      <x v="188"/>
    </i>
    <i r="1">
      <x v="191"/>
    </i>
    <i r="1">
      <x v="297"/>
    </i>
    <i>
      <x v="12"/>
    </i>
    <i r="1">
      <x v="197"/>
    </i>
    <i>
      <x v="15"/>
    </i>
    <i r="1">
      <x v="67"/>
    </i>
    <i r="1">
      <x v="77"/>
    </i>
    <i r="1">
      <x v="100"/>
    </i>
    <i r="1">
      <x v="126"/>
    </i>
    <i r="1">
      <x v="139"/>
    </i>
    <i r="1">
      <x v="228"/>
    </i>
    <i>
      <x v="19"/>
    </i>
    <i r="1">
      <x v="62"/>
    </i>
    <i r="1">
      <x v="73"/>
    </i>
    <i r="1">
      <x v="288"/>
    </i>
    <i r="1">
      <x v="291"/>
    </i>
    <i r="1">
      <x v="298"/>
    </i>
  </rowItems>
  <colFields count="1">
    <field x="9"/>
  </colFields>
  <colItems count="3">
    <i>
      <x v="39"/>
    </i>
    <i>
      <x v="40"/>
    </i>
    <i>
      <x v="44"/>
    </i>
  </colItems>
  <pageFields count="2">
    <pageField fld="11" hier="-1"/>
    <pageField fld="7" hier="-1"/>
  </pageFields>
  <dataFields count="1">
    <dataField name="Internal Rates - FY26" fld="3" baseField="0" baseItem="0" numFmtId="167"/>
  </dataFields>
  <formats count="28">
    <format dxfId="33">
      <pivotArea outline="0" collapsedLevelsAreSubtotals="1" fieldPosition="0">
        <references count="1">
          <reference field="9" count="0" selected="0"/>
        </references>
      </pivotArea>
    </format>
    <format dxfId="32">
      <pivotArea field="9" type="button" dataOnly="0" labelOnly="1" outline="0" axis="axisCol" fieldPosition="0"/>
    </format>
    <format dxfId="31">
      <pivotArea type="topRight" dataOnly="0" labelOnly="1" outline="0" fieldPosition="0"/>
    </format>
    <format dxfId="30">
      <pivotArea dataOnly="0" labelOnly="1" fieldPosition="0">
        <references count="1">
          <reference field="9" count="0"/>
        </references>
      </pivotArea>
    </format>
    <format dxfId="29">
      <pivotArea outline="0" collapsedLevelsAreSubtotals="1" fieldPosition="0"/>
    </format>
    <format dxfId="28">
      <pivotArea field="9" type="button" dataOnly="0" labelOnly="1" outline="0" axis="axisCol" fieldPosition="0"/>
    </format>
    <format dxfId="27">
      <pivotArea type="topRight" dataOnly="0" labelOnly="1" outline="0" fieldPosition="0"/>
    </format>
    <format dxfId="26">
      <pivotArea dataOnly="0" labelOnly="1" fieldPosition="0">
        <references count="1">
          <reference field="9" count="0"/>
        </references>
      </pivotArea>
    </format>
    <format dxfId="25">
      <pivotArea collapsedLevelsAreSubtotals="1" fieldPosition="0">
        <references count="1">
          <reference field="10" count="1">
            <x v="2"/>
          </reference>
        </references>
      </pivotArea>
    </format>
    <format dxfId="24">
      <pivotArea dataOnly="0" labelOnly="1" fieldPosition="0">
        <references count="1">
          <reference field="10" count="1">
            <x v="2"/>
          </reference>
        </references>
      </pivotArea>
    </format>
    <format dxfId="23">
      <pivotArea dataOnly="0" fieldPosition="0">
        <references count="1">
          <reference field="10" count="1">
            <x v="4"/>
          </reference>
        </references>
      </pivotArea>
    </format>
    <format dxfId="22">
      <pivotArea dataOnly="0" fieldPosition="0">
        <references count="1">
          <reference field="10" count="1">
            <x v="5"/>
          </reference>
        </references>
      </pivotArea>
    </format>
    <format dxfId="21">
      <pivotArea collapsedLevelsAreSubtotals="1" fieldPosition="0">
        <references count="1">
          <reference field="10" count="1">
            <x v="6"/>
          </reference>
        </references>
      </pivotArea>
    </format>
    <format dxfId="20">
      <pivotArea dataOnly="0" labelOnly="1" fieldPosition="0">
        <references count="1">
          <reference field="10" count="1">
            <x v="6"/>
          </reference>
        </references>
      </pivotArea>
    </format>
    <format dxfId="19">
      <pivotArea collapsedLevelsAreSubtotals="1" fieldPosition="0">
        <references count="1">
          <reference field="10" count="1">
            <x v="7"/>
          </reference>
        </references>
      </pivotArea>
    </format>
    <format dxfId="18">
      <pivotArea dataOnly="0" labelOnly="1" fieldPosition="0">
        <references count="1">
          <reference field="10" count="1">
            <x v="7"/>
          </reference>
        </references>
      </pivotArea>
    </format>
    <format dxfId="17">
      <pivotArea collapsedLevelsAreSubtotals="1" fieldPosition="0">
        <references count="1">
          <reference field="10" count="1">
            <x v="8"/>
          </reference>
        </references>
      </pivotArea>
    </format>
    <format dxfId="16">
      <pivotArea dataOnly="0" labelOnly="1" fieldPosition="0">
        <references count="1">
          <reference field="10" count="1">
            <x v="8"/>
          </reference>
        </references>
      </pivotArea>
    </format>
    <format dxfId="15">
      <pivotArea collapsedLevelsAreSubtotals="1" fieldPosition="0">
        <references count="1">
          <reference field="10" count="1">
            <x v="10"/>
          </reference>
        </references>
      </pivotArea>
    </format>
    <format dxfId="14">
      <pivotArea dataOnly="0" labelOnly="1" fieldPosition="0">
        <references count="1">
          <reference field="10" count="1">
            <x v="10"/>
          </reference>
        </references>
      </pivotArea>
    </format>
    <format dxfId="13">
      <pivotArea collapsedLevelsAreSubtotals="1" fieldPosition="0">
        <references count="1">
          <reference field="10" count="1">
            <x v="11"/>
          </reference>
        </references>
      </pivotArea>
    </format>
    <format dxfId="12">
      <pivotArea dataOnly="0" labelOnly="1" fieldPosition="0">
        <references count="1">
          <reference field="10" count="1">
            <x v="11"/>
          </reference>
        </references>
      </pivotArea>
    </format>
    <format dxfId="11">
      <pivotArea collapsedLevelsAreSubtotals="1" fieldPosition="0">
        <references count="1">
          <reference field="10" count="1">
            <x v="12"/>
          </reference>
        </references>
      </pivotArea>
    </format>
    <format dxfId="10">
      <pivotArea dataOnly="0" labelOnly="1" fieldPosition="0">
        <references count="1">
          <reference field="10" count="1">
            <x v="12"/>
          </reference>
        </references>
      </pivotArea>
    </format>
    <format dxfId="9">
      <pivotArea collapsedLevelsAreSubtotals="1" fieldPosition="0">
        <references count="1">
          <reference field="10" count="1">
            <x v="15"/>
          </reference>
        </references>
      </pivotArea>
    </format>
    <format dxfId="8">
      <pivotArea dataOnly="0" labelOnly="1" fieldPosition="0">
        <references count="1">
          <reference field="10" count="1">
            <x v="15"/>
          </reference>
        </references>
      </pivotArea>
    </format>
    <format dxfId="7">
      <pivotArea collapsedLevelsAreSubtotals="1" fieldPosition="0">
        <references count="1">
          <reference field="10" count="1">
            <x v="19"/>
          </reference>
        </references>
      </pivotArea>
    </format>
    <format dxfId="6">
      <pivotArea dataOnly="0" labelOnly="1" fieldPosition="0">
        <references count="1">
          <reference field="10" count="1">
            <x v="1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Internal Rate" altTextSummary="Internal rate for FY26 - CEll Analysis and Imaging Lab, Fabric Discovery center" hideValuesRow="1"/>
    </ext>
    <ext xmlns:xpdl="http://schemas.microsoft.com/office/spreadsheetml/2016/pivotdefaultlayout" uri="{747A6164-185A-40DC-8AA5-F01512510D54}">
      <xpdl:pivotTableDefinition16 EnabledSubtotalsDefault="0" SubtotalsOnTopDefault="0"/>
    </ext>
  </extLst>
</pivotTableDefinition>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13</v>
    <v>1</v>
  </rv>
  <rv s="1">
    <v>13</v>
    <v>3</v>
  </rv>
</rvData>
</file>

<file path=xl/richData/rdrichvaluestructure.xml><?xml version="1.0" encoding="utf-8"?>
<rvStructures xmlns="http://schemas.microsoft.com/office/spreadsheetml/2017/richdata" count="2">
  <s t="_error">
    <k n="errorType" t="i"/>
    <k n="propagated" t="b"/>
  </s>
  <s t="_error">
    <k n="errorType"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le6" displayName="Table6" ref="AS7:AT23" totalsRowShown="0" headerRowBorderDxfId="79" tableBorderDxfId="78" totalsRowBorderDxfId="77">
  <tableColumns count="2">
    <tableColumn id="1" xr3:uid="{00000000-0010-0000-0000-000001000000}" name="OSP Internal Use Only" dataDxfId="76"/>
    <tableColumn id="2" xr3:uid="{00000000-0010-0000-0000-000002000000}" name="Amount" dataDxfId="75" dataCellStyle="Currency"/>
  </tableColumns>
  <tableStyleInfo name="TableStyleMedium16" showFirstColumn="0" showLastColumn="0" showRowStripes="1" showColumnStripes="0"/>
  <extLst>
    <ext xmlns:x14="http://schemas.microsoft.com/office/spreadsheetml/2009/9/main" uri="{504A1905-F514-4f6f-8877-14C23A59335A}">
      <x14:table altText="Internal Use" altTextSummary="OSP Internal Use"/>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S7:AT23" totalsRowShown="0" headerRowDxfId="74" headerRowBorderDxfId="73" tableBorderDxfId="72" totalsRowBorderDxfId="71">
  <tableColumns count="2">
    <tableColumn id="1" xr3:uid="{00000000-0010-0000-0100-000001000000}" name="OSP Internal Use Only" dataDxfId="70" totalsRowDxfId="69"/>
    <tableColumn id="2" xr3:uid="{00000000-0010-0000-0100-000002000000}" name="Amount" dataDxfId="68" totalsRowDxfId="67" dataCellStyle="Currency"/>
  </tableColumns>
  <tableStyleInfo name="TableStyleMedium16" showFirstColumn="0" showLastColumn="0" showRowStripes="1" showColumnStripes="0"/>
  <extLst>
    <ext xmlns:x14="http://schemas.microsoft.com/office/spreadsheetml/2009/9/main" uri="{504A1905-F514-4f6f-8877-14C23A59335A}">
      <x14:table altText="OSP Internal Use" altTextSummary="OSP Internal Us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S7:AT23" totalsRowShown="0" headerRowDxfId="66" headerRowBorderDxfId="65" tableBorderDxfId="64" totalsRowBorderDxfId="63">
  <tableColumns count="2">
    <tableColumn id="1" xr3:uid="{00000000-0010-0000-0200-000001000000}" name="OSP Internal Use Only" dataDxfId="62"/>
    <tableColumn id="2" xr3:uid="{00000000-0010-0000-0200-000002000000}" name="Amount" dataDxfId="61" dataCellStyle="Currency"/>
  </tableColumns>
  <tableStyleInfo name="TableStyleMedium16" showFirstColumn="0" showLastColumn="0" showRowStripes="1" showColumnStripes="0"/>
  <extLst>
    <ext xmlns:x14="http://schemas.microsoft.com/office/spreadsheetml/2009/9/main" uri="{504A1905-F514-4f6f-8877-14C23A59335A}">
      <x14:table altText="Internal Use" altTextSummary="OSP Internal Use"/>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S7:AT23" totalsRowShown="0" headerRowBorderDxfId="60" tableBorderDxfId="59" totalsRowBorderDxfId="58">
  <tableColumns count="2">
    <tableColumn id="1" xr3:uid="{00000000-0010-0000-0300-000001000000}" name="OSP Internal Use Only" dataDxfId="57"/>
    <tableColumn id="2" xr3:uid="{00000000-0010-0000-0300-000002000000}" name="Amount" dataDxfId="56" dataCellStyle="Currency"/>
  </tableColumns>
  <tableStyleInfo name="TableStyleMedium16" showFirstColumn="0" showLastColumn="0" showRowStripes="1" showColumnStripes="0"/>
  <extLst>
    <ext xmlns:x14="http://schemas.microsoft.com/office/spreadsheetml/2009/9/main" uri="{504A1905-F514-4f6f-8877-14C23A59335A}">
      <x14:table altText="OSP Internal Use" altTextSummary="OSP Internal Use"/>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S7:AT23" totalsRowShown="0" headerRowBorderDxfId="55" tableBorderDxfId="54" totalsRowBorderDxfId="53">
  <tableColumns count="2">
    <tableColumn id="1" xr3:uid="{00000000-0010-0000-0400-000001000000}" name="OSP Internal Use Only" dataDxfId="52"/>
    <tableColumn id="2" xr3:uid="{00000000-0010-0000-0400-000002000000}" name="Amount" dataDxfId="51" dataCellStyle="Currency"/>
  </tableColumns>
  <tableStyleInfo name="TableStyleMedium16" showFirstColumn="0" showLastColumn="0" showRowStripes="1" showColumnStripes="0"/>
  <extLst>
    <ext xmlns:x14="http://schemas.microsoft.com/office/spreadsheetml/2009/9/main" uri="{504A1905-F514-4f6f-8877-14C23A59335A}">
      <x14:table altText="OSP Internal Use" altTextSummary="OSP Internal Use"/>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e7" displayName="Table7" ref="AS7:AT23" totalsRowShown="0" headerRowDxfId="50" headerRowBorderDxfId="49" tableBorderDxfId="48" totalsRowBorderDxfId="47">
  <tableColumns count="2">
    <tableColumn id="1" xr3:uid="{00000000-0010-0000-0500-000001000000}" name="OSP Internal Use Only" dataDxfId="46"/>
    <tableColumn id="2" xr3:uid="{00000000-0010-0000-0500-000002000000}" name="Amount" dataDxfId="45" dataCellStyle="Currency"/>
  </tableColumns>
  <tableStyleInfo name="TableStyleMedium16" showFirstColumn="0" showLastColumn="0" showRowStripes="1" showColumnStripes="0"/>
  <extLst>
    <ext xmlns:x14="http://schemas.microsoft.com/office/spreadsheetml/2009/9/main" uri="{504A1905-F514-4f6f-8877-14C23A59335A}">
      <x14:table altText="OSP Internal Use" altTextSummary="OSP Internal Use"/>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le8" displayName="Table8" ref="A18:I23" totalsRowShown="0" headerRowDxfId="44" dataDxfId="43">
  <autoFilter ref="A18:I23" xr:uid="{00000000-0009-0000-0100-000008000000}"/>
  <tableColumns count="9">
    <tableColumn id="1" xr3:uid="{00000000-0010-0000-0600-000001000000}" name="Start Date" dataDxfId="42"/>
    <tableColumn id="2" xr3:uid="{00000000-0010-0000-0600-000002000000}" name="On Campus - Research" dataDxfId="41" dataCellStyle="Percent"/>
    <tableColumn id="3" xr3:uid="{00000000-0010-0000-0600-000003000000}" name="Off Campus - Research" dataDxfId="40" dataCellStyle="Percent"/>
    <tableColumn id="4" xr3:uid="{00000000-0010-0000-0600-000004000000}" name="On Campus - DOD Contract" dataDxfId="39" dataCellStyle="Percent"/>
    <tableColumn id="5" xr3:uid="{00000000-0010-0000-0600-000005000000}" name="Off Campus - DOD Contract" dataDxfId="38" dataCellStyle="Percent"/>
    <tableColumn id="6" xr3:uid="{00000000-0010-0000-0600-000006000000}" name="On Campus - Other Sponsored Activity" dataDxfId="37" dataCellStyle="Percent"/>
    <tableColumn id="7" xr3:uid="{00000000-0010-0000-0600-000007000000}" name="Off Campus - Other Sponsored Activity" dataDxfId="36" dataCellStyle="Percent"/>
    <tableColumn id="8" xr3:uid="{00000000-0010-0000-0600-000008000000}" name="On Campus - Instruction" dataDxfId="35" dataCellStyle="Percent"/>
    <tableColumn id="9" xr3:uid="{00000000-0010-0000-0600-000009000000}" name="Off Campus - Instruction" dataDxfId="34" dataCellStyle="Percent"/>
  </tableColumns>
  <tableStyleInfo name="TableStyleMedium23" showFirstColumn="0" showLastColumn="0" showRowStripes="1" showColumnStripes="0"/>
  <extLst>
    <ext xmlns:x14="http://schemas.microsoft.com/office/spreadsheetml/2009/9/main" uri="{504A1905-F514-4f6f-8877-14C23A59335A}">
      <x14:table altText="Indirect cost" altTextSummary="Indirect Cost"/>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uml.edu/registrar/calendars/" TargetMode="External"/><Relationship Id="rId1" Type="http://schemas.openxmlformats.org/officeDocument/2006/relationships/hyperlink" Target="https://www.uml.edu/graduate-student-services/ta-ra/ta-ra-forms-authorized.aspx" TargetMode="External"/><Relationship Id="rId4"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6">
    <tabColor rgb="FF00B050"/>
    <pageSetUpPr fitToPage="1"/>
  </sheetPr>
  <dimension ref="A1:A1000"/>
  <sheetViews>
    <sheetView zoomScaleNormal="100" workbookViewId="0">
      <selection activeCell="W1" sqref="W1"/>
    </sheetView>
  </sheetViews>
  <sheetFormatPr defaultColWidth="14.42578125" defaultRowHeight="15" customHeight="1"/>
  <cols>
    <col min="1" max="26" width="8.85546875" customWidth="1"/>
  </cols>
  <sheetData>
    <row r="1" ht="12.75" customHeight="1"/>
    <row r="2" ht="12.75" customHeight="1"/>
    <row r="3" ht="12.75" customHeight="1"/>
    <row r="4" ht="12.75" customHeight="1"/>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sheetProtection algorithmName="SHA-512" hashValue="zm4ynLPW2BRwzbI6dE0pKrnVSVr7IWPDfqO0sPpgOTUEa1Ph+url/qQTx2aHxSOfqrzc3zfDmiI8lKtC7NzU/w==" saltValue="PLtsGEpJ3pQVJ6ZGha+VFw==" spinCount="100000" sheet="1" objects="1" scenarios="1"/>
  <pageMargins left="0.2" right="0.2" top="0.25" bottom="0.25" header="0" footer="0"/>
  <pageSetup scale="6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E5FFFF"/>
    <pageSetUpPr fitToPage="1"/>
  </sheetPr>
  <dimension ref="A1:BJ80"/>
  <sheetViews>
    <sheetView showGridLines="0" showZeros="0" topLeftCell="A11" zoomScaleNormal="100" workbookViewId="0">
      <selection activeCell="AC86" sqref="AC86"/>
    </sheetView>
  </sheetViews>
  <sheetFormatPr defaultColWidth="14.42578125" defaultRowHeight="15" customHeight="1" outlineLevelRow="1"/>
  <cols>
    <col min="1" max="1" width="1.42578125" customWidth="1"/>
    <col min="2" max="2" width="2.42578125" customWidth="1"/>
    <col min="3" max="3" width="0.85546875" customWidth="1"/>
    <col min="4" max="4" width="4.42578125" customWidth="1"/>
    <col min="5" max="5" width="1.140625" customWidth="1"/>
    <col min="6" max="7" width="1.42578125" customWidth="1"/>
    <col min="8" max="8" width="2.140625" customWidth="1"/>
    <col min="9" max="10" width="1.42578125" customWidth="1"/>
    <col min="11" max="11" width="2.42578125" customWidth="1"/>
    <col min="12" max="13" width="1.42578125" customWidth="1"/>
    <col min="14" max="14" width="3.42578125" customWidth="1"/>
    <col min="15" max="23" width="1.42578125" customWidth="1"/>
    <col min="24" max="24" width="5.42578125" customWidth="1"/>
    <col min="25" max="26" width="1.42578125" customWidth="1"/>
    <col min="27" max="27" width="9.42578125" customWidth="1"/>
    <col min="28" max="28" width="5.42578125" customWidth="1"/>
    <col min="29" max="29" width="5.140625" customWidth="1"/>
    <col min="30" max="30" width="5.42578125" customWidth="1"/>
    <col min="31" max="31" width="14.42578125" customWidth="1"/>
    <col min="32" max="32" width="8.42578125" hidden="1" customWidth="1"/>
    <col min="33" max="33" width="16.42578125" customWidth="1"/>
    <col min="34" max="34" width="5.85546875" customWidth="1"/>
    <col min="35" max="35" width="6.42578125" customWidth="1"/>
    <col min="36" max="36" width="6.140625" customWidth="1"/>
    <col min="37" max="37" width="16.140625" customWidth="1"/>
    <col min="38" max="38" width="0.140625" customWidth="1"/>
    <col min="39" max="39" width="16.42578125" customWidth="1"/>
    <col min="40" max="40" width="17" customWidth="1"/>
    <col min="41" max="41" width="0.140625" customWidth="1"/>
    <col min="42" max="42" width="18" customWidth="1"/>
    <col min="43" max="62" width="9.140625" customWidth="1"/>
  </cols>
  <sheetData>
    <row r="1" spans="1:62" ht="12" customHeight="1">
      <c r="A1" s="1077" t="s">
        <v>0</v>
      </c>
      <c r="B1" s="1078"/>
      <c r="C1" s="1078"/>
      <c r="D1" s="1078"/>
      <c r="E1" s="1078"/>
      <c r="F1" s="1078"/>
      <c r="G1" s="1078"/>
      <c r="H1" s="1078"/>
      <c r="I1" s="1078"/>
      <c r="J1" s="1078"/>
      <c r="K1" s="1078"/>
      <c r="L1" s="1078"/>
      <c r="M1" s="1078"/>
      <c r="N1" s="1078"/>
      <c r="O1" s="1078"/>
      <c r="P1" s="1078"/>
      <c r="Q1" s="1078"/>
      <c r="R1" s="1078"/>
      <c r="S1" s="1078"/>
      <c r="T1" s="1078"/>
      <c r="U1" s="1078"/>
      <c r="V1" s="1078"/>
      <c r="W1" s="1078"/>
      <c r="X1" s="1078"/>
      <c r="Y1" s="1078"/>
      <c r="Z1" s="1078"/>
      <c r="AA1" s="1079" t="s">
        <v>122</v>
      </c>
      <c r="AB1" s="1078"/>
      <c r="AC1" s="1078"/>
      <c r="AD1" s="1078"/>
      <c r="AE1" s="1078"/>
      <c r="AF1" s="1078"/>
      <c r="AG1" s="1087"/>
      <c r="AH1" s="1238" t="s">
        <v>2</v>
      </c>
      <c r="AI1" s="1239"/>
      <c r="AJ1" s="1239"/>
      <c r="AK1" s="1239"/>
      <c r="AL1" s="1239"/>
      <c r="AM1" s="1241"/>
      <c r="AN1" s="1240" t="s">
        <v>3</v>
      </c>
      <c r="AO1" s="1239"/>
      <c r="AP1" s="1241"/>
      <c r="AQ1" s="4"/>
      <c r="AR1" s="4"/>
      <c r="AS1" s="4"/>
      <c r="AT1" s="4"/>
      <c r="AU1" s="4"/>
      <c r="AV1" s="4"/>
      <c r="AW1" s="4"/>
      <c r="AX1" s="4"/>
      <c r="AY1" s="4"/>
      <c r="AZ1" s="4"/>
      <c r="BA1" s="4"/>
      <c r="BB1" s="4"/>
      <c r="BC1" s="4"/>
      <c r="BD1" s="4"/>
      <c r="BE1" s="4"/>
      <c r="BF1" s="4"/>
      <c r="BG1" s="4"/>
      <c r="BH1" s="4"/>
      <c r="BI1" s="4"/>
      <c r="BJ1" s="4"/>
    </row>
    <row r="2" spans="1:62" ht="12" customHeight="1" thickBot="1">
      <c r="A2" s="1092" t="s">
        <v>4</v>
      </c>
      <c r="B2" s="1054"/>
      <c r="C2" s="1054"/>
      <c r="D2" s="1054"/>
      <c r="E2" s="1054"/>
      <c r="F2" s="1054"/>
      <c r="G2" s="1054"/>
      <c r="H2" s="1054"/>
      <c r="I2" s="1054"/>
      <c r="J2" s="1054"/>
      <c r="K2" s="1054"/>
      <c r="L2" s="1054"/>
      <c r="M2" s="1054"/>
      <c r="N2" s="1054"/>
      <c r="O2" s="1054"/>
      <c r="P2" s="1054"/>
      <c r="Q2" s="1054"/>
      <c r="R2" s="1054"/>
      <c r="S2" s="1054"/>
      <c r="T2" s="1054"/>
      <c r="U2" s="1054"/>
      <c r="V2" s="1054"/>
      <c r="W2" s="1054"/>
      <c r="X2" s="1054"/>
      <c r="Y2" s="1054"/>
      <c r="Z2" s="1054"/>
      <c r="AA2" s="1054"/>
      <c r="AB2" s="1054"/>
      <c r="AC2" s="1054"/>
      <c r="AD2" s="1054"/>
      <c r="AE2" s="1054"/>
      <c r="AF2" s="1054"/>
      <c r="AG2" s="1316"/>
      <c r="AH2" s="1091"/>
      <c r="AI2" s="1094"/>
      <c r="AJ2" s="1094"/>
      <c r="AK2" s="1094"/>
      <c r="AL2" s="1094"/>
      <c r="AM2" s="1083"/>
      <c r="AN2" s="1082"/>
      <c r="AO2" s="1094"/>
      <c r="AP2" s="1083"/>
      <c r="AQ2" s="4"/>
      <c r="AR2" s="4"/>
      <c r="AS2" s="4"/>
      <c r="AT2" s="4"/>
      <c r="AU2" s="4"/>
      <c r="AV2" s="4"/>
      <c r="AW2" s="4"/>
      <c r="AX2" s="4"/>
      <c r="AY2" s="4"/>
      <c r="AZ2" s="4"/>
      <c r="BA2" s="4"/>
      <c r="BB2" s="4"/>
      <c r="BC2" s="4"/>
      <c r="BD2" s="4"/>
      <c r="BE2" s="4"/>
      <c r="BF2" s="4"/>
      <c r="BG2" s="4"/>
      <c r="BH2" s="4"/>
      <c r="BI2" s="4"/>
      <c r="BJ2" s="4"/>
    </row>
    <row r="3" spans="1:62" ht="12.75" customHeight="1" thickBot="1">
      <c r="A3" s="1098" t="s">
        <v>7</v>
      </c>
      <c r="B3" s="1054"/>
      <c r="C3" s="1054"/>
      <c r="D3" s="1054"/>
      <c r="E3" s="1054"/>
      <c r="F3" s="1054"/>
      <c r="G3" s="1054"/>
      <c r="H3" s="1054"/>
      <c r="I3" s="1243"/>
      <c r="J3" s="1322"/>
      <c r="K3" s="1322"/>
      <c r="L3" s="1322"/>
      <c r="M3" s="1322"/>
      <c r="N3" s="1323"/>
      <c r="O3" s="1102" t="s">
        <v>8</v>
      </c>
      <c r="P3" s="1054"/>
      <c r="Q3" s="1054"/>
      <c r="R3" s="1054"/>
      <c r="S3" s="1054"/>
      <c r="T3" s="1054"/>
      <c r="U3" s="1054"/>
      <c r="V3" s="1243">
        <f>IF(AG80&gt;0,DATE(YEAR('Year 1'!V3:Z3)+4,MONTH('Year 1'!V3:Z3),DAY('Year 1'!V3:Z3)),'Year 4'!V3:Z3)</f>
        <v>0</v>
      </c>
      <c r="W3" s="1322"/>
      <c r="X3" s="1322"/>
      <c r="Y3" s="1322"/>
      <c r="Z3" s="1323"/>
      <c r="AA3" s="1054"/>
      <c r="AB3" s="1054"/>
      <c r="AC3" s="1054"/>
      <c r="AD3" s="1054"/>
      <c r="AE3" s="1054"/>
      <c r="AF3" s="1054"/>
      <c r="AG3" s="1316"/>
      <c r="AH3" s="1085"/>
      <c r="AI3" s="1085"/>
      <c r="AJ3" s="1085"/>
      <c r="AK3" s="1085"/>
      <c r="AL3" s="1085"/>
      <c r="AM3" s="1086"/>
      <c r="AN3" s="1084"/>
      <c r="AO3" s="1085"/>
      <c r="AP3" s="1086"/>
      <c r="AQ3" s="49"/>
      <c r="AR3" s="49"/>
      <c r="AS3" s="49"/>
      <c r="AT3" s="49"/>
      <c r="AU3" s="49"/>
      <c r="AV3" s="49"/>
      <c r="AW3" s="49"/>
      <c r="AX3" s="49"/>
      <c r="AY3" s="49"/>
      <c r="AZ3" s="49"/>
      <c r="BA3" s="49"/>
      <c r="BB3" s="49"/>
      <c r="BC3" s="49"/>
      <c r="BD3" s="49"/>
      <c r="BE3" s="49"/>
      <c r="BF3" s="49"/>
      <c r="BG3" s="49"/>
      <c r="BH3" s="49"/>
      <c r="BI3" s="49"/>
      <c r="BJ3" s="49"/>
    </row>
    <row r="4" spans="1:62" ht="12.75" customHeight="1" thickBot="1">
      <c r="A4" s="1095" t="s">
        <v>10</v>
      </c>
      <c r="B4" s="1096"/>
      <c r="C4" s="1096"/>
      <c r="D4" s="1096"/>
      <c r="E4" s="1096"/>
      <c r="F4" s="1096"/>
      <c r="G4" s="1096"/>
      <c r="H4" s="1096"/>
      <c r="I4" s="1096"/>
      <c r="J4" s="1096"/>
      <c r="K4" s="1096"/>
      <c r="L4" s="1096"/>
      <c r="M4" s="1096"/>
      <c r="N4" s="1096"/>
      <c r="O4" s="1096"/>
      <c r="P4" s="1096"/>
      <c r="Q4" s="1096"/>
      <c r="R4" s="1096"/>
      <c r="S4" s="1096"/>
      <c r="T4" s="1096"/>
      <c r="U4" s="1096"/>
      <c r="V4" s="1096"/>
      <c r="W4" s="1096"/>
      <c r="X4" s="1096"/>
      <c r="Y4" s="1096"/>
      <c r="Z4" s="1096"/>
      <c r="AA4" s="1096"/>
      <c r="AB4" s="1096"/>
      <c r="AC4" s="1096"/>
      <c r="AD4" s="1096"/>
      <c r="AE4" s="1096"/>
      <c r="AF4" s="1096"/>
      <c r="AG4" s="1314"/>
      <c r="AH4" s="141"/>
      <c r="AI4" s="5"/>
      <c r="AJ4" s="683"/>
      <c r="AK4" s="5"/>
      <c r="AL4" s="5"/>
      <c r="AM4" s="142"/>
      <c r="AN4" s="5"/>
      <c r="AO4" s="5"/>
      <c r="AP4" s="142"/>
      <c r="AQ4" s="4"/>
      <c r="AR4" s="4"/>
      <c r="AS4" s="4"/>
      <c r="AT4" s="4"/>
      <c r="AU4" s="4"/>
      <c r="AV4" s="4"/>
      <c r="AW4" s="4"/>
      <c r="AX4" s="4"/>
      <c r="AY4" s="4"/>
      <c r="AZ4" s="4"/>
      <c r="BA4" s="4"/>
      <c r="BB4" s="4"/>
      <c r="BC4" s="4"/>
      <c r="BD4" s="4"/>
      <c r="BE4" s="4"/>
      <c r="BF4" s="4"/>
      <c r="BG4" s="4"/>
      <c r="BH4" s="4"/>
      <c r="BI4" s="4"/>
      <c r="BJ4" s="4"/>
    </row>
    <row r="5" spans="1:62" ht="11.25" customHeight="1">
      <c r="A5" s="1315"/>
      <c r="B5" s="1073"/>
      <c r="C5" s="1073"/>
      <c r="D5" s="1073"/>
      <c r="E5" s="1073"/>
      <c r="F5" s="1073"/>
      <c r="G5" s="1073"/>
      <c r="H5" s="1073"/>
      <c r="I5" s="1073"/>
      <c r="J5" s="1073"/>
      <c r="K5" s="1073"/>
      <c r="L5" s="1073"/>
      <c r="M5" s="1073"/>
      <c r="N5" s="1073"/>
      <c r="O5" s="1073"/>
      <c r="P5" s="1073"/>
      <c r="Q5" s="1073"/>
      <c r="R5" s="1073"/>
      <c r="S5" s="1248"/>
      <c r="T5" s="1073"/>
      <c r="U5" s="1073"/>
      <c r="V5" s="1073"/>
      <c r="W5" s="1073"/>
      <c r="X5" s="1073"/>
      <c r="Y5" s="1073"/>
      <c r="Z5" s="1074"/>
      <c r="AA5" s="7" t="s">
        <v>11</v>
      </c>
      <c r="AB5" s="51"/>
      <c r="AC5" s="186" t="s">
        <v>12</v>
      </c>
      <c r="AD5" s="52"/>
      <c r="AE5" s="53" t="s">
        <v>13</v>
      </c>
      <c r="AF5" s="149"/>
      <c r="AG5" s="187" t="s">
        <v>14</v>
      </c>
      <c r="AH5" s="185"/>
      <c r="AI5" s="686" t="s">
        <v>12</v>
      </c>
      <c r="AJ5" s="708"/>
      <c r="AK5" s="684" t="s">
        <v>13</v>
      </c>
      <c r="AL5" s="700"/>
      <c r="AM5" s="11" t="s">
        <v>14</v>
      </c>
      <c r="AN5" s="54" t="s">
        <v>13</v>
      </c>
      <c r="AO5" s="701"/>
      <c r="AP5" s="684" t="s">
        <v>14</v>
      </c>
      <c r="AQ5" s="14"/>
      <c r="AR5" s="14"/>
      <c r="AS5" s="14"/>
      <c r="AT5" s="14"/>
      <c r="AU5" s="14"/>
      <c r="AV5" s="14"/>
      <c r="AW5" s="14"/>
      <c r="AX5" s="14"/>
      <c r="AY5" s="14"/>
      <c r="AZ5" s="14"/>
      <c r="BA5" s="14"/>
      <c r="BB5" s="14"/>
      <c r="BC5" s="14"/>
      <c r="BD5" s="14"/>
      <c r="BE5" s="14"/>
      <c r="BF5" s="14"/>
      <c r="BG5" s="14"/>
      <c r="BH5" s="14"/>
      <c r="BI5" s="14"/>
      <c r="BJ5" s="14"/>
    </row>
    <row r="6" spans="1:62" ht="12.75" customHeight="1">
      <c r="A6" s="151"/>
      <c r="B6" s="152"/>
      <c r="C6" s="152"/>
      <c r="D6" s="1056" t="s">
        <v>15</v>
      </c>
      <c r="E6" s="1057"/>
      <c r="F6" s="1057"/>
      <c r="G6" s="1057"/>
      <c r="H6" s="1057"/>
      <c r="I6" s="1057"/>
      <c r="J6" s="1057"/>
      <c r="K6" s="1057"/>
      <c r="L6" s="1057"/>
      <c r="M6" s="1057"/>
      <c r="N6" s="1057"/>
      <c r="O6" s="1057"/>
      <c r="P6" s="1057"/>
      <c r="Q6" s="1057"/>
      <c r="R6" s="1057"/>
      <c r="S6" s="1056" t="s">
        <v>16</v>
      </c>
      <c r="T6" s="1057"/>
      <c r="U6" s="1057"/>
      <c r="V6" s="1057"/>
      <c r="W6" s="1057"/>
      <c r="X6" s="1057"/>
      <c r="Y6" s="1057"/>
      <c r="Z6" s="1058"/>
      <c r="AA6" s="15" t="s">
        <v>17</v>
      </c>
      <c r="AB6" s="153" t="s">
        <v>18</v>
      </c>
      <c r="AC6" s="7" t="s">
        <v>19</v>
      </c>
      <c r="AD6" s="7" t="s">
        <v>20</v>
      </c>
      <c r="AE6" s="15" t="s">
        <v>21</v>
      </c>
      <c r="AF6" s="149"/>
      <c r="AG6" s="188" t="s">
        <v>22</v>
      </c>
      <c r="AH6" s="153" t="s">
        <v>18</v>
      </c>
      <c r="AI6" s="7" t="s">
        <v>19</v>
      </c>
      <c r="AJ6" s="87" t="s">
        <v>20</v>
      </c>
      <c r="AK6" s="93" t="s">
        <v>21</v>
      </c>
      <c r="AL6" s="13"/>
      <c r="AM6" s="155" t="s">
        <v>22</v>
      </c>
      <c r="AN6" s="146" t="s">
        <v>21</v>
      </c>
      <c r="AO6" s="701"/>
      <c r="AP6" s="155" t="s">
        <v>22</v>
      </c>
      <c r="AQ6" s="14"/>
      <c r="AR6" s="14"/>
      <c r="AS6" s="14"/>
      <c r="AT6" s="14"/>
      <c r="AU6" s="14"/>
      <c r="AV6" s="14"/>
      <c r="AW6" s="14"/>
      <c r="AX6" s="14"/>
      <c r="AY6" s="14"/>
      <c r="AZ6" s="14"/>
      <c r="BA6" s="14"/>
      <c r="BB6" s="14"/>
      <c r="BC6" s="14"/>
      <c r="BD6" s="14"/>
      <c r="BE6" s="14"/>
      <c r="BF6" s="14"/>
      <c r="BG6" s="14"/>
      <c r="BH6" s="14"/>
      <c r="BI6" s="14"/>
      <c r="BJ6" s="14"/>
    </row>
    <row r="7" spans="1:62" ht="12.75" customHeight="1">
      <c r="A7" s="1068" t="str">
        <f>"1."</f>
        <v>1.</v>
      </c>
      <c r="B7" s="1069"/>
      <c r="C7" s="1225">
        <f>'Year 1'!C7:R7</f>
        <v>0</v>
      </c>
      <c r="D7" s="1069"/>
      <c r="E7" s="1069"/>
      <c r="F7" s="1069"/>
      <c r="G7" s="1069"/>
      <c r="H7" s="1069"/>
      <c r="I7" s="1069"/>
      <c r="J7" s="1069"/>
      <c r="K7" s="1069"/>
      <c r="L7" s="1069"/>
      <c r="M7" s="1069"/>
      <c r="N7" s="1069"/>
      <c r="O7" s="1069"/>
      <c r="P7" s="1069"/>
      <c r="Q7" s="1069"/>
      <c r="R7" s="1226"/>
      <c r="S7" s="1227">
        <f>'Year 1'!S7:Z7</f>
        <v>0</v>
      </c>
      <c r="T7" s="1228"/>
      <c r="U7" s="1228"/>
      <c r="V7" s="1228"/>
      <c r="W7" s="1228"/>
      <c r="X7" s="1228"/>
      <c r="Y7" s="1228"/>
      <c r="Z7" s="1229"/>
      <c r="AA7" s="58">
        <f>IF('Year 1'!AT3&gt;0,'Year 8'!AA7*(1+'Year 1'!AT3),'Year 1'!AA7)</f>
        <v>0</v>
      </c>
      <c r="AB7" s="292"/>
      <c r="AC7" s="292"/>
      <c r="AD7" s="292"/>
      <c r="AE7" s="157">
        <f t="shared" ref="AE7:AE14" si="0">(AA7*AB7/12)+(AA7*AC7/9)+(AA7*AD7/9)</f>
        <v>0</v>
      </c>
      <c r="AF7" s="158"/>
      <c r="AG7" s="189">
        <f>(AA7/9*DATA!A$5*AC7)+(DATA!A$4*AC7)+(AA7/9*DATA!A$3*AD7)+(AA7/12*DATA!A$5*AB7)+(DATA!A$4*AB7)</f>
        <v>0</v>
      </c>
      <c r="AH7" s="351"/>
      <c r="AI7" s="304"/>
      <c r="AJ7" s="304"/>
      <c r="AK7" s="94">
        <f t="shared" ref="AK7:AK14" si="1">(AA7*AH7/12)+(AA7*AJ7/9)+(AA7*AI7/9)</f>
        <v>0</v>
      </c>
      <c r="AL7" s="159"/>
      <c r="AM7" s="21">
        <f>(AA7/9*DATA!A$5*AI7)+(DATA!A$4*AI7)+(AA7/9*DATA!A$3*AJ7)+(AA7/12*DATA!A$5*AH7)+(DATA!A$4*AH7)</f>
        <v>0</v>
      </c>
      <c r="AN7" s="95">
        <f t="shared" ref="AN7:AN14" si="2">AE7+AK7</f>
        <v>0</v>
      </c>
      <c r="AO7" s="63"/>
      <c r="AP7" s="96">
        <f t="shared" ref="AP7:AP14" si="3">AG7+AM7</f>
        <v>0</v>
      </c>
      <c r="AQ7" s="14"/>
      <c r="AR7" s="14"/>
      <c r="AS7" s="14"/>
      <c r="AT7" s="14"/>
      <c r="AU7" s="14"/>
      <c r="AV7" s="14"/>
      <c r="AW7" s="14"/>
      <c r="AX7" s="14"/>
      <c r="AY7" s="14"/>
      <c r="AZ7" s="14"/>
      <c r="BA7" s="14"/>
      <c r="BB7" s="14"/>
      <c r="BC7" s="14"/>
      <c r="BD7" s="14"/>
      <c r="BE7" s="14"/>
      <c r="BF7" s="14"/>
      <c r="BG7" s="14"/>
      <c r="BH7" s="14"/>
      <c r="BI7" s="14"/>
      <c r="BJ7" s="14"/>
    </row>
    <row r="8" spans="1:62" ht="12.75" customHeight="1">
      <c r="A8" s="1075" t="str">
        <f>"2."</f>
        <v>2.</v>
      </c>
      <c r="B8" s="1076"/>
      <c r="C8" s="1163">
        <f>'Year 1'!C8:R8</f>
        <v>0</v>
      </c>
      <c r="D8" s="1076"/>
      <c r="E8" s="1076"/>
      <c r="F8" s="1076"/>
      <c r="G8" s="1076"/>
      <c r="H8" s="1076"/>
      <c r="I8" s="1076"/>
      <c r="J8" s="1076"/>
      <c r="K8" s="1076"/>
      <c r="L8" s="1076"/>
      <c r="M8" s="1076"/>
      <c r="N8" s="1076"/>
      <c r="O8" s="1076"/>
      <c r="P8" s="1076"/>
      <c r="Q8" s="1076"/>
      <c r="R8" s="1217"/>
      <c r="S8" s="1231">
        <f>'Year 1'!S8:Z8</f>
        <v>0</v>
      </c>
      <c r="T8" s="1232"/>
      <c r="U8" s="1232"/>
      <c r="V8" s="1232"/>
      <c r="W8" s="1232"/>
      <c r="X8" s="1232"/>
      <c r="Y8" s="1232"/>
      <c r="Z8" s="1233"/>
      <c r="AA8" s="58">
        <f>IF('Year 1'!AT3&gt;0,'Year 8'!AA8*(1+'Year 1'!AT3),'Year 1'!AA8)</f>
        <v>0</v>
      </c>
      <c r="AB8" s="293"/>
      <c r="AC8" s="293"/>
      <c r="AD8" s="293"/>
      <c r="AE8" s="157">
        <f t="shared" si="0"/>
        <v>0</v>
      </c>
      <c r="AF8" s="149"/>
      <c r="AG8" s="190">
        <f>(AA8/9*DATA!A$5*AC8)+(DATA!A$4*AC8)+(AA8/9*DATA!A$3*AD8)+(AA8/12*DATA!A$5*AB8)+(DATA!A$4*AB8)</f>
        <v>0</v>
      </c>
      <c r="AH8" s="352"/>
      <c r="AI8" s="307"/>
      <c r="AJ8" s="307"/>
      <c r="AK8" s="94">
        <f t="shared" si="1"/>
        <v>0</v>
      </c>
      <c r="AL8" s="559"/>
      <c r="AM8" s="23">
        <f>(AA8/9*DATA!A$5*AI8)+(DATA!A$4*AI8)+(AA8/9*DATA!A$3*AJ8)+(AA8/12*DATA!A$5*AH8)+(DATA!A$4*AH8)</f>
        <v>0</v>
      </c>
      <c r="AN8" s="97">
        <f t="shared" si="2"/>
        <v>0</v>
      </c>
      <c r="AO8" s="614"/>
      <c r="AP8" s="61">
        <f t="shared" si="3"/>
        <v>0</v>
      </c>
      <c r="AQ8" s="26"/>
      <c r="AR8" s="26"/>
      <c r="AS8" s="26"/>
      <c r="AT8" s="26"/>
      <c r="AU8" s="26"/>
      <c r="AV8" s="26"/>
      <c r="AW8" s="26"/>
      <c r="AX8" s="26"/>
      <c r="AY8" s="26"/>
      <c r="AZ8" s="26"/>
      <c r="BA8" s="26"/>
      <c r="BB8" s="26"/>
      <c r="BC8" s="26"/>
      <c r="BD8" s="26"/>
      <c r="BE8" s="26"/>
      <c r="BF8" s="26"/>
      <c r="BG8" s="26"/>
      <c r="BH8" s="26"/>
      <c r="BI8" s="26"/>
      <c r="BJ8" s="26"/>
    </row>
    <row r="9" spans="1:62" ht="12.75" customHeight="1">
      <c r="A9" s="1075" t="str">
        <f>"3."</f>
        <v>3.</v>
      </c>
      <c r="B9" s="1076"/>
      <c r="C9" s="1163">
        <f>'Year 1'!C9:R9</f>
        <v>0</v>
      </c>
      <c r="D9" s="1076"/>
      <c r="E9" s="1076"/>
      <c r="F9" s="1076"/>
      <c r="G9" s="1076"/>
      <c r="H9" s="1076"/>
      <c r="I9" s="1076"/>
      <c r="J9" s="1076"/>
      <c r="K9" s="1076"/>
      <c r="L9" s="1076"/>
      <c r="M9" s="1076"/>
      <c r="N9" s="1076"/>
      <c r="O9" s="1076"/>
      <c r="P9" s="1076"/>
      <c r="Q9" s="1076"/>
      <c r="R9" s="1217"/>
      <c r="S9" s="1218">
        <f>'Year 1'!S9:Z9</f>
        <v>0</v>
      </c>
      <c r="T9" s="1076"/>
      <c r="U9" s="1076"/>
      <c r="V9" s="1076"/>
      <c r="W9" s="1076"/>
      <c r="X9" s="1076"/>
      <c r="Y9" s="1076"/>
      <c r="Z9" s="1115"/>
      <c r="AA9" s="58">
        <f>IF('Year 1'!AT3&gt;0,'Year 8'!AA9*(1+'Year 1'!AT3),'Year 1'!AA9)</f>
        <v>0</v>
      </c>
      <c r="AB9" s="293"/>
      <c r="AC9" s="293"/>
      <c r="AD9" s="293"/>
      <c r="AE9" s="157">
        <f t="shared" si="0"/>
        <v>0</v>
      </c>
      <c r="AF9" s="161"/>
      <c r="AG9" s="190">
        <f>(AA9/9*DATA!A$5*AC9)+(DATA!A$4*AC9)+(AA9/9*DATA!A$3*AD9)+(AA9/12*DATA!A$5*AB9)+(DATA!A$4*AB9)</f>
        <v>0</v>
      </c>
      <c r="AH9" s="352"/>
      <c r="AI9" s="309"/>
      <c r="AJ9" s="709"/>
      <c r="AK9" s="23">
        <f t="shared" si="1"/>
        <v>0</v>
      </c>
      <c r="AL9" s="591"/>
      <c r="AM9" s="23">
        <f>(AA9/9*DATA!A$5*AI9)+(DATA!A$4*AI9)+(AA9/9*DATA!A$3*AJ9)+(AA9/12*DATA!A$5*AH9)+(DATA!A$4*AH9)</f>
        <v>0</v>
      </c>
      <c r="AN9" s="97">
        <f t="shared" si="2"/>
        <v>0</v>
      </c>
      <c r="AO9" s="567"/>
      <c r="AP9" s="61">
        <f t="shared" si="3"/>
        <v>0</v>
      </c>
      <c r="AQ9" s="26"/>
      <c r="AR9" s="26"/>
      <c r="AS9" s="26"/>
      <c r="AT9" s="26"/>
      <c r="AU9" s="26"/>
      <c r="AV9" s="26"/>
      <c r="AW9" s="26"/>
      <c r="AX9" s="26"/>
      <c r="AY9" s="26"/>
      <c r="AZ9" s="26"/>
      <c r="BA9" s="26"/>
      <c r="BB9" s="26"/>
      <c r="BC9" s="26"/>
      <c r="BD9" s="26"/>
      <c r="BE9" s="26"/>
      <c r="BF9" s="26"/>
      <c r="BG9" s="26"/>
      <c r="BH9" s="26"/>
      <c r="BI9" s="26"/>
      <c r="BJ9" s="26"/>
    </row>
    <row r="10" spans="1:62" ht="12.75" customHeight="1">
      <c r="A10" s="1075" t="str">
        <f>"4."</f>
        <v>4.</v>
      </c>
      <c r="B10" s="1076"/>
      <c r="C10" s="1163">
        <f>'Year 1'!C10:R10</f>
        <v>0</v>
      </c>
      <c r="D10" s="1076"/>
      <c r="E10" s="1076"/>
      <c r="F10" s="1076"/>
      <c r="G10" s="1076"/>
      <c r="H10" s="1076"/>
      <c r="I10" s="1076"/>
      <c r="J10" s="1076"/>
      <c r="K10" s="1076"/>
      <c r="L10" s="1076"/>
      <c r="M10" s="1076"/>
      <c r="N10" s="1076"/>
      <c r="O10" s="1076"/>
      <c r="P10" s="1076"/>
      <c r="Q10" s="1076"/>
      <c r="R10" s="1217"/>
      <c r="S10" s="1218">
        <f>'Year 1'!S10:Z10</f>
        <v>0</v>
      </c>
      <c r="T10" s="1076"/>
      <c r="U10" s="1076"/>
      <c r="V10" s="1076"/>
      <c r="W10" s="1076"/>
      <c r="X10" s="1076"/>
      <c r="Y10" s="1076"/>
      <c r="Z10" s="1115"/>
      <c r="AA10" s="58">
        <f>IF('Year 1'!AT3&gt;0,'Year 8'!AA10*(1+'Year 1'!AT3),'Year 1'!AA10)</f>
        <v>0</v>
      </c>
      <c r="AB10" s="293"/>
      <c r="AC10" s="293"/>
      <c r="AD10" s="293"/>
      <c r="AE10" s="157">
        <f t="shared" si="0"/>
        <v>0</v>
      </c>
      <c r="AF10" s="161"/>
      <c r="AG10" s="190">
        <f>(AA10/9*DATA!A$5*AC10)+(DATA!A$4*AC10)+(AA10/9*DATA!A$3*AD10)+(AA10/12*DATA!A$5*AB10)+(DATA!A$4*AB10)</f>
        <v>0</v>
      </c>
      <c r="AH10" s="352"/>
      <c r="AI10" s="307"/>
      <c r="AJ10" s="307"/>
      <c r="AK10" s="94">
        <f t="shared" si="1"/>
        <v>0</v>
      </c>
      <c r="AL10" s="591"/>
      <c r="AM10" s="23">
        <f>(AA10/9*DATA!A$5*AI10)+(DATA!A$4*AI10)+(AA10/9*DATA!A$3*AJ10)+(AA10/12*DATA!A$5*AH10)+(DATA!A$4*AH10)</f>
        <v>0</v>
      </c>
      <c r="AN10" s="97">
        <f t="shared" si="2"/>
        <v>0</v>
      </c>
      <c r="AO10" s="567"/>
      <c r="AP10" s="61">
        <f t="shared" si="3"/>
        <v>0</v>
      </c>
      <c r="AQ10" s="26"/>
      <c r="AR10" s="26"/>
      <c r="AS10" s="26"/>
      <c r="AT10" s="26"/>
      <c r="AU10" s="26"/>
      <c r="AV10" s="26"/>
      <c r="AW10" s="26"/>
      <c r="AX10" s="26"/>
      <c r="AY10" s="26"/>
      <c r="AZ10" s="26"/>
      <c r="BA10" s="26"/>
      <c r="BB10" s="26"/>
      <c r="BC10" s="26"/>
      <c r="BD10" s="26"/>
      <c r="BE10" s="26"/>
      <c r="BF10" s="26"/>
      <c r="BG10" s="26"/>
      <c r="BH10" s="26"/>
      <c r="BI10" s="26"/>
      <c r="BJ10" s="26"/>
    </row>
    <row r="11" spans="1:62" ht="12.75" customHeight="1">
      <c r="A11" s="1075" t="str">
        <f>"5."</f>
        <v>5.</v>
      </c>
      <c r="B11" s="1076"/>
      <c r="C11" s="1163">
        <f>'Year 1'!C11:R11</f>
        <v>0</v>
      </c>
      <c r="D11" s="1076"/>
      <c r="E11" s="1076"/>
      <c r="F11" s="1076"/>
      <c r="G11" s="1076"/>
      <c r="H11" s="1076"/>
      <c r="I11" s="1076"/>
      <c r="J11" s="1076"/>
      <c r="K11" s="1076"/>
      <c r="L11" s="1076"/>
      <c r="M11" s="1076"/>
      <c r="N11" s="1076"/>
      <c r="O11" s="1076"/>
      <c r="P11" s="1076"/>
      <c r="Q11" s="1076"/>
      <c r="R11" s="1217"/>
      <c r="S11" s="1218">
        <f>'Year 1'!S11:Z11</f>
        <v>0</v>
      </c>
      <c r="T11" s="1076"/>
      <c r="U11" s="1076"/>
      <c r="V11" s="1076"/>
      <c r="W11" s="1076"/>
      <c r="X11" s="1076"/>
      <c r="Y11" s="1076"/>
      <c r="Z11" s="1115"/>
      <c r="AA11" s="58">
        <f>IF('Year 1'!AT3&gt;0,'Year 6'!AA11*(1+'Year 1'!AT3),'Year 1'!AA11)</f>
        <v>0</v>
      </c>
      <c r="AB11" s="293"/>
      <c r="AC11" s="293"/>
      <c r="AD11" s="293"/>
      <c r="AE11" s="157">
        <f t="shared" si="0"/>
        <v>0</v>
      </c>
      <c r="AF11" s="161"/>
      <c r="AG11" s="190">
        <f>(AA11/9*DATA!A$5*AC11)+(DATA!A$4*AC11)+(AA11/9*DATA!A$3*AD11)+(AA11/12*DATA!A$5*AB11)+(DATA!A$4*AB11)</f>
        <v>0</v>
      </c>
      <c r="AH11" s="352"/>
      <c r="AI11" s="309"/>
      <c r="AJ11" s="709"/>
      <c r="AK11" s="94">
        <f t="shared" si="1"/>
        <v>0</v>
      </c>
      <c r="AL11" s="591"/>
      <c r="AM11" s="23">
        <f>(AA11/9*DATA!A$5*AI11)+(DATA!A$4*AI11)+(AA11/9*DATA!A$3*AJ11)+(AA11/12*DATA!A$5*AH11)+(DATA!A$4*AH11)</f>
        <v>0</v>
      </c>
      <c r="AN11" s="60">
        <f t="shared" si="2"/>
        <v>0</v>
      </c>
      <c r="AO11" s="615"/>
      <c r="AP11" s="61">
        <f t="shared" si="3"/>
        <v>0</v>
      </c>
      <c r="AQ11" s="26"/>
      <c r="AR11" s="26"/>
      <c r="AS11" s="26"/>
      <c r="AT11" s="26"/>
      <c r="AU11" s="26"/>
      <c r="AV11" s="26"/>
      <c r="AW11" s="26"/>
      <c r="AX11" s="26"/>
      <c r="AY11" s="26"/>
      <c r="AZ11" s="26"/>
      <c r="BA11" s="26"/>
      <c r="BB11" s="26"/>
      <c r="BC11" s="26"/>
      <c r="BD11" s="26"/>
      <c r="BE11" s="26"/>
      <c r="BF11" s="26"/>
      <c r="BG11" s="26"/>
      <c r="BH11" s="26"/>
      <c r="BI11" s="26"/>
      <c r="BJ11" s="26"/>
    </row>
    <row r="12" spans="1:62" ht="12.75" customHeight="1">
      <c r="A12" s="1075" t="str">
        <f>"6."</f>
        <v>6.</v>
      </c>
      <c r="B12" s="1076"/>
      <c r="C12" s="1163">
        <f>'Year 1'!C12:R12</f>
        <v>0</v>
      </c>
      <c r="D12" s="1076"/>
      <c r="E12" s="1076"/>
      <c r="F12" s="1076"/>
      <c r="G12" s="1076"/>
      <c r="H12" s="1076"/>
      <c r="I12" s="1076"/>
      <c r="J12" s="1076"/>
      <c r="K12" s="1076"/>
      <c r="L12" s="1076"/>
      <c r="M12" s="1076"/>
      <c r="N12" s="1076"/>
      <c r="O12" s="1076"/>
      <c r="P12" s="1076"/>
      <c r="Q12" s="1076"/>
      <c r="R12" s="1217"/>
      <c r="S12" s="1218">
        <f>'Year 1'!S12:Z12</f>
        <v>0</v>
      </c>
      <c r="T12" s="1076"/>
      <c r="U12" s="1076"/>
      <c r="V12" s="1076"/>
      <c r="W12" s="1076"/>
      <c r="X12" s="1076"/>
      <c r="Y12" s="1076"/>
      <c r="Z12" s="1115"/>
      <c r="AA12" s="58">
        <f>IF('Year 1'!AT3&gt;0,'Year 8'!AA12*(1+'Year 1'!AT3),'Year 1'!AA12)</f>
        <v>0</v>
      </c>
      <c r="AB12" s="293"/>
      <c r="AC12" s="293"/>
      <c r="AD12" s="293"/>
      <c r="AE12" s="157">
        <f t="shared" si="0"/>
        <v>0</v>
      </c>
      <c r="AF12" s="161"/>
      <c r="AG12" s="190">
        <f>(AA12/9*DATA!A$5*AC12)+(DATA!A$4*AC12)+(AA12/9*DATA!A$3*AD12)+(AA12/12*DATA!A$5*AB12)+(DATA!A$4*AB12)</f>
        <v>0</v>
      </c>
      <c r="AH12" s="352"/>
      <c r="AI12" s="307"/>
      <c r="AJ12" s="307"/>
      <c r="AK12" s="94">
        <f t="shared" si="1"/>
        <v>0</v>
      </c>
      <c r="AL12" s="591"/>
      <c r="AM12" s="23">
        <f>(AA12/9*DATA!A$5*AI12)+(DATA!A$4*AI12)+(AA12/9*DATA!A$3*AJ12)+(AA12/12*DATA!A$5*AH12)+(DATA!A$4*AH12)</f>
        <v>0</v>
      </c>
      <c r="AN12" s="60">
        <f t="shared" si="2"/>
        <v>0</v>
      </c>
      <c r="AO12" s="615"/>
      <c r="AP12" s="61">
        <f t="shared" si="3"/>
        <v>0</v>
      </c>
      <c r="AQ12" s="26"/>
      <c r="AR12" s="26"/>
      <c r="AS12" s="26"/>
      <c r="AT12" s="26"/>
      <c r="AU12" s="26"/>
      <c r="AV12" s="26"/>
      <c r="AW12" s="26"/>
      <c r="AX12" s="26"/>
      <c r="AY12" s="26"/>
      <c r="AZ12" s="26"/>
      <c r="BA12" s="26"/>
      <c r="BB12" s="26"/>
      <c r="BC12" s="26"/>
      <c r="BD12" s="26"/>
      <c r="BE12" s="26"/>
      <c r="BF12" s="26"/>
      <c r="BG12" s="26"/>
      <c r="BH12" s="26"/>
      <c r="BI12" s="26"/>
      <c r="BJ12" s="26"/>
    </row>
    <row r="13" spans="1:62" ht="12.75" customHeight="1">
      <c r="A13" s="1075" t="str">
        <f>"7."</f>
        <v>7.</v>
      </c>
      <c r="B13" s="1076"/>
      <c r="C13" s="1163">
        <f>'Year 1'!C13:R13</f>
        <v>0</v>
      </c>
      <c r="D13" s="1076"/>
      <c r="E13" s="1076"/>
      <c r="F13" s="1076"/>
      <c r="G13" s="1076"/>
      <c r="H13" s="1076"/>
      <c r="I13" s="1076"/>
      <c r="J13" s="1076"/>
      <c r="K13" s="1076"/>
      <c r="L13" s="1076"/>
      <c r="M13" s="1076"/>
      <c r="N13" s="1076"/>
      <c r="O13" s="1076"/>
      <c r="P13" s="1076"/>
      <c r="Q13" s="1076"/>
      <c r="R13" s="1217"/>
      <c r="S13" s="1218">
        <f>'Year 1'!S13:Z13</f>
        <v>0</v>
      </c>
      <c r="T13" s="1076"/>
      <c r="U13" s="1076"/>
      <c r="V13" s="1076"/>
      <c r="W13" s="1076"/>
      <c r="X13" s="1076"/>
      <c r="Y13" s="1076"/>
      <c r="Z13" s="1115"/>
      <c r="AA13" s="58">
        <f>IF('Year 1'!AT3&gt;0,'Year 8'!AA13*(1+'Year 1'!AT3),'Year 1'!AA13)</f>
        <v>0</v>
      </c>
      <c r="AB13" s="293"/>
      <c r="AC13" s="293"/>
      <c r="AD13" s="293"/>
      <c r="AE13" s="157">
        <f t="shared" si="0"/>
        <v>0</v>
      </c>
      <c r="AF13" s="161"/>
      <c r="AG13" s="190">
        <f>(AA13/9*DATA!A$5*AC13)+(DATA!A$4*AC13)+(AA13/9*DATA!A$3*AD13)+(AA13/12*DATA!A$5*AB13)+(DATA!A$4*AB13)</f>
        <v>0</v>
      </c>
      <c r="AH13" s="352"/>
      <c r="AI13" s="309"/>
      <c r="AJ13" s="709"/>
      <c r="AK13" s="23">
        <f t="shared" si="1"/>
        <v>0</v>
      </c>
      <c r="AL13" s="591"/>
      <c r="AM13" s="23">
        <f>(AA13/9*DATA!A$5*AI13)+(DATA!A$4*AI13)+(AA13/9*DATA!A$3*AJ13)+(AA13/12*DATA!A$5*AH13)+(DATA!A$4*AH13)</f>
        <v>0</v>
      </c>
      <c r="AN13" s="60">
        <f t="shared" si="2"/>
        <v>0</v>
      </c>
      <c r="AO13" s="615"/>
      <c r="AP13" s="61">
        <f t="shared" si="3"/>
        <v>0</v>
      </c>
      <c r="AQ13" s="26"/>
      <c r="AR13" s="26"/>
      <c r="AS13" s="26"/>
      <c r="AT13" s="26"/>
      <c r="AU13" s="26"/>
      <c r="AV13" s="26"/>
      <c r="AW13" s="26"/>
      <c r="AX13" s="26"/>
      <c r="AY13" s="26"/>
      <c r="AZ13" s="26"/>
      <c r="BA13" s="26"/>
      <c r="BB13" s="26"/>
      <c r="BC13" s="26"/>
      <c r="BD13" s="26"/>
      <c r="BE13" s="26"/>
      <c r="BF13" s="26"/>
      <c r="BG13" s="26"/>
      <c r="BH13" s="26"/>
      <c r="BI13" s="26"/>
      <c r="BJ13" s="26"/>
    </row>
    <row r="14" spans="1:62" ht="12.75" customHeight="1">
      <c r="A14" s="1103" t="str">
        <f>"8."</f>
        <v>8.</v>
      </c>
      <c r="B14" s="1104"/>
      <c r="C14" s="1234">
        <f>'Year 1'!C14:R14</f>
        <v>0</v>
      </c>
      <c r="D14" s="1104"/>
      <c r="E14" s="1104"/>
      <c r="F14" s="1104"/>
      <c r="G14" s="1104"/>
      <c r="H14" s="1104"/>
      <c r="I14" s="1104"/>
      <c r="J14" s="1104"/>
      <c r="K14" s="1104"/>
      <c r="L14" s="1104"/>
      <c r="M14" s="1104"/>
      <c r="N14" s="1104"/>
      <c r="O14" s="1104"/>
      <c r="P14" s="1104"/>
      <c r="Q14" s="1104"/>
      <c r="R14" s="1235"/>
      <c r="S14" s="1236">
        <f>'Year 1'!S14:Z14</f>
        <v>0</v>
      </c>
      <c r="T14" s="1104"/>
      <c r="U14" s="1104"/>
      <c r="V14" s="1104"/>
      <c r="W14" s="1104"/>
      <c r="X14" s="1104"/>
      <c r="Y14" s="1104"/>
      <c r="Z14" s="1237"/>
      <c r="AA14" s="58">
        <f>IF('Year 1'!AT3&gt;0,'Year 8'!AA14*(1+'Year 1'!AT3),'Year 1'!AA14)</f>
        <v>0</v>
      </c>
      <c r="AB14" s="293"/>
      <c r="AC14" s="293"/>
      <c r="AD14" s="293"/>
      <c r="AE14" s="157">
        <f t="shared" si="0"/>
        <v>0</v>
      </c>
      <c r="AF14" s="161"/>
      <c r="AG14" s="191">
        <f>(AA14/9*DATA!A$5*AC14)+(DATA!A$4*AC14)+(AA14/9*DATA!A$3*AD14)+(AA14/12*DATA!A$5*AB14)+(DATA!A$4*AB14)</f>
        <v>0</v>
      </c>
      <c r="AH14" s="353"/>
      <c r="AI14" s="313"/>
      <c r="AJ14" s="354"/>
      <c r="AK14" s="31">
        <f t="shared" si="1"/>
        <v>0</v>
      </c>
      <c r="AL14" s="591"/>
      <c r="AM14" s="31">
        <f>(AA14/9*DATA!A$5*AI14)+(DATA!A$4*AI14)+(AA14/9*DATA!A$3*AJ14)+(AA14/12*DATA!A$5*AH14)+(DATA!A$4*AH14)</f>
        <v>0</v>
      </c>
      <c r="AN14" s="63">
        <f t="shared" si="2"/>
        <v>0</v>
      </c>
      <c r="AO14" s="615"/>
      <c r="AP14" s="98">
        <f t="shared" si="3"/>
        <v>0</v>
      </c>
      <c r="AQ14" s="26"/>
      <c r="AR14" s="26"/>
      <c r="AS14" s="26"/>
      <c r="AT14" s="26"/>
      <c r="AU14" s="26"/>
      <c r="AV14" s="26"/>
      <c r="AW14" s="26"/>
      <c r="AX14" s="26"/>
      <c r="AY14" s="26"/>
      <c r="AZ14" s="26"/>
      <c r="BA14" s="26"/>
      <c r="BB14" s="26"/>
      <c r="BC14" s="26"/>
      <c r="BD14" s="26"/>
      <c r="BE14" s="26"/>
      <c r="BF14" s="26"/>
      <c r="BG14" s="26"/>
      <c r="BH14" s="26"/>
      <c r="BI14" s="26"/>
      <c r="BJ14" s="26"/>
    </row>
    <row r="15" spans="1:62" ht="13.5" customHeight="1" thickBot="1">
      <c r="A15" s="1198" t="s">
        <v>32</v>
      </c>
      <c r="B15" s="1144"/>
      <c r="C15" s="1144"/>
      <c r="D15" s="1144"/>
      <c r="E15" s="1144"/>
      <c r="F15" s="1144"/>
      <c r="G15" s="1144"/>
      <c r="H15" s="1144"/>
      <c r="I15" s="1144"/>
      <c r="J15" s="1144"/>
      <c r="K15" s="1144"/>
      <c r="L15" s="1144"/>
      <c r="M15" s="1144"/>
      <c r="N15" s="1144"/>
      <c r="O15" s="1144"/>
      <c r="P15" s="1144"/>
      <c r="Q15" s="1144"/>
      <c r="R15" s="1144"/>
      <c r="S15" s="1144"/>
      <c r="T15" s="1144"/>
      <c r="U15" s="1144"/>
      <c r="V15" s="1144"/>
      <c r="W15" s="1144"/>
      <c r="X15" s="1144"/>
      <c r="Y15" s="1144"/>
      <c r="Z15" s="1144"/>
      <c r="AA15" s="1144"/>
      <c r="AB15" s="1144"/>
      <c r="AC15" s="1144"/>
      <c r="AD15" s="1144"/>
      <c r="AE15" s="1199"/>
      <c r="AF15" s="161"/>
      <c r="AG15" s="192">
        <f>SUM(AE7:AG14)</f>
        <v>0</v>
      </c>
      <c r="AH15" s="263"/>
      <c r="AI15" s="264"/>
      <c r="AJ15" s="266"/>
      <c r="AK15" s="710"/>
      <c r="AL15" s="563"/>
      <c r="AM15" s="33">
        <f>SUM(AK7:AM14)</f>
        <v>0</v>
      </c>
      <c r="AN15" s="277"/>
      <c r="AO15" s="616"/>
      <c r="AP15" s="279">
        <f>SUM(AN7:AP14)</f>
        <v>0</v>
      </c>
      <c r="AQ15" s="26"/>
      <c r="AR15" s="26"/>
      <c r="AS15" s="26"/>
      <c r="AT15" s="26"/>
      <c r="AU15" s="26"/>
      <c r="AV15" s="26"/>
      <c r="AW15" s="26"/>
      <c r="AX15" s="26"/>
      <c r="AY15" s="26"/>
      <c r="AZ15" s="26"/>
      <c r="BA15" s="26"/>
      <c r="BB15" s="26"/>
      <c r="BC15" s="26"/>
      <c r="BD15" s="26"/>
      <c r="BE15" s="26"/>
      <c r="BF15" s="26"/>
      <c r="BG15" s="26"/>
      <c r="BH15" s="26"/>
      <c r="BI15" s="26"/>
      <c r="BJ15" s="26"/>
    </row>
    <row r="16" spans="1:62" ht="11.25" customHeight="1">
      <c r="A16" s="1184" t="s">
        <v>34</v>
      </c>
      <c r="B16" s="1057"/>
      <c r="C16" s="1057"/>
      <c r="D16" s="1057"/>
      <c r="E16" s="1057"/>
      <c r="F16" s="1057"/>
      <c r="G16" s="1057"/>
      <c r="H16" s="1057"/>
      <c r="I16" s="1057"/>
      <c r="J16" s="1057"/>
      <c r="K16" s="1057"/>
      <c r="L16" s="1057"/>
      <c r="M16" s="1057"/>
      <c r="N16" s="1057"/>
      <c r="O16" s="1057"/>
      <c r="P16" s="1057"/>
      <c r="Q16" s="1057"/>
      <c r="R16" s="1057"/>
      <c r="S16" s="1057"/>
      <c r="T16" s="1057"/>
      <c r="U16" s="1057"/>
      <c r="V16" s="1057"/>
      <c r="W16" s="1057"/>
      <c r="X16" s="1057"/>
      <c r="Y16" s="1057"/>
      <c r="Z16" s="1057"/>
      <c r="AA16" s="1057"/>
      <c r="AB16" s="1057"/>
      <c r="AC16" s="1057"/>
      <c r="AD16" s="1057"/>
      <c r="AE16" s="1057"/>
      <c r="AF16" s="165"/>
      <c r="AG16" s="655"/>
      <c r="AH16" s="261"/>
      <c r="AI16" s="201"/>
      <c r="AJ16" s="234"/>
      <c r="AK16" s="620"/>
      <c r="AL16" s="618"/>
      <c r="AM16" s="620"/>
      <c r="AN16" s="276"/>
      <c r="AO16" s="619"/>
      <c r="AP16" s="620"/>
      <c r="AQ16" s="26"/>
      <c r="AR16" s="26"/>
      <c r="AS16" s="26"/>
      <c r="AT16" s="26"/>
      <c r="AU16" s="26"/>
      <c r="AV16" s="26"/>
      <c r="AW16" s="26"/>
      <c r="AX16" s="26"/>
      <c r="AY16" s="26"/>
      <c r="AZ16" s="26"/>
      <c r="BA16" s="26"/>
      <c r="BB16" s="26"/>
      <c r="BC16" s="26"/>
      <c r="BD16" s="26"/>
      <c r="BE16" s="26"/>
      <c r="BF16" s="26"/>
      <c r="BG16" s="26"/>
      <c r="BH16" s="26"/>
      <c r="BI16" s="26"/>
      <c r="BJ16" s="26"/>
    </row>
    <row r="17" spans="1:62" ht="12.75" customHeight="1">
      <c r="A17" s="1118" t="s">
        <v>36</v>
      </c>
      <c r="B17" s="1069"/>
      <c r="C17" s="1069"/>
      <c r="D17" s="676"/>
      <c r="E17" s="166" t="s">
        <v>37</v>
      </c>
      <c r="F17" s="1113" t="s">
        <v>38</v>
      </c>
      <c r="G17" s="1069"/>
      <c r="H17" s="1069"/>
      <c r="I17" s="1069"/>
      <c r="J17" s="1069"/>
      <c r="K17" s="1069"/>
      <c r="L17" s="1069"/>
      <c r="M17" s="1069"/>
      <c r="N17" s="1069"/>
      <c r="O17" s="1069"/>
      <c r="P17" s="1069"/>
      <c r="Q17" s="1069"/>
      <c r="R17" s="1069"/>
      <c r="S17" s="1069"/>
      <c r="T17" s="1069"/>
      <c r="U17" s="1069"/>
      <c r="V17" s="1069"/>
      <c r="W17" s="1069"/>
      <c r="X17" s="1069"/>
      <c r="Y17" s="1069"/>
      <c r="Z17" s="1069"/>
      <c r="AA17" s="294">
        <f>IF('Year 1'!AT3&gt;0,('Year 8'!AA17*(1+'Year 1'!AT3)),'Year 1'!AA17)</f>
        <v>0</v>
      </c>
      <c r="AB17" s="355"/>
      <c r="AC17" s="258"/>
      <c r="AD17" s="232"/>
      <c r="AE17" s="36">
        <f>AA17*AB17/12*D17</f>
        <v>0</v>
      </c>
      <c r="AF17" s="161"/>
      <c r="AG17" s="190">
        <f>(AE17*DATA!A$5)+(DATA!A$4*AB17)</f>
        <v>0</v>
      </c>
      <c r="AH17" s="357"/>
      <c r="AI17" s="198"/>
      <c r="AJ17" s="229"/>
      <c r="AK17" s="94">
        <f>AA17*AH17/12*D17</f>
        <v>0</v>
      </c>
      <c r="AL17" s="594"/>
      <c r="AM17" s="23">
        <f>(AK17*DATA!A$5)+(DATA!A$4*AH17)</f>
        <v>0</v>
      </c>
      <c r="AN17" s="60">
        <f t="shared" ref="AN17:AN34" si="4">AE17+AK17</f>
        <v>0</v>
      </c>
      <c r="AO17" s="615"/>
      <c r="AP17" s="61">
        <f t="shared" ref="AP17:AP34" si="5">AG17+AM17</f>
        <v>0</v>
      </c>
      <c r="AQ17" s="26"/>
      <c r="AR17" s="26"/>
      <c r="AS17" s="26"/>
      <c r="AT17" s="26"/>
      <c r="AU17" s="26"/>
      <c r="AV17" s="26"/>
      <c r="AW17" s="26"/>
      <c r="AX17" s="26"/>
      <c r="AY17" s="26"/>
      <c r="AZ17" s="26"/>
      <c r="BA17" s="26"/>
      <c r="BB17" s="26"/>
      <c r="BC17" s="26"/>
      <c r="BD17" s="26"/>
      <c r="BE17" s="26"/>
      <c r="BF17" s="26"/>
      <c r="BG17" s="26"/>
      <c r="BH17" s="26"/>
      <c r="BI17" s="26"/>
      <c r="BJ17" s="26"/>
    </row>
    <row r="18" spans="1:62" ht="12.75" customHeight="1">
      <c r="A18" s="1119" t="s">
        <v>40</v>
      </c>
      <c r="B18" s="1313"/>
      <c r="C18" s="1313"/>
      <c r="D18" s="677"/>
      <c r="E18" s="167" t="s">
        <v>37</v>
      </c>
      <c r="F18" s="1114" t="s">
        <v>41</v>
      </c>
      <c r="G18" s="1076"/>
      <c r="H18" s="1076"/>
      <c r="I18" s="1076"/>
      <c r="J18" s="1076"/>
      <c r="K18" s="1076"/>
      <c r="L18" s="1076"/>
      <c r="M18" s="1076"/>
      <c r="N18" s="1076"/>
      <c r="O18" s="1076"/>
      <c r="P18" s="1076"/>
      <c r="Q18" s="1076"/>
      <c r="R18" s="1076"/>
      <c r="S18" s="1076"/>
      <c r="T18" s="1076"/>
      <c r="U18" s="1076"/>
      <c r="V18" s="1076"/>
      <c r="W18" s="1076"/>
      <c r="X18" s="1076"/>
      <c r="Y18" s="1076"/>
      <c r="Z18" s="1115"/>
      <c r="AA18" s="295">
        <f>IF('Year 1'!AT3&gt;0,('Year 8'!AA18*(1+'Year 1'!AT3)),'Year 1'!AA18)</f>
        <v>0</v>
      </c>
      <c r="AB18" s="257"/>
      <c r="AC18" s="422"/>
      <c r="AD18" s="259">
        <v>0</v>
      </c>
      <c r="AE18" s="36">
        <f>AA18*AC18/9*D18+AA18/9*AD18</f>
        <v>0</v>
      </c>
      <c r="AF18" s="161"/>
      <c r="AG18" s="190">
        <f>AE18*DATA!A$6</f>
        <v>0</v>
      </c>
      <c r="AH18" s="199"/>
      <c r="AI18" s="423"/>
      <c r="AJ18" s="198"/>
      <c r="AK18" s="94">
        <f>AA18*AI18/12*D18</f>
        <v>0</v>
      </c>
      <c r="AL18" s="594"/>
      <c r="AM18" s="23">
        <f>AK18*DATA!A6</f>
        <v>0</v>
      </c>
      <c r="AN18" s="63">
        <f t="shared" si="4"/>
        <v>0</v>
      </c>
      <c r="AO18" s="615"/>
      <c r="AP18" s="61">
        <f t="shared" si="5"/>
        <v>0</v>
      </c>
      <c r="AQ18" s="26"/>
      <c r="AR18" s="26"/>
      <c r="AS18" s="26"/>
      <c r="AT18" s="26"/>
      <c r="AU18" s="26"/>
      <c r="AV18" s="26"/>
      <c r="AW18" s="26"/>
      <c r="AX18" s="26"/>
      <c r="AY18" s="26"/>
      <c r="AZ18" s="26"/>
      <c r="BA18" s="26"/>
      <c r="BB18" s="26"/>
      <c r="BC18" s="26"/>
      <c r="BD18" s="26"/>
      <c r="BE18" s="26"/>
      <c r="BF18" s="26"/>
      <c r="BG18" s="26"/>
      <c r="BH18" s="26"/>
      <c r="BI18" s="26"/>
      <c r="BJ18" s="26"/>
    </row>
    <row r="19" spans="1:62" ht="12.75" customHeight="1">
      <c r="A19" s="1119" t="s">
        <v>43</v>
      </c>
      <c r="B19" s="1313"/>
      <c r="C19" s="1313"/>
      <c r="D19" s="677"/>
      <c r="E19" s="167" t="s">
        <v>37</v>
      </c>
      <c r="F19" s="1114" t="s">
        <v>44</v>
      </c>
      <c r="G19" s="1076"/>
      <c r="H19" s="1076"/>
      <c r="I19" s="1076"/>
      <c r="J19" s="1076"/>
      <c r="K19" s="1076"/>
      <c r="L19" s="1076"/>
      <c r="M19" s="1076"/>
      <c r="N19" s="1076"/>
      <c r="O19" s="1076"/>
      <c r="P19" s="1076"/>
      <c r="Q19" s="1076"/>
      <c r="R19" s="1076"/>
      <c r="S19" s="1076"/>
      <c r="T19" s="1076"/>
      <c r="U19" s="1076"/>
      <c r="V19" s="1076"/>
      <c r="W19" s="1076"/>
      <c r="X19" s="1076"/>
      <c r="Y19" s="1076"/>
      <c r="Z19" s="1115"/>
      <c r="AA19" s="295">
        <f>IF('Year 1'!AT3&gt;0,('Year 8'!AA19*(1+'Year 1'!AT3)),'Year 1'!AA19)</f>
        <v>0</v>
      </c>
      <c r="AB19" s="257"/>
      <c r="AC19" s="341"/>
      <c r="AD19" s="259"/>
      <c r="AE19" s="36">
        <f>AA19*AC19/9*D19+AA19/9*AD19</f>
        <v>0</v>
      </c>
      <c r="AF19" s="161"/>
      <c r="AG19" s="190">
        <f>AE19*DATA!A$6</f>
        <v>0</v>
      </c>
      <c r="AH19" s="198"/>
      <c r="AI19" s="420"/>
      <c r="AJ19" s="198"/>
      <c r="AK19" s="94">
        <f t="shared" ref="AK19:AK20" si="6">AA19*AI19/12*D19</f>
        <v>0</v>
      </c>
      <c r="AL19" s="594"/>
      <c r="AM19" s="23">
        <f>AK19*DATA!A6</f>
        <v>0</v>
      </c>
      <c r="AN19" s="63">
        <f t="shared" si="4"/>
        <v>0</v>
      </c>
      <c r="AO19" s="615"/>
      <c r="AP19" s="61">
        <f t="shared" si="5"/>
        <v>0</v>
      </c>
      <c r="AQ19" s="26"/>
      <c r="AR19" s="26"/>
      <c r="AS19" s="26"/>
      <c r="AT19" s="26"/>
      <c r="AU19" s="26"/>
      <c r="AV19" s="26"/>
      <c r="AW19" s="26"/>
      <c r="AX19" s="26"/>
      <c r="AY19" s="26"/>
      <c r="AZ19" s="26"/>
      <c r="BA19" s="26"/>
      <c r="BB19" s="26"/>
      <c r="BC19" s="26"/>
      <c r="BD19" s="26"/>
      <c r="BE19" s="26"/>
      <c r="BF19" s="26"/>
      <c r="BG19" s="26"/>
      <c r="BH19" s="26"/>
      <c r="BI19" s="26"/>
      <c r="BJ19" s="26"/>
    </row>
    <row r="20" spans="1:62" ht="12.75" customHeight="1">
      <c r="A20" s="1119" t="s">
        <v>46</v>
      </c>
      <c r="B20" s="1313"/>
      <c r="C20" s="1313"/>
      <c r="D20" s="677"/>
      <c r="E20" s="167" t="s">
        <v>37</v>
      </c>
      <c r="F20" s="1114" t="s">
        <v>47</v>
      </c>
      <c r="G20" s="1076"/>
      <c r="H20" s="1076"/>
      <c r="I20" s="1076"/>
      <c r="J20" s="1076"/>
      <c r="K20" s="1076"/>
      <c r="L20" s="1076"/>
      <c r="M20" s="1076"/>
      <c r="N20" s="1076"/>
      <c r="O20" s="1076"/>
      <c r="P20" s="1076"/>
      <c r="Q20" s="1076"/>
      <c r="R20" s="1076"/>
      <c r="S20" s="1076"/>
      <c r="T20" s="1076"/>
      <c r="U20" s="1076"/>
      <c r="V20" s="1076"/>
      <c r="W20" s="1076"/>
      <c r="X20" s="1076"/>
      <c r="Y20" s="1076"/>
      <c r="Z20" s="1115"/>
      <c r="AA20" s="295">
        <f>IF('Year 1'!AT3&gt;0,('Year 8'!AA20*(1+'Year 1'!AT3)),'Year 1'!AA20)</f>
        <v>0</v>
      </c>
      <c r="AB20" s="257"/>
      <c r="AC20" s="341"/>
      <c r="AD20" s="259"/>
      <c r="AE20" s="36">
        <f>AA20*AC20/9*D20+AA20/9*AD20</f>
        <v>0</v>
      </c>
      <c r="AF20" s="161"/>
      <c r="AG20" s="190">
        <f>AE20*DATA!A$6</f>
        <v>0</v>
      </c>
      <c r="AH20" s="198"/>
      <c r="AI20" s="420"/>
      <c r="AJ20" s="198"/>
      <c r="AK20" s="94">
        <f t="shared" si="6"/>
        <v>0</v>
      </c>
      <c r="AL20" s="594"/>
      <c r="AM20" s="23">
        <f>AK20*DATA!A6</f>
        <v>0</v>
      </c>
      <c r="AN20" s="63">
        <f t="shared" si="4"/>
        <v>0</v>
      </c>
      <c r="AO20" s="615"/>
      <c r="AP20" s="61">
        <f t="shared" si="5"/>
        <v>0</v>
      </c>
      <c r="AQ20" s="26"/>
      <c r="AR20" s="26"/>
      <c r="AS20" s="26"/>
      <c r="AT20" s="26"/>
      <c r="AU20" s="26"/>
      <c r="AV20" s="26"/>
      <c r="AW20" s="26"/>
      <c r="AX20" s="26"/>
      <c r="AY20" s="26"/>
      <c r="AZ20" s="26"/>
      <c r="BA20" s="26"/>
      <c r="BB20" s="26"/>
      <c r="BC20" s="26"/>
      <c r="BD20" s="26"/>
      <c r="BE20" s="26"/>
      <c r="BF20" s="26"/>
      <c r="BG20" s="26"/>
      <c r="BH20" s="26"/>
      <c r="BI20" s="26"/>
      <c r="BJ20" s="26"/>
    </row>
    <row r="21" spans="1:62" ht="12.75" customHeight="1">
      <c r="A21" s="1119" t="s">
        <v>49</v>
      </c>
      <c r="B21" s="1076"/>
      <c r="C21" s="1076"/>
      <c r="D21" s="677"/>
      <c r="E21" s="167" t="s">
        <v>37</v>
      </c>
      <c r="F21" s="1114" t="s">
        <v>50</v>
      </c>
      <c r="G21" s="1076"/>
      <c r="H21" s="1076"/>
      <c r="I21" s="1076"/>
      <c r="J21" s="1076"/>
      <c r="K21" s="1076"/>
      <c r="L21" s="1076"/>
      <c r="M21" s="1076"/>
      <c r="N21" s="1076"/>
      <c r="O21" s="1076"/>
      <c r="P21" s="1076"/>
      <c r="Q21" s="1076"/>
      <c r="R21" s="1076"/>
      <c r="S21" s="1076"/>
      <c r="T21" s="1076"/>
      <c r="U21" s="1076"/>
      <c r="V21" s="1076"/>
      <c r="W21" s="1076"/>
      <c r="X21" s="1076"/>
      <c r="Y21" s="1076"/>
      <c r="Z21" s="1115"/>
      <c r="AA21" s="296">
        <f>IF('Year 1'!AT3&gt;0,('Year 8'!AA21*(1+'Year 1'!AT3)),'Year 1'!AA21)</f>
        <v>0</v>
      </c>
      <c r="AB21" s="1288"/>
      <c r="AC21" s="1125"/>
      <c r="AD21" s="330"/>
      <c r="AE21" s="36">
        <f>AA21*AD21/3*D21</f>
        <v>0</v>
      </c>
      <c r="AF21" s="161"/>
      <c r="AG21" s="190">
        <f>AE21*DATA!A3</f>
        <v>0</v>
      </c>
      <c r="AH21" s="1317"/>
      <c r="AI21" s="1125"/>
      <c r="AJ21" s="358"/>
      <c r="AK21" s="94">
        <f>AA21*AJ21/12*D21</f>
        <v>0</v>
      </c>
      <c r="AL21" s="594"/>
      <c r="AM21" s="23">
        <f>AK21*DATA!A3</f>
        <v>0</v>
      </c>
      <c r="AN21" s="60">
        <f t="shared" si="4"/>
        <v>0</v>
      </c>
      <c r="AO21" s="615"/>
      <c r="AP21" s="61">
        <f t="shared" si="5"/>
        <v>0</v>
      </c>
      <c r="AQ21" s="26"/>
      <c r="AR21" s="26"/>
      <c r="AS21" s="26"/>
      <c r="AT21" s="26"/>
      <c r="AU21" s="26"/>
      <c r="AV21" s="26"/>
      <c r="AW21" s="26"/>
      <c r="AX21" s="26"/>
      <c r="AY21" s="26"/>
      <c r="AZ21" s="26"/>
      <c r="BA21" s="26"/>
      <c r="BB21" s="26"/>
      <c r="BC21" s="26"/>
      <c r="BD21" s="26"/>
      <c r="BE21" s="26"/>
      <c r="BF21" s="26"/>
      <c r="BG21" s="26"/>
      <c r="BH21" s="26"/>
      <c r="BI21" s="26"/>
      <c r="BJ21" s="26"/>
    </row>
    <row r="22" spans="1:62" ht="12.75" customHeight="1">
      <c r="A22" s="1119" t="s">
        <v>52</v>
      </c>
      <c r="B22" s="1076"/>
      <c r="C22" s="1076"/>
      <c r="D22" s="679"/>
      <c r="E22" s="167" t="s">
        <v>37</v>
      </c>
      <c r="F22" s="1126" t="str">
        <f>'Year 4'!F22:Z22</f>
        <v xml:space="preserve">Other - full time benefited </v>
      </c>
      <c r="G22" s="1063"/>
      <c r="H22" s="1063"/>
      <c r="I22" s="1063"/>
      <c r="J22" s="1063"/>
      <c r="K22" s="1063"/>
      <c r="L22" s="1063"/>
      <c r="M22" s="1063"/>
      <c r="N22" s="1063"/>
      <c r="O22" s="1063"/>
      <c r="P22" s="1063"/>
      <c r="Q22" s="1063"/>
      <c r="R22" s="1063"/>
      <c r="S22" s="1063"/>
      <c r="T22" s="1063"/>
      <c r="U22" s="1063"/>
      <c r="V22" s="1063"/>
      <c r="W22" s="1063"/>
      <c r="X22" s="1063"/>
      <c r="Y22" s="1063"/>
      <c r="Z22" s="1064"/>
      <c r="AA22" s="297">
        <f>IF('Year 1'!AT3&gt;0,('Year 8'!AA22*(1+'Year 1'!AT3)),'Year 1'!AA22)</f>
        <v>0</v>
      </c>
      <c r="AB22" s="342"/>
      <c r="AC22" s="1207"/>
      <c r="AD22" s="1125"/>
      <c r="AE22" s="36">
        <f t="shared" ref="AE22:AE34" si="7">AA22*AB22/12*D22</f>
        <v>0</v>
      </c>
      <c r="AF22" s="161"/>
      <c r="AG22" s="190">
        <f>(AE22*DATA!A$5)+(DATA!A$4*AB22)</f>
        <v>0</v>
      </c>
      <c r="AH22" s="357"/>
      <c r="AI22" s="1116"/>
      <c r="AJ22" s="1254"/>
      <c r="AK22" s="94">
        <f t="shared" ref="AK22:AK34" si="8">AA22*AH22/12*D22</f>
        <v>0</v>
      </c>
      <c r="AL22" s="594"/>
      <c r="AM22" s="568">
        <f>(AK22*DATA!A$5)+(DATA!A$4*AH22)</f>
        <v>0</v>
      </c>
      <c r="AN22" s="99">
        <f t="shared" si="4"/>
        <v>0</v>
      </c>
      <c r="AO22" s="615"/>
      <c r="AP22" s="61">
        <f t="shared" si="5"/>
        <v>0</v>
      </c>
      <c r="AQ22" s="26"/>
      <c r="AR22" s="26"/>
      <c r="AS22" s="26"/>
      <c r="AT22" s="26"/>
      <c r="AU22" s="26"/>
      <c r="AV22" s="26"/>
      <c r="AW22" s="26"/>
      <c r="AX22" s="26"/>
      <c r="AY22" s="26"/>
      <c r="AZ22" s="26"/>
      <c r="BA22" s="26"/>
      <c r="BB22" s="26"/>
      <c r="BC22" s="26"/>
      <c r="BD22" s="26"/>
      <c r="BE22" s="26"/>
      <c r="BF22" s="26"/>
      <c r="BG22" s="26"/>
      <c r="BH22" s="26"/>
      <c r="BI22" s="26"/>
      <c r="BJ22" s="26"/>
    </row>
    <row r="23" spans="1:62" ht="12.75" customHeight="1" outlineLevel="1">
      <c r="A23" s="1119" t="s">
        <v>54</v>
      </c>
      <c r="B23" s="1076"/>
      <c r="C23" s="1076"/>
      <c r="D23" s="677"/>
      <c r="E23" s="168" t="s">
        <v>37</v>
      </c>
      <c r="F23" s="1126" t="str">
        <f>'Year 4'!F28:Z28</f>
        <v xml:space="preserve">Other - full time benefited </v>
      </c>
      <c r="G23" s="1063"/>
      <c r="H23" s="1063"/>
      <c r="I23" s="1063"/>
      <c r="J23" s="1063"/>
      <c r="K23" s="1063"/>
      <c r="L23" s="1063"/>
      <c r="M23" s="1063"/>
      <c r="N23" s="1063"/>
      <c r="O23" s="1063"/>
      <c r="P23" s="1063"/>
      <c r="Q23" s="1063"/>
      <c r="R23" s="1063"/>
      <c r="S23" s="1063"/>
      <c r="T23" s="1063"/>
      <c r="U23" s="1063"/>
      <c r="V23" s="1063"/>
      <c r="W23" s="1063"/>
      <c r="X23" s="1063"/>
      <c r="Y23" s="1063"/>
      <c r="Z23" s="1064"/>
      <c r="AA23" s="297">
        <f>IF('Year 1'!AT3&gt;0,('Year 8'!AA23*(1+'Year 1'!AT3)),'Year 1'!AA23)</f>
        <v>0</v>
      </c>
      <c r="AB23" s="356"/>
      <c r="AC23" s="1207"/>
      <c r="AD23" s="1125"/>
      <c r="AE23" s="36">
        <f t="shared" ref="AE23:AE28" si="9">AA23*AB23/12*D23</f>
        <v>0</v>
      </c>
      <c r="AF23" s="161"/>
      <c r="AG23" s="190">
        <f>(AE23*DATA!A$5)+(DATA!A$4*AB23)</f>
        <v>0</v>
      </c>
      <c r="AH23" s="352"/>
      <c r="AI23" s="1116"/>
      <c r="AJ23" s="1254"/>
      <c r="AK23" s="94">
        <f t="shared" ref="AK23:AK28" si="10">AA23*AH23/12*D23</f>
        <v>0</v>
      </c>
      <c r="AL23" s="579"/>
      <c r="AM23" s="570">
        <f>(AK23*DATA!A$5)+(DATA!A$4*AH23)</f>
        <v>0</v>
      </c>
      <c r="AN23" s="99">
        <f t="shared" ref="AN23:AN28" si="11">AE23+AK23</f>
        <v>0</v>
      </c>
      <c r="AO23" s="615"/>
      <c r="AP23" s="61">
        <f t="shared" ref="AP23:AP28" si="12">AG23+AM23</f>
        <v>0</v>
      </c>
      <c r="AQ23" s="26"/>
      <c r="AR23" s="26"/>
      <c r="AS23" s="26"/>
      <c r="AT23" s="26"/>
      <c r="AU23" s="26"/>
      <c r="AV23" s="26"/>
      <c r="AW23" s="26"/>
      <c r="AX23" s="26"/>
      <c r="AY23" s="26"/>
      <c r="AZ23" s="26"/>
      <c r="BA23" s="26"/>
      <c r="BB23" s="26"/>
      <c r="BC23" s="26"/>
      <c r="BD23" s="26"/>
      <c r="BE23" s="26"/>
      <c r="BF23" s="26"/>
      <c r="BG23" s="26"/>
      <c r="BH23" s="26"/>
      <c r="BI23" s="26"/>
      <c r="BJ23" s="26"/>
    </row>
    <row r="24" spans="1:62" ht="12.75" customHeight="1" outlineLevel="1">
      <c r="A24" s="1119" t="s">
        <v>56</v>
      </c>
      <c r="B24" s="1076"/>
      <c r="C24" s="1076"/>
      <c r="D24" s="677"/>
      <c r="E24" s="168" t="s">
        <v>37</v>
      </c>
      <c r="F24" s="1126" t="str">
        <f>'Year 4'!F28:Z28</f>
        <v xml:space="preserve">Other - full time benefited </v>
      </c>
      <c r="G24" s="1063"/>
      <c r="H24" s="1063"/>
      <c r="I24" s="1063"/>
      <c r="J24" s="1063"/>
      <c r="K24" s="1063"/>
      <c r="L24" s="1063"/>
      <c r="M24" s="1063"/>
      <c r="N24" s="1063"/>
      <c r="O24" s="1063"/>
      <c r="P24" s="1063"/>
      <c r="Q24" s="1063"/>
      <c r="R24" s="1063"/>
      <c r="S24" s="1063"/>
      <c r="T24" s="1063"/>
      <c r="U24" s="1063"/>
      <c r="V24" s="1063"/>
      <c r="W24" s="1063"/>
      <c r="X24" s="1063"/>
      <c r="Y24" s="1063"/>
      <c r="Z24" s="1064"/>
      <c r="AA24" s="297">
        <f>IF('Year 1'!AT3&gt;0,('Year 8'!AA24*(1+'Year 1'!AT3)),'Year 1'!AA24)</f>
        <v>0</v>
      </c>
      <c r="AB24" s="356"/>
      <c r="AC24" s="1207"/>
      <c r="AD24" s="1125"/>
      <c r="AE24" s="36">
        <f t="shared" si="9"/>
        <v>0</v>
      </c>
      <c r="AF24" s="161"/>
      <c r="AG24" s="190">
        <f>(AE24*DATA!A$5)+(DATA!A$4*AB24)</f>
        <v>0</v>
      </c>
      <c r="AH24" s="352"/>
      <c r="AI24" s="1116"/>
      <c r="AJ24" s="1254"/>
      <c r="AK24" s="94">
        <f t="shared" si="10"/>
        <v>0</v>
      </c>
      <c r="AL24" s="579"/>
      <c r="AM24" s="570">
        <f>(AK24*DATA!A$5)+(DATA!A$4*AH24)</f>
        <v>0</v>
      </c>
      <c r="AN24" s="99">
        <f t="shared" si="11"/>
        <v>0</v>
      </c>
      <c r="AO24" s="615"/>
      <c r="AP24" s="61">
        <f t="shared" si="12"/>
        <v>0</v>
      </c>
      <c r="AQ24" s="26"/>
      <c r="AR24" s="26"/>
      <c r="AS24" s="26"/>
      <c r="AT24" s="26"/>
      <c r="AU24" s="26"/>
      <c r="AV24" s="26"/>
      <c r="AW24" s="26"/>
      <c r="AX24" s="26"/>
      <c r="AY24" s="26"/>
      <c r="AZ24" s="26"/>
      <c r="BA24" s="26"/>
      <c r="BB24" s="26"/>
      <c r="BC24" s="26"/>
      <c r="BD24" s="26"/>
      <c r="BE24" s="26"/>
      <c r="BF24" s="26"/>
      <c r="BG24" s="26"/>
      <c r="BH24" s="26"/>
      <c r="BI24" s="26"/>
      <c r="BJ24" s="26"/>
    </row>
    <row r="25" spans="1:62" ht="12.75" customHeight="1" outlineLevel="1">
      <c r="A25" s="1119" t="s">
        <v>57</v>
      </c>
      <c r="B25" s="1076"/>
      <c r="C25" s="1076"/>
      <c r="D25" s="677"/>
      <c r="E25" s="168" t="s">
        <v>37</v>
      </c>
      <c r="F25" s="1126" t="str">
        <f>'Year 4'!F28:Z28</f>
        <v xml:space="preserve">Other - full time benefited </v>
      </c>
      <c r="G25" s="1063"/>
      <c r="H25" s="1063"/>
      <c r="I25" s="1063"/>
      <c r="J25" s="1063"/>
      <c r="K25" s="1063"/>
      <c r="L25" s="1063"/>
      <c r="M25" s="1063"/>
      <c r="N25" s="1063"/>
      <c r="O25" s="1063"/>
      <c r="P25" s="1063"/>
      <c r="Q25" s="1063"/>
      <c r="R25" s="1063"/>
      <c r="S25" s="1063"/>
      <c r="T25" s="1063"/>
      <c r="U25" s="1063"/>
      <c r="V25" s="1063"/>
      <c r="W25" s="1063"/>
      <c r="X25" s="1063"/>
      <c r="Y25" s="1063"/>
      <c r="Z25" s="1064"/>
      <c r="AA25" s="297">
        <f>IF('Year 1'!AT3&gt;0,('Year 8'!AA25*(1+'Year 1'!AT3)),'Year 1'!AA25)</f>
        <v>0</v>
      </c>
      <c r="AB25" s="356"/>
      <c r="AC25" s="1207"/>
      <c r="AD25" s="1125"/>
      <c r="AE25" s="36">
        <f t="shared" si="9"/>
        <v>0</v>
      </c>
      <c r="AF25" s="161"/>
      <c r="AG25" s="190">
        <f>(AE25*DATA!A$5)+(DATA!A$4*AB25)</f>
        <v>0</v>
      </c>
      <c r="AH25" s="352"/>
      <c r="AI25" s="1116"/>
      <c r="AJ25" s="1254"/>
      <c r="AK25" s="94">
        <f t="shared" si="10"/>
        <v>0</v>
      </c>
      <c r="AL25" s="579"/>
      <c r="AM25" s="570">
        <f>(AK25*DATA!A$5)+(DATA!A$4*AH25)</f>
        <v>0</v>
      </c>
      <c r="AN25" s="99">
        <f t="shared" si="11"/>
        <v>0</v>
      </c>
      <c r="AO25" s="615"/>
      <c r="AP25" s="61">
        <f t="shared" si="12"/>
        <v>0</v>
      </c>
      <c r="AQ25" s="26"/>
      <c r="AR25" s="26"/>
      <c r="AS25" s="26"/>
      <c r="AT25" s="26"/>
      <c r="AU25" s="26"/>
      <c r="AV25" s="26"/>
      <c r="AW25" s="26"/>
      <c r="AX25" s="26"/>
      <c r="AY25" s="26"/>
      <c r="AZ25" s="26"/>
      <c r="BA25" s="26"/>
      <c r="BB25" s="26"/>
      <c r="BC25" s="26"/>
      <c r="BD25" s="26"/>
      <c r="BE25" s="26"/>
      <c r="BF25" s="26"/>
      <c r="BG25" s="26"/>
      <c r="BH25" s="26"/>
      <c r="BI25" s="26"/>
      <c r="BJ25" s="26"/>
    </row>
    <row r="26" spans="1:62" ht="12.75" customHeight="1" outlineLevel="1">
      <c r="A26" s="1119" t="s">
        <v>58</v>
      </c>
      <c r="B26" s="1076"/>
      <c r="C26" s="1076"/>
      <c r="D26" s="677"/>
      <c r="E26" s="168" t="s">
        <v>37</v>
      </c>
      <c r="F26" s="1126" t="str">
        <f>'Year 4'!F28:Z28</f>
        <v xml:space="preserve">Other - full time benefited </v>
      </c>
      <c r="G26" s="1063"/>
      <c r="H26" s="1063"/>
      <c r="I26" s="1063"/>
      <c r="J26" s="1063"/>
      <c r="K26" s="1063"/>
      <c r="L26" s="1063"/>
      <c r="M26" s="1063"/>
      <c r="N26" s="1063"/>
      <c r="O26" s="1063"/>
      <c r="P26" s="1063"/>
      <c r="Q26" s="1063"/>
      <c r="R26" s="1063"/>
      <c r="S26" s="1063"/>
      <c r="T26" s="1063"/>
      <c r="U26" s="1063"/>
      <c r="V26" s="1063"/>
      <c r="W26" s="1063"/>
      <c r="X26" s="1063"/>
      <c r="Y26" s="1063"/>
      <c r="Z26" s="1064"/>
      <c r="AA26" s="297">
        <f>IF('Year 1'!AT3&gt;0,('Year 8'!AA26*(1+'Year 1'!AT3)),'Year 1'!AA26)</f>
        <v>0</v>
      </c>
      <c r="AB26" s="356"/>
      <c r="AC26" s="1207"/>
      <c r="AD26" s="1125"/>
      <c r="AE26" s="36">
        <f t="shared" si="9"/>
        <v>0</v>
      </c>
      <c r="AF26" s="161"/>
      <c r="AG26" s="190">
        <f>(AE26*DATA!A$5)+(DATA!A$4*AB26)</f>
        <v>0</v>
      </c>
      <c r="AH26" s="352"/>
      <c r="AI26" s="1116"/>
      <c r="AJ26" s="1254"/>
      <c r="AK26" s="94">
        <f t="shared" si="10"/>
        <v>0</v>
      </c>
      <c r="AL26" s="579"/>
      <c r="AM26" s="570">
        <f>(AK26*DATA!A$5)+(DATA!A$4*AH26)</f>
        <v>0</v>
      </c>
      <c r="AN26" s="99">
        <f t="shared" si="11"/>
        <v>0</v>
      </c>
      <c r="AO26" s="615"/>
      <c r="AP26" s="61">
        <f t="shared" si="12"/>
        <v>0</v>
      </c>
      <c r="AQ26" s="26"/>
      <c r="AR26" s="26"/>
      <c r="AS26" s="26"/>
      <c r="AT26" s="26"/>
      <c r="AU26" s="26"/>
      <c r="AV26" s="26"/>
      <c r="AW26" s="26"/>
      <c r="AX26" s="26"/>
      <c r="AY26" s="26"/>
      <c r="AZ26" s="26"/>
      <c r="BA26" s="26"/>
      <c r="BB26" s="26"/>
      <c r="BC26" s="26"/>
      <c r="BD26" s="26"/>
      <c r="BE26" s="26"/>
      <c r="BF26" s="26"/>
      <c r="BG26" s="26"/>
      <c r="BH26" s="26"/>
      <c r="BI26" s="26"/>
      <c r="BJ26" s="26"/>
    </row>
    <row r="27" spans="1:62" ht="12.75" customHeight="1" outlineLevel="1">
      <c r="A27" s="1119" t="s">
        <v>59</v>
      </c>
      <c r="B27" s="1076"/>
      <c r="C27" s="1076"/>
      <c r="D27" s="677"/>
      <c r="E27" s="168" t="s">
        <v>37</v>
      </c>
      <c r="F27" s="1126" t="str">
        <f>'Year 4'!F28:Z28</f>
        <v xml:space="preserve">Other - full time benefited </v>
      </c>
      <c r="G27" s="1063"/>
      <c r="H27" s="1063"/>
      <c r="I27" s="1063"/>
      <c r="J27" s="1063"/>
      <c r="K27" s="1063"/>
      <c r="L27" s="1063"/>
      <c r="M27" s="1063"/>
      <c r="N27" s="1063"/>
      <c r="O27" s="1063"/>
      <c r="P27" s="1063"/>
      <c r="Q27" s="1063"/>
      <c r="R27" s="1063"/>
      <c r="S27" s="1063"/>
      <c r="T27" s="1063"/>
      <c r="U27" s="1063"/>
      <c r="V27" s="1063"/>
      <c r="W27" s="1063"/>
      <c r="X27" s="1063"/>
      <c r="Y27" s="1063"/>
      <c r="Z27" s="1064"/>
      <c r="AA27" s="297">
        <f>IF('Year 1'!AT3&gt;0,('Year 8'!AA27*(1+'Year 1'!AT3)),'Year 1'!AA27)</f>
        <v>0</v>
      </c>
      <c r="AB27" s="356"/>
      <c r="AC27" s="1207"/>
      <c r="AD27" s="1125"/>
      <c r="AE27" s="36">
        <f t="shared" si="9"/>
        <v>0</v>
      </c>
      <c r="AF27" s="161"/>
      <c r="AG27" s="190">
        <f>(AE27*DATA!A$5)+(DATA!A$4*AB27)</f>
        <v>0</v>
      </c>
      <c r="AH27" s="352"/>
      <c r="AI27" s="1116"/>
      <c r="AJ27" s="1254"/>
      <c r="AK27" s="94">
        <f t="shared" si="10"/>
        <v>0</v>
      </c>
      <c r="AL27" s="579"/>
      <c r="AM27" s="570">
        <f>(AK27*DATA!A$5)+(DATA!A$4*AH27)</f>
        <v>0</v>
      </c>
      <c r="AN27" s="99">
        <f t="shared" si="11"/>
        <v>0</v>
      </c>
      <c r="AO27" s="615"/>
      <c r="AP27" s="61">
        <f t="shared" si="12"/>
        <v>0</v>
      </c>
      <c r="AQ27" s="26"/>
      <c r="AR27" s="26"/>
      <c r="AS27" s="26"/>
      <c r="AT27" s="26"/>
      <c r="AU27" s="26"/>
      <c r="AV27" s="26"/>
      <c r="AW27" s="26"/>
      <c r="AX27" s="26"/>
      <c r="AY27" s="26"/>
      <c r="AZ27" s="26"/>
      <c r="BA27" s="26"/>
      <c r="BB27" s="26"/>
      <c r="BC27" s="26"/>
      <c r="BD27" s="26"/>
      <c r="BE27" s="26"/>
      <c r="BF27" s="26"/>
      <c r="BG27" s="26"/>
      <c r="BH27" s="26"/>
      <c r="BI27" s="26"/>
      <c r="BJ27" s="26"/>
    </row>
    <row r="28" spans="1:62" ht="12.75" customHeight="1" outlineLevel="1">
      <c r="A28" s="1119" t="s">
        <v>60</v>
      </c>
      <c r="B28" s="1076"/>
      <c r="C28" s="1076"/>
      <c r="D28" s="677"/>
      <c r="E28" s="168" t="s">
        <v>37</v>
      </c>
      <c r="F28" s="1126" t="str">
        <f>'Year 4'!F28:Z28</f>
        <v xml:space="preserve">Other - full time benefited </v>
      </c>
      <c r="G28" s="1063"/>
      <c r="H28" s="1063"/>
      <c r="I28" s="1063"/>
      <c r="J28" s="1063"/>
      <c r="K28" s="1063"/>
      <c r="L28" s="1063"/>
      <c r="M28" s="1063"/>
      <c r="N28" s="1063"/>
      <c r="O28" s="1063"/>
      <c r="P28" s="1063"/>
      <c r="Q28" s="1063"/>
      <c r="R28" s="1063"/>
      <c r="S28" s="1063"/>
      <c r="T28" s="1063"/>
      <c r="U28" s="1063"/>
      <c r="V28" s="1063"/>
      <c r="W28" s="1063"/>
      <c r="X28" s="1063"/>
      <c r="Y28" s="1063"/>
      <c r="Z28" s="1064"/>
      <c r="AA28" s="297">
        <f>IF('Year 1'!AT3&gt;0,('Year 8'!AA28*(1+'Year 1'!AT3)),'Year 1'!AA28)</f>
        <v>0</v>
      </c>
      <c r="AB28" s="356"/>
      <c r="AC28" s="1207"/>
      <c r="AD28" s="1125"/>
      <c r="AE28" s="36">
        <f t="shared" si="9"/>
        <v>0</v>
      </c>
      <c r="AF28" s="161"/>
      <c r="AG28" s="190">
        <f>(AE28*DATA!A$5)+(DATA!A$4*AB28)</f>
        <v>0</v>
      </c>
      <c r="AH28" s="352"/>
      <c r="AI28" s="1116"/>
      <c r="AJ28" s="1254"/>
      <c r="AK28" s="94">
        <f t="shared" si="10"/>
        <v>0</v>
      </c>
      <c r="AL28" s="579"/>
      <c r="AM28" s="570">
        <f>(AK28*DATA!A$5)+(DATA!A$4*AH28)</f>
        <v>0</v>
      </c>
      <c r="AN28" s="99">
        <f t="shared" si="11"/>
        <v>0</v>
      </c>
      <c r="AO28" s="615"/>
      <c r="AP28" s="61">
        <f t="shared" si="12"/>
        <v>0</v>
      </c>
      <c r="AQ28" s="26"/>
      <c r="AR28" s="26"/>
      <c r="AS28" s="26"/>
      <c r="AT28" s="26"/>
      <c r="AU28" s="26"/>
      <c r="AV28" s="26"/>
      <c r="AW28" s="26"/>
      <c r="AX28" s="26"/>
      <c r="AY28" s="26"/>
      <c r="AZ28" s="26"/>
      <c r="BA28" s="26"/>
      <c r="BB28" s="26"/>
      <c r="BC28" s="26"/>
      <c r="BD28" s="26"/>
      <c r="BE28" s="26"/>
      <c r="BF28" s="26"/>
      <c r="BG28" s="26"/>
      <c r="BH28" s="26"/>
      <c r="BI28" s="26"/>
      <c r="BJ28" s="26"/>
    </row>
    <row r="29" spans="1:62" ht="12.75" customHeight="1" outlineLevel="1">
      <c r="A29" s="1119" t="s">
        <v>61</v>
      </c>
      <c r="B29" s="1076"/>
      <c r="C29" s="1076"/>
      <c r="D29" s="680"/>
      <c r="E29" s="168" t="s">
        <v>37</v>
      </c>
      <c r="F29" s="1126" t="str">
        <f>'Year 4'!F29:Z29</f>
        <v xml:space="preserve">Other - full time benefited </v>
      </c>
      <c r="G29" s="1063"/>
      <c r="H29" s="1063"/>
      <c r="I29" s="1063"/>
      <c r="J29" s="1063"/>
      <c r="K29" s="1063"/>
      <c r="L29" s="1063"/>
      <c r="M29" s="1063"/>
      <c r="N29" s="1063"/>
      <c r="O29" s="1063"/>
      <c r="P29" s="1063"/>
      <c r="Q29" s="1063"/>
      <c r="R29" s="1063"/>
      <c r="S29" s="1063"/>
      <c r="T29" s="1063"/>
      <c r="U29" s="1063"/>
      <c r="V29" s="1063"/>
      <c r="W29" s="1063"/>
      <c r="X29" s="1063"/>
      <c r="Y29" s="1063"/>
      <c r="Z29" s="1064"/>
      <c r="AA29" s="297">
        <f>IF('Year 1'!AT3&gt;0,('Year 8'!AA29*(1+'Year 1'!AT3)),'Year 1'!AA29)</f>
        <v>0</v>
      </c>
      <c r="AB29" s="356"/>
      <c r="AC29" s="1252"/>
      <c r="AD29" s="1125"/>
      <c r="AE29" s="36">
        <f t="shared" si="7"/>
        <v>0</v>
      </c>
      <c r="AF29" s="161"/>
      <c r="AG29" s="190">
        <f>(AE29*DATA!A$5)+(DATA!A$4*AB29)</f>
        <v>0</v>
      </c>
      <c r="AH29" s="351"/>
      <c r="AI29" s="1252"/>
      <c r="AJ29" s="1254"/>
      <c r="AK29" s="94">
        <f t="shared" si="8"/>
        <v>0</v>
      </c>
      <c r="AL29" s="594"/>
      <c r="AM29" s="569">
        <f>(AK29*DATA!A$5)+(DATA!A$4*AH29)</f>
        <v>0</v>
      </c>
      <c r="AN29" s="99">
        <f t="shared" si="4"/>
        <v>0</v>
      </c>
      <c r="AO29" s="615"/>
      <c r="AP29" s="61">
        <f t="shared" si="5"/>
        <v>0</v>
      </c>
      <c r="AQ29" s="26"/>
      <c r="AR29" s="26"/>
      <c r="AS29" s="26"/>
      <c r="AT29" s="26"/>
      <c r="AU29" s="26"/>
      <c r="AV29" s="26"/>
      <c r="AW29" s="26"/>
      <c r="AX29" s="26"/>
      <c r="AY29" s="26"/>
      <c r="AZ29" s="26"/>
      <c r="BA29" s="26"/>
      <c r="BB29" s="26"/>
      <c r="BC29" s="26"/>
      <c r="BD29" s="26"/>
      <c r="BE29" s="26"/>
      <c r="BF29" s="26"/>
      <c r="BG29" s="26"/>
      <c r="BH29" s="26"/>
      <c r="BI29" s="26"/>
      <c r="BJ29" s="26"/>
    </row>
    <row r="30" spans="1:62" ht="12.75" customHeight="1" outlineLevel="1">
      <c r="A30" s="1119" t="s">
        <v>62</v>
      </c>
      <c r="B30" s="1076"/>
      <c r="C30" s="1076"/>
      <c r="D30" s="677"/>
      <c r="E30" s="168" t="s">
        <v>37</v>
      </c>
      <c r="F30" s="1126" t="str">
        <f>'Year 4'!F30:Z30</f>
        <v xml:space="preserve">Other - full time benefited </v>
      </c>
      <c r="G30" s="1063"/>
      <c r="H30" s="1063"/>
      <c r="I30" s="1063"/>
      <c r="J30" s="1063"/>
      <c r="K30" s="1063"/>
      <c r="L30" s="1063"/>
      <c r="M30" s="1063"/>
      <c r="N30" s="1063"/>
      <c r="O30" s="1063"/>
      <c r="P30" s="1063"/>
      <c r="Q30" s="1063"/>
      <c r="R30" s="1063"/>
      <c r="S30" s="1063"/>
      <c r="T30" s="1063"/>
      <c r="U30" s="1063"/>
      <c r="V30" s="1063"/>
      <c r="W30" s="1063"/>
      <c r="X30" s="1063"/>
      <c r="Y30" s="1063"/>
      <c r="Z30" s="1064"/>
      <c r="AA30" s="297">
        <f>IF('Year 1'!AT3&gt;0,('Year 8'!AA30*(1+'Year 1'!AT3)),'Year 1'!AA30)</f>
        <v>0</v>
      </c>
      <c r="AB30" s="356"/>
      <c r="AC30" s="1207"/>
      <c r="AD30" s="1125"/>
      <c r="AE30" s="36">
        <f t="shared" si="7"/>
        <v>0</v>
      </c>
      <c r="AF30" s="161"/>
      <c r="AG30" s="190">
        <f>(AE30*DATA!A$5)+(DATA!A$4*AB30)</f>
        <v>0</v>
      </c>
      <c r="AH30" s="352"/>
      <c r="AI30" s="1116"/>
      <c r="AJ30" s="1117"/>
      <c r="AK30" s="94">
        <f t="shared" si="8"/>
        <v>0</v>
      </c>
      <c r="AL30" s="579"/>
      <c r="AM30" s="570">
        <f>(AK30*DATA!A$5)+(DATA!A$4*AH30)</f>
        <v>0</v>
      </c>
      <c r="AN30" s="99">
        <f t="shared" si="4"/>
        <v>0</v>
      </c>
      <c r="AO30" s="615"/>
      <c r="AP30" s="61">
        <f t="shared" si="5"/>
        <v>0</v>
      </c>
      <c r="AQ30" s="26"/>
      <c r="AR30" s="26"/>
      <c r="AS30" s="26"/>
      <c r="AT30" s="26"/>
      <c r="AU30" s="26"/>
      <c r="AV30" s="26"/>
      <c r="AW30" s="26"/>
      <c r="AX30" s="26"/>
      <c r="AY30" s="26"/>
      <c r="AZ30" s="26"/>
      <c r="BA30" s="26"/>
      <c r="BB30" s="26"/>
      <c r="BC30" s="26"/>
      <c r="BD30" s="26"/>
      <c r="BE30" s="26"/>
      <c r="BF30" s="26"/>
      <c r="BG30" s="26"/>
      <c r="BH30" s="26"/>
      <c r="BI30" s="26"/>
      <c r="BJ30" s="26"/>
    </row>
    <row r="31" spans="1:62" ht="12.75" customHeight="1" outlineLevel="1">
      <c r="A31" s="1119" t="s">
        <v>63</v>
      </c>
      <c r="B31" s="1076"/>
      <c r="C31" s="1076"/>
      <c r="D31" s="677"/>
      <c r="E31" s="168" t="s">
        <v>37</v>
      </c>
      <c r="F31" s="1126" t="str">
        <f>'Year 4'!F31:Z31</f>
        <v xml:space="preserve">Other - part time undergrad student </v>
      </c>
      <c r="G31" s="1063"/>
      <c r="H31" s="1063"/>
      <c r="I31" s="1063"/>
      <c r="J31" s="1063"/>
      <c r="K31" s="1063"/>
      <c r="L31" s="1063"/>
      <c r="M31" s="1063"/>
      <c r="N31" s="1063"/>
      <c r="O31" s="1063"/>
      <c r="P31" s="1063"/>
      <c r="Q31" s="1063"/>
      <c r="R31" s="1063"/>
      <c r="S31" s="1063"/>
      <c r="T31" s="1063"/>
      <c r="U31" s="1063"/>
      <c r="V31" s="1063"/>
      <c r="W31" s="1063"/>
      <c r="X31" s="1063"/>
      <c r="Y31" s="1063"/>
      <c r="Z31" s="1064"/>
      <c r="AA31" s="297">
        <f>IF('Year 1'!AT3&gt;0,('Year 8'!AA31*(1+'Year 1'!AT3)),'Year 1'!AA31)</f>
        <v>0</v>
      </c>
      <c r="AB31" s="356"/>
      <c r="AC31" s="1252"/>
      <c r="AD31" s="1125"/>
      <c r="AE31" s="36">
        <f t="shared" si="7"/>
        <v>0</v>
      </c>
      <c r="AF31" s="161"/>
      <c r="AG31" s="190">
        <f>AE31*DATA!A3</f>
        <v>0</v>
      </c>
      <c r="AH31" s="352"/>
      <c r="AI31" s="1252"/>
      <c r="AJ31" s="1117"/>
      <c r="AK31" s="94">
        <f t="shared" si="8"/>
        <v>0</v>
      </c>
      <c r="AL31" s="579"/>
      <c r="AM31" s="570">
        <f>AK31*DATA!A3</f>
        <v>0</v>
      </c>
      <c r="AN31" s="68">
        <f t="shared" si="4"/>
        <v>0</v>
      </c>
      <c r="AO31" s="615"/>
      <c r="AP31" s="61">
        <f t="shared" si="5"/>
        <v>0</v>
      </c>
      <c r="AQ31" s="26"/>
      <c r="AR31" s="26"/>
      <c r="AS31" s="26"/>
      <c r="AT31" s="26"/>
      <c r="AU31" s="26"/>
      <c r="AV31" s="26"/>
      <c r="AW31" s="26"/>
      <c r="AX31" s="26"/>
      <c r="AY31" s="26"/>
      <c r="AZ31" s="26"/>
      <c r="BA31" s="26"/>
      <c r="BB31" s="26"/>
      <c r="BC31" s="26"/>
      <c r="BD31" s="26"/>
      <c r="BE31" s="26"/>
      <c r="BF31" s="26"/>
      <c r="BG31" s="26"/>
      <c r="BH31" s="26"/>
      <c r="BI31" s="26"/>
      <c r="BJ31" s="26"/>
    </row>
    <row r="32" spans="1:62" ht="12.75" customHeight="1" outlineLevel="1">
      <c r="A32" s="1119" t="s">
        <v>65</v>
      </c>
      <c r="B32" s="1076"/>
      <c r="C32" s="1076"/>
      <c r="D32" s="681"/>
      <c r="E32" s="168" t="s">
        <v>37</v>
      </c>
      <c r="F32" s="1126" t="str">
        <f>'Year 4'!F32:Z32</f>
        <v xml:space="preserve">Other - part time undergrad student </v>
      </c>
      <c r="G32" s="1063"/>
      <c r="H32" s="1063"/>
      <c r="I32" s="1063"/>
      <c r="J32" s="1063"/>
      <c r="K32" s="1063"/>
      <c r="L32" s="1063"/>
      <c r="M32" s="1063"/>
      <c r="N32" s="1063"/>
      <c r="O32" s="1063"/>
      <c r="P32" s="1063"/>
      <c r="Q32" s="1063"/>
      <c r="R32" s="1063"/>
      <c r="S32" s="1063"/>
      <c r="T32" s="1063"/>
      <c r="U32" s="1063"/>
      <c r="V32" s="1063"/>
      <c r="W32" s="1063"/>
      <c r="X32" s="1063"/>
      <c r="Y32" s="1063"/>
      <c r="Z32" s="1064"/>
      <c r="AA32" s="297">
        <f>IF('Year 1'!AT3&gt;0,('Year 8'!AA32*(1+'Year 1'!AT3)),'Year 1'!AA32)</f>
        <v>0</v>
      </c>
      <c r="AB32" s="356"/>
      <c r="AC32" s="1207"/>
      <c r="AD32" s="1125"/>
      <c r="AE32" s="36">
        <f t="shared" si="7"/>
        <v>0</v>
      </c>
      <c r="AF32" s="161"/>
      <c r="AG32" s="190">
        <f>AE32*DATA!A3</f>
        <v>0</v>
      </c>
      <c r="AH32" s="352"/>
      <c r="AI32" s="1116"/>
      <c r="AJ32" s="1117"/>
      <c r="AK32" s="94">
        <f t="shared" si="8"/>
        <v>0</v>
      </c>
      <c r="AL32" s="594"/>
      <c r="AM32" s="570">
        <f>AK32*DATA!A3</f>
        <v>0</v>
      </c>
      <c r="AN32" s="68">
        <f t="shared" si="4"/>
        <v>0</v>
      </c>
      <c r="AO32" s="615"/>
      <c r="AP32" s="61">
        <f t="shared" si="5"/>
        <v>0</v>
      </c>
      <c r="AQ32" s="26"/>
      <c r="AR32" s="26"/>
      <c r="AS32" s="26"/>
      <c r="AT32" s="26"/>
      <c r="AU32" s="26"/>
      <c r="AV32" s="26"/>
      <c r="AW32" s="26"/>
      <c r="AX32" s="26"/>
      <c r="AY32" s="26"/>
      <c r="AZ32" s="26"/>
      <c r="BA32" s="26"/>
      <c r="BB32" s="26"/>
      <c r="BC32" s="26"/>
      <c r="BD32" s="26"/>
      <c r="BE32" s="26"/>
      <c r="BF32" s="26"/>
      <c r="BG32" s="26"/>
      <c r="BH32" s="26"/>
      <c r="BI32" s="26"/>
      <c r="BJ32" s="26"/>
    </row>
    <row r="33" spans="1:62" ht="12.75" customHeight="1" outlineLevel="1">
      <c r="A33" s="1119" t="s">
        <v>66</v>
      </c>
      <c r="B33" s="1076"/>
      <c r="C33" s="1076"/>
      <c r="D33" s="682"/>
      <c r="E33" s="168" t="s">
        <v>37</v>
      </c>
      <c r="F33" s="1126" t="str">
        <f>'Year 4'!F33:Z33</f>
        <v>Other - part time - Graduate Student Hourly</v>
      </c>
      <c r="G33" s="1063"/>
      <c r="H33" s="1063"/>
      <c r="I33" s="1063"/>
      <c r="J33" s="1063"/>
      <c r="K33" s="1063"/>
      <c r="L33" s="1063"/>
      <c r="M33" s="1063"/>
      <c r="N33" s="1063"/>
      <c r="O33" s="1063"/>
      <c r="P33" s="1063"/>
      <c r="Q33" s="1063"/>
      <c r="R33" s="1063"/>
      <c r="S33" s="1063"/>
      <c r="T33" s="1063"/>
      <c r="U33" s="1063"/>
      <c r="V33" s="1063"/>
      <c r="W33" s="1063"/>
      <c r="X33" s="1063"/>
      <c r="Y33" s="1063"/>
      <c r="Z33" s="1064"/>
      <c r="AA33" s="297">
        <f>IF('Year 1'!AT3&gt;0,('Year 8'!AA33*(1+'Year 1'!AT3)),'Year 1'!AA33)</f>
        <v>0</v>
      </c>
      <c r="AB33" s="356"/>
      <c r="AC33" s="1252"/>
      <c r="AD33" s="1125"/>
      <c r="AE33" s="36">
        <f t="shared" si="7"/>
        <v>0</v>
      </c>
      <c r="AF33" s="161"/>
      <c r="AG33" s="190">
        <f>AE33*DATA!A3</f>
        <v>0</v>
      </c>
      <c r="AH33" s="352"/>
      <c r="AI33" s="1252"/>
      <c r="AJ33" s="1117"/>
      <c r="AK33" s="94">
        <f t="shared" si="8"/>
        <v>0</v>
      </c>
      <c r="AL33" s="594"/>
      <c r="AM33" s="570">
        <f>AK33*DATA!A3</f>
        <v>0</v>
      </c>
      <c r="AN33" s="99">
        <f t="shared" si="4"/>
        <v>0</v>
      </c>
      <c r="AO33" s="615"/>
      <c r="AP33" s="645">
        <f t="shared" si="5"/>
        <v>0</v>
      </c>
      <c r="AQ33" s="26"/>
      <c r="AR33" s="26"/>
      <c r="AS33" s="26"/>
      <c r="AT33" s="26"/>
      <c r="AU33" s="26"/>
      <c r="AV33" s="26"/>
      <c r="AW33" s="26"/>
      <c r="AX33" s="26"/>
      <c r="AY33" s="26"/>
      <c r="AZ33" s="26"/>
      <c r="BA33" s="26"/>
      <c r="BB33" s="26"/>
      <c r="BC33" s="26"/>
      <c r="BD33" s="26"/>
      <c r="BE33" s="26"/>
      <c r="BF33" s="26"/>
      <c r="BG33" s="26"/>
      <c r="BH33" s="26"/>
      <c r="BI33" s="26"/>
      <c r="BJ33" s="26"/>
    </row>
    <row r="34" spans="1:62" ht="12.75" customHeight="1" outlineLevel="1">
      <c r="A34" s="1119" t="s">
        <v>68</v>
      </c>
      <c r="B34" s="1076"/>
      <c r="C34" s="1076"/>
      <c r="D34" s="677"/>
      <c r="E34" s="169" t="s">
        <v>37</v>
      </c>
      <c r="F34" s="1126" t="str">
        <f>'Year 4'!F34:Z34</f>
        <v>Other - part time</v>
      </c>
      <c r="G34" s="1063"/>
      <c r="H34" s="1063"/>
      <c r="I34" s="1063"/>
      <c r="J34" s="1063"/>
      <c r="K34" s="1063"/>
      <c r="L34" s="1063"/>
      <c r="M34" s="1063"/>
      <c r="N34" s="1063"/>
      <c r="O34" s="1063"/>
      <c r="P34" s="1063"/>
      <c r="Q34" s="1063"/>
      <c r="R34" s="1063"/>
      <c r="S34" s="1063"/>
      <c r="T34" s="1063"/>
      <c r="U34" s="1063"/>
      <c r="V34" s="1063"/>
      <c r="W34" s="1063"/>
      <c r="X34" s="1063"/>
      <c r="Y34" s="1063"/>
      <c r="Z34" s="1064"/>
      <c r="AA34" s="297">
        <f>IF('Year 1'!AT3&gt;0,('Year 8'!AA34*(1+'Year 1'!AT3)),'Year 1'!AA34)</f>
        <v>0</v>
      </c>
      <c r="AB34" s="356"/>
      <c r="AC34" s="260"/>
      <c r="AD34" s="231"/>
      <c r="AE34" s="36">
        <f t="shared" si="7"/>
        <v>0</v>
      </c>
      <c r="AF34" s="161"/>
      <c r="AG34" s="191">
        <f>AE34*DATA!A3</f>
        <v>0</v>
      </c>
      <c r="AH34" s="359"/>
      <c r="AI34" s="197"/>
      <c r="AJ34" s="198"/>
      <c r="AK34" s="100">
        <f t="shared" si="8"/>
        <v>0</v>
      </c>
      <c r="AL34" s="594"/>
      <c r="AM34" s="572">
        <f>AK34*DATA!A3</f>
        <v>0</v>
      </c>
      <c r="AN34" s="101">
        <f t="shared" si="4"/>
        <v>0</v>
      </c>
      <c r="AO34" s="622"/>
      <c r="AP34" s="103">
        <f t="shared" si="5"/>
        <v>0</v>
      </c>
      <c r="AQ34" s="26"/>
      <c r="AR34" s="26"/>
      <c r="AS34" s="26"/>
      <c r="AT34" s="26"/>
      <c r="AU34" s="26"/>
      <c r="AV34" s="26"/>
      <c r="AW34" s="26"/>
      <c r="AX34" s="26"/>
      <c r="AY34" s="26"/>
      <c r="AZ34" s="26"/>
      <c r="BA34" s="26"/>
      <c r="BB34" s="26"/>
      <c r="BC34" s="26"/>
      <c r="BD34" s="26"/>
      <c r="BE34" s="26"/>
      <c r="BF34" s="26"/>
      <c r="BG34" s="26"/>
      <c r="BH34" s="26"/>
      <c r="BI34" s="26"/>
      <c r="BJ34" s="26"/>
    </row>
    <row r="35" spans="1:62" ht="13.5" customHeight="1">
      <c r="A35" s="1133" t="s">
        <v>70</v>
      </c>
      <c r="B35" s="1134"/>
      <c r="C35" s="1209">
        <f>SUM(D17:D34)</f>
        <v>0</v>
      </c>
      <c r="D35" s="1134"/>
      <c r="E35" s="170" t="s">
        <v>37</v>
      </c>
      <c r="F35" s="1278" t="s">
        <v>71</v>
      </c>
      <c r="G35" s="1134"/>
      <c r="H35" s="1134"/>
      <c r="I35" s="1134"/>
      <c r="J35" s="1134"/>
      <c r="K35" s="1134"/>
      <c r="L35" s="1134"/>
      <c r="M35" s="1134"/>
      <c r="N35" s="1134"/>
      <c r="O35" s="1134"/>
      <c r="P35" s="1134"/>
      <c r="Q35" s="1134"/>
      <c r="R35" s="1134"/>
      <c r="S35" s="1134"/>
      <c r="T35" s="1134"/>
      <c r="U35" s="1134"/>
      <c r="V35" s="1134"/>
      <c r="W35" s="1134"/>
      <c r="X35" s="1134"/>
      <c r="Y35" s="1134"/>
      <c r="Z35" s="1134"/>
      <c r="AA35" s="1134"/>
      <c r="AB35" s="1134"/>
      <c r="AC35" s="1134"/>
      <c r="AD35" s="1134"/>
      <c r="AE35" s="1279"/>
      <c r="AF35" s="161"/>
      <c r="AG35" s="193">
        <f>SUM(AE17:AG34)</f>
        <v>0</v>
      </c>
      <c r="AH35" s="1324"/>
      <c r="AI35" s="1325"/>
      <c r="AJ35" s="1326"/>
      <c r="AK35" s="711"/>
      <c r="AL35" s="594"/>
      <c r="AM35" s="40">
        <f>SUM(AK17:AM34)</f>
        <v>0</v>
      </c>
      <c r="AN35" s="575"/>
      <c r="AO35" s="624"/>
      <c r="AP35" s="102">
        <f>SUM(AN17:AP34)</f>
        <v>0</v>
      </c>
      <c r="AQ35" s="26"/>
      <c r="AR35" s="26"/>
      <c r="AS35" s="26"/>
      <c r="AT35" s="26"/>
      <c r="AU35" s="26"/>
      <c r="AV35" s="26"/>
      <c r="AW35" s="26"/>
      <c r="AX35" s="26"/>
      <c r="AY35" s="26"/>
      <c r="AZ35" s="26"/>
      <c r="BA35" s="26"/>
      <c r="BB35" s="26"/>
      <c r="BC35" s="26"/>
      <c r="BD35" s="26"/>
      <c r="BE35" s="26"/>
      <c r="BF35" s="26"/>
      <c r="BG35" s="26"/>
      <c r="BH35" s="26"/>
      <c r="BI35" s="26"/>
      <c r="BJ35" s="26"/>
    </row>
    <row r="36" spans="1:62" ht="13.5" customHeight="1" thickBot="1">
      <c r="A36" s="1309" t="s">
        <v>72</v>
      </c>
      <c r="B36" s="1148"/>
      <c r="C36" s="1148"/>
      <c r="D36" s="1148"/>
      <c r="E36" s="1148"/>
      <c r="F36" s="1148"/>
      <c r="G36" s="1148"/>
      <c r="H36" s="1148"/>
      <c r="I36" s="1148"/>
      <c r="J36" s="1148"/>
      <c r="K36" s="1148"/>
      <c r="L36" s="1148"/>
      <c r="M36" s="1148"/>
      <c r="N36" s="1148"/>
      <c r="O36" s="1148"/>
      <c r="P36" s="1148"/>
      <c r="Q36" s="1148"/>
      <c r="R36" s="1148"/>
      <c r="S36" s="1148"/>
      <c r="T36" s="1148"/>
      <c r="U36" s="1148"/>
      <c r="V36" s="1148"/>
      <c r="W36" s="1148"/>
      <c r="X36" s="1148"/>
      <c r="Y36" s="1148"/>
      <c r="Z36" s="1148"/>
      <c r="AA36" s="1148"/>
      <c r="AB36" s="1148"/>
      <c r="AC36" s="1148"/>
      <c r="AD36" s="1148"/>
      <c r="AE36" s="1281"/>
      <c r="AF36" s="41"/>
      <c r="AG36" s="173">
        <f>AG15+AG35</f>
        <v>0</v>
      </c>
      <c r="AH36" s="1327"/>
      <c r="AI36" s="1328"/>
      <c r="AJ36" s="1326"/>
      <c r="AK36" s="647"/>
      <c r="AL36" s="594"/>
      <c r="AM36" s="175">
        <f>AM15+AM35</f>
        <v>0</v>
      </c>
      <c r="AN36" s="278"/>
      <c r="AO36" s="619"/>
      <c r="AP36" s="626">
        <f>AP15+AP35</f>
        <v>0</v>
      </c>
      <c r="AQ36" s="26"/>
      <c r="AR36" s="26"/>
      <c r="AS36" s="26"/>
      <c r="AT36" s="26"/>
      <c r="AU36" s="26"/>
      <c r="AV36" s="26"/>
      <c r="AW36" s="26"/>
      <c r="AX36" s="26"/>
      <c r="AY36" s="26"/>
      <c r="AZ36" s="26"/>
      <c r="BA36" s="26"/>
      <c r="BB36" s="26"/>
      <c r="BC36" s="26"/>
      <c r="BD36" s="26"/>
      <c r="BE36" s="26"/>
      <c r="BF36" s="26"/>
      <c r="BG36" s="26"/>
      <c r="BH36" s="26"/>
      <c r="BI36" s="26"/>
      <c r="BJ36" s="26"/>
    </row>
    <row r="37" spans="1:62" ht="12.75" customHeight="1">
      <c r="A37" s="1310" t="s">
        <v>28</v>
      </c>
      <c r="B37" s="1283"/>
      <c r="C37" s="1283"/>
      <c r="D37" s="1283"/>
      <c r="E37" s="1283"/>
      <c r="F37" s="1283"/>
      <c r="G37" s="1283"/>
      <c r="H37" s="1283"/>
      <c r="I37" s="1283"/>
      <c r="J37" s="1283"/>
      <c r="K37" s="1283"/>
      <c r="L37" s="1283"/>
      <c r="M37" s="1283"/>
      <c r="N37" s="1283"/>
      <c r="O37" s="1283"/>
      <c r="P37" s="1283"/>
      <c r="Q37" s="1283"/>
      <c r="R37" s="1283"/>
      <c r="S37" s="1283"/>
      <c r="T37" s="1283"/>
      <c r="U37" s="1283"/>
      <c r="V37" s="1283"/>
      <c r="W37" s="1283"/>
      <c r="X37" s="1283"/>
      <c r="Y37" s="1283"/>
      <c r="Z37" s="1283"/>
      <c r="AA37" s="1283"/>
      <c r="AB37" s="1283"/>
      <c r="AC37" s="1283"/>
      <c r="AD37" s="1283"/>
      <c r="AE37" s="1283"/>
      <c r="AF37" s="171"/>
      <c r="AG37" s="655"/>
      <c r="AH37" s="1327"/>
      <c r="AI37" s="1328"/>
      <c r="AJ37" s="1326"/>
      <c r="AK37" s="648"/>
      <c r="AL37" s="704"/>
      <c r="AM37" s="620"/>
      <c r="AN37" s="1263">
        <f>IF(AM65&gt;25000,(25000),(AM65))</f>
        <v>0</v>
      </c>
      <c r="AO37" s="579"/>
      <c r="AP37" s="620"/>
      <c r="AQ37" s="26"/>
      <c r="AR37" s="26"/>
      <c r="AS37" s="26"/>
      <c r="AT37" s="26"/>
      <c r="AU37" s="26"/>
      <c r="AV37" s="26"/>
      <c r="AW37" s="26"/>
      <c r="AX37" s="26"/>
      <c r="AY37" s="26"/>
      <c r="AZ37" s="26"/>
      <c r="BA37" s="26"/>
      <c r="BB37" s="26"/>
      <c r="BC37" s="26"/>
      <c r="BD37" s="26"/>
      <c r="BE37" s="26"/>
      <c r="BF37" s="26"/>
      <c r="BG37" s="26"/>
      <c r="BH37" s="26"/>
      <c r="BI37" s="26"/>
      <c r="BJ37" s="26"/>
    </row>
    <row r="38" spans="1:62" ht="12.75" customHeight="1">
      <c r="A38" s="1042" t="s">
        <v>73</v>
      </c>
      <c r="B38" s="1220"/>
      <c r="C38" s="1220"/>
      <c r="D38" s="1220"/>
      <c r="E38" s="1220"/>
      <c r="F38" s="1220"/>
      <c r="G38" s="1221"/>
      <c r="H38" s="1149" t="str">
        <f>"1."</f>
        <v>1.</v>
      </c>
      <c r="I38" s="1069"/>
      <c r="J38" s="1069"/>
      <c r="K38" s="1129"/>
      <c r="L38" s="1060"/>
      <c r="M38" s="1060"/>
      <c r="N38" s="1060"/>
      <c r="O38" s="1060"/>
      <c r="P38" s="1060"/>
      <c r="Q38" s="1060"/>
      <c r="R38" s="1060"/>
      <c r="S38" s="1060"/>
      <c r="T38" s="1060"/>
      <c r="U38" s="1060"/>
      <c r="V38" s="1060"/>
      <c r="W38" s="1060"/>
      <c r="X38" s="1060"/>
      <c r="Y38" s="1060"/>
      <c r="Z38" s="1060"/>
      <c r="AA38" s="1060"/>
      <c r="AB38" s="1060"/>
      <c r="AC38" s="1060"/>
      <c r="AD38" s="1060"/>
      <c r="AE38" s="1060"/>
      <c r="AF38" s="1061"/>
      <c r="AG38" s="360"/>
      <c r="AH38" s="1327"/>
      <c r="AI38" s="1328"/>
      <c r="AJ38" s="1326"/>
      <c r="AK38" s="649">
        <f>IF(AG67&gt;25000,(25000),(AG67))</f>
        <v>0</v>
      </c>
      <c r="AL38" s="704"/>
      <c r="AM38" s="580"/>
      <c r="AN38" s="1264"/>
      <c r="AO38" s="579"/>
      <c r="AP38" s="61">
        <f t="shared" ref="AP38:AP47" si="13">AG38+AM38</f>
        <v>0</v>
      </c>
      <c r="AQ38" s="26"/>
      <c r="AR38" s="26"/>
      <c r="AS38" s="26"/>
      <c r="AT38" s="26"/>
      <c r="AU38" s="26"/>
      <c r="AV38" s="26"/>
      <c r="AW38" s="26"/>
      <c r="AX38" s="26"/>
      <c r="AY38" s="26"/>
      <c r="AZ38" s="26"/>
      <c r="BA38" s="26"/>
      <c r="BB38" s="26"/>
      <c r="BC38" s="26"/>
      <c r="BD38" s="26"/>
      <c r="BE38" s="26"/>
      <c r="BF38" s="26"/>
      <c r="BG38" s="26"/>
      <c r="BH38" s="26"/>
      <c r="BI38" s="26"/>
      <c r="BJ38" s="26"/>
    </row>
    <row r="39" spans="1:62" ht="12.75" customHeight="1">
      <c r="A39" s="1311"/>
      <c r="B39" s="1312"/>
      <c r="C39" s="1312"/>
      <c r="D39" s="1312"/>
      <c r="E39" s="1312"/>
      <c r="F39" s="1312"/>
      <c r="G39" s="1224"/>
      <c r="H39" s="1212" t="str">
        <f>"2."</f>
        <v>2.</v>
      </c>
      <c r="I39" s="1076"/>
      <c r="J39" s="1076"/>
      <c r="K39" s="1145"/>
      <c r="L39" s="1063"/>
      <c r="M39" s="1063"/>
      <c r="N39" s="1063"/>
      <c r="O39" s="1063"/>
      <c r="P39" s="1063"/>
      <c r="Q39" s="1063"/>
      <c r="R39" s="1063"/>
      <c r="S39" s="1063"/>
      <c r="T39" s="1063"/>
      <c r="U39" s="1063"/>
      <c r="V39" s="1063"/>
      <c r="W39" s="1063"/>
      <c r="X39" s="1063"/>
      <c r="Y39" s="1063"/>
      <c r="Z39" s="1063"/>
      <c r="AA39" s="1063"/>
      <c r="AB39" s="1063"/>
      <c r="AC39" s="1063"/>
      <c r="AD39" s="1063"/>
      <c r="AE39" s="1063"/>
      <c r="AF39" s="1064"/>
      <c r="AG39" s="360"/>
      <c r="AH39" s="1327"/>
      <c r="AI39" s="1328"/>
      <c r="AJ39" s="1326"/>
      <c r="AK39" s="649"/>
      <c r="AL39" s="594"/>
      <c r="AM39" s="580"/>
      <c r="AN39" s="1264"/>
      <c r="AO39" s="594"/>
      <c r="AP39" s="61">
        <f t="shared" si="13"/>
        <v>0</v>
      </c>
      <c r="AQ39" s="26"/>
      <c r="AR39" s="26"/>
      <c r="AS39" s="26"/>
      <c r="AT39" s="26"/>
      <c r="AU39" s="26"/>
      <c r="AV39" s="26"/>
      <c r="AW39" s="26"/>
      <c r="AX39" s="26"/>
      <c r="AY39" s="26"/>
      <c r="AZ39" s="26"/>
      <c r="BA39" s="26"/>
      <c r="BB39" s="26"/>
      <c r="BC39" s="26"/>
      <c r="BD39" s="26"/>
      <c r="BE39" s="26"/>
      <c r="BF39" s="26"/>
      <c r="BG39" s="26"/>
      <c r="BH39" s="26"/>
      <c r="BI39" s="26"/>
      <c r="BJ39" s="26"/>
    </row>
    <row r="40" spans="1:62" ht="12.75" customHeight="1">
      <c r="A40" s="1311"/>
      <c r="B40" s="1312"/>
      <c r="C40" s="1312"/>
      <c r="D40" s="1312"/>
      <c r="E40" s="1312"/>
      <c r="F40" s="1312"/>
      <c r="G40" s="1224"/>
      <c r="H40" s="1212" t="str">
        <f>"3."</f>
        <v>3.</v>
      </c>
      <c r="I40" s="1076"/>
      <c r="J40" s="1076"/>
      <c r="K40" s="1145"/>
      <c r="L40" s="1063"/>
      <c r="M40" s="1063"/>
      <c r="N40" s="1063"/>
      <c r="O40" s="1063"/>
      <c r="P40" s="1063"/>
      <c r="Q40" s="1063"/>
      <c r="R40" s="1063"/>
      <c r="S40" s="1063"/>
      <c r="T40" s="1063"/>
      <c r="U40" s="1063"/>
      <c r="V40" s="1063"/>
      <c r="W40" s="1063"/>
      <c r="X40" s="1063"/>
      <c r="Y40" s="1063"/>
      <c r="Z40" s="1063"/>
      <c r="AA40" s="1063"/>
      <c r="AB40" s="1063"/>
      <c r="AC40" s="1063"/>
      <c r="AD40" s="1063"/>
      <c r="AE40" s="1063"/>
      <c r="AF40" s="1064"/>
      <c r="AG40" s="360"/>
      <c r="AH40" s="1327"/>
      <c r="AI40" s="1328"/>
      <c r="AJ40" s="1326"/>
      <c r="AK40" s="649"/>
      <c r="AL40" s="594"/>
      <c r="AM40" s="580"/>
      <c r="AN40" s="1264"/>
      <c r="AO40" s="579"/>
      <c r="AP40" s="61">
        <f t="shared" si="13"/>
        <v>0</v>
      </c>
      <c r="AQ40" s="26"/>
      <c r="AR40" s="26"/>
      <c r="AS40" s="26"/>
      <c r="AT40" s="26"/>
      <c r="AU40" s="26"/>
      <c r="AV40" s="26"/>
      <c r="AW40" s="26"/>
      <c r="AX40" s="26"/>
      <c r="AY40" s="26"/>
      <c r="AZ40" s="26"/>
      <c r="BA40" s="26"/>
      <c r="BB40" s="26"/>
      <c r="BC40" s="26"/>
      <c r="BD40" s="26"/>
      <c r="BE40" s="26"/>
      <c r="BF40" s="26"/>
      <c r="BG40" s="26"/>
      <c r="BH40" s="26"/>
      <c r="BI40" s="26"/>
      <c r="BJ40" s="26"/>
    </row>
    <row r="41" spans="1:62" ht="12.75" customHeight="1">
      <c r="A41" s="1311"/>
      <c r="B41" s="1312"/>
      <c r="C41" s="1312"/>
      <c r="D41" s="1312"/>
      <c r="E41" s="1312"/>
      <c r="F41" s="1312"/>
      <c r="G41" s="1224"/>
      <c r="H41" s="1212" t="str">
        <f>"4."</f>
        <v>4.</v>
      </c>
      <c r="I41" s="1076"/>
      <c r="J41" s="1076"/>
      <c r="K41" s="1145"/>
      <c r="L41" s="1063"/>
      <c r="M41" s="1063"/>
      <c r="N41" s="1063"/>
      <c r="O41" s="1063"/>
      <c r="P41" s="1063"/>
      <c r="Q41" s="1063"/>
      <c r="R41" s="1063"/>
      <c r="S41" s="1063"/>
      <c r="T41" s="1063"/>
      <c r="U41" s="1063"/>
      <c r="V41" s="1063"/>
      <c r="W41" s="1063"/>
      <c r="X41" s="1063"/>
      <c r="Y41" s="1063"/>
      <c r="Z41" s="1063"/>
      <c r="AA41" s="1063"/>
      <c r="AB41" s="1063"/>
      <c r="AC41" s="1063"/>
      <c r="AD41" s="1063"/>
      <c r="AE41" s="1063"/>
      <c r="AF41" s="1064"/>
      <c r="AG41" s="360"/>
      <c r="AH41" s="1327"/>
      <c r="AI41" s="1328"/>
      <c r="AJ41" s="1326"/>
      <c r="AK41" s="649"/>
      <c r="AL41" s="594"/>
      <c r="AM41" s="580"/>
      <c r="AN41" s="1264"/>
      <c r="AO41" s="594"/>
      <c r="AP41" s="61">
        <f t="shared" si="13"/>
        <v>0</v>
      </c>
      <c r="AQ41" s="26"/>
      <c r="AR41" s="26"/>
      <c r="AS41" s="26"/>
      <c r="AT41" s="26"/>
      <c r="AU41" s="26"/>
      <c r="AV41" s="26"/>
      <c r="AW41" s="26"/>
      <c r="AX41" s="26"/>
      <c r="AY41" s="26"/>
      <c r="AZ41" s="26"/>
      <c r="BA41" s="26"/>
      <c r="BB41" s="26"/>
      <c r="BC41" s="26"/>
      <c r="BD41" s="26"/>
      <c r="BE41" s="26"/>
      <c r="BF41" s="26"/>
      <c r="BG41" s="26"/>
      <c r="BH41" s="26"/>
      <c r="BI41" s="26"/>
      <c r="BJ41" s="26"/>
    </row>
    <row r="42" spans="1:62" ht="12.75" customHeight="1">
      <c r="A42" s="1311"/>
      <c r="B42" s="1117"/>
      <c r="C42" s="1117"/>
      <c r="D42" s="1117"/>
      <c r="E42" s="1117"/>
      <c r="F42" s="1117"/>
      <c r="G42" s="1224"/>
      <c r="H42" s="1212" t="str">
        <f>"5."</f>
        <v>5.</v>
      </c>
      <c r="I42" s="1076"/>
      <c r="J42" s="1076"/>
      <c r="K42" s="1145"/>
      <c r="L42" s="1063"/>
      <c r="M42" s="1063"/>
      <c r="N42" s="1063"/>
      <c r="O42" s="1063"/>
      <c r="P42" s="1063"/>
      <c r="Q42" s="1063"/>
      <c r="R42" s="1063"/>
      <c r="S42" s="1063"/>
      <c r="T42" s="1063"/>
      <c r="U42" s="1063"/>
      <c r="V42" s="1063"/>
      <c r="W42" s="1063"/>
      <c r="X42" s="1063"/>
      <c r="Y42" s="1063"/>
      <c r="Z42" s="1063"/>
      <c r="AA42" s="1063"/>
      <c r="AB42" s="1063"/>
      <c r="AC42" s="1063"/>
      <c r="AD42" s="1063"/>
      <c r="AE42" s="1063"/>
      <c r="AF42" s="1064"/>
      <c r="AG42" s="360"/>
      <c r="AH42" s="1327"/>
      <c r="AI42" s="1328"/>
      <c r="AJ42" s="1326"/>
      <c r="AK42" s="649"/>
      <c r="AL42" s="594"/>
      <c r="AM42" s="580"/>
      <c r="AN42" s="1264"/>
      <c r="AO42" s="579"/>
      <c r="AP42" s="621">
        <f t="shared" si="13"/>
        <v>0</v>
      </c>
      <c r="AQ42" s="26"/>
      <c r="AR42" s="26"/>
      <c r="AS42" s="26"/>
      <c r="AT42" s="26"/>
      <c r="AU42" s="26"/>
      <c r="AV42" s="26"/>
      <c r="AW42" s="26"/>
      <c r="AX42" s="26"/>
      <c r="AY42" s="26"/>
      <c r="AZ42" s="26"/>
      <c r="BA42" s="26"/>
      <c r="BB42" s="26"/>
      <c r="BC42" s="26"/>
      <c r="BD42" s="26"/>
      <c r="BE42" s="26"/>
      <c r="BF42" s="26"/>
      <c r="BG42" s="26"/>
      <c r="BH42" s="26"/>
      <c r="BI42" s="26"/>
      <c r="BJ42" s="26"/>
    </row>
    <row r="43" spans="1:62" ht="11.25" customHeight="1" outlineLevel="1">
      <c r="A43" s="240"/>
      <c r="B43" s="198"/>
      <c r="C43" s="198"/>
      <c r="D43" s="198"/>
      <c r="E43" s="198"/>
      <c r="F43" s="198"/>
      <c r="G43" s="241"/>
      <c r="H43" s="1212" t="str">
        <f>"6."</f>
        <v>6.</v>
      </c>
      <c r="I43" s="1076"/>
      <c r="J43" s="1076"/>
      <c r="K43" s="1145"/>
      <c r="L43" s="1063"/>
      <c r="M43" s="1063"/>
      <c r="N43" s="1063"/>
      <c r="O43" s="1063"/>
      <c r="P43" s="1063"/>
      <c r="Q43" s="1063"/>
      <c r="R43" s="1063"/>
      <c r="S43" s="1063"/>
      <c r="T43" s="1063"/>
      <c r="U43" s="1063"/>
      <c r="V43" s="1063"/>
      <c r="W43" s="1063"/>
      <c r="X43" s="1063"/>
      <c r="Y43" s="1063"/>
      <c r="Z43" s="1063"/>
      <c r="AA43" s="1063"/>
      <c r="AB43" s="1063"/>
      <c r="AC43" s="1063"/>
      <c r="AD43" s="1063"/>
      <c r="AE43" s="1063"/>
      <c r="AF43" s="1064"/>
      <c r="AG43" s="360"/>
      <c r="AH43" s="1327"/>
      <c r="AI43" s="1328"/>
      <c r="AJ43" s="1326"/>
      <c r="AK43" s="649"/>
      <c r="AL43" s="594"/>
      <c r="AM43" s="580"/>
      <c r="AN43" s="1264"/>
      <c r="AO43" s="594"/>
      <c r="AP43" s="25">
        <f t="shared" si="13"/>
        <v>0</v>
      </c>
      <c r="AQ43" s="26"/>
      <c r="AR43" s="26"/>
      <c r="AS43" s="26"/>
      <c r="AT43" s="26"/>
      <c r="AU43" s="26"/>
      <c r="AV43" s="26"/>
      <c r="AW43" s="26"/>
      <c r="AX43" s="26"/>
      <c r="AY43" s="26"/>
      <c r="AZ43" s="26"/>
      <c r="BA43" s="26"/>
      <c r="BB43" s="26"/>
      <c r="BC43" s="26"/>
      <c r="BD43" s="26"/>
      <c r="BE43" s="26"/>
      <c r="BF43" s="26"/>
      <c r="BG43" s="26"/>
      <c r="BH43" s="26"/>
      <c r="BI43" s="26"/>
      <c r="BJ43" s="26"/>
    </row>
    <row r="44" spans="1:62" ht="11.25" customHeight="1" outlineLevel="1">
      <c r="A44" s="240"/>
      <c r="B44" s="198"/>
      <c r="C44" s="198"/>
      <c r="D44" s="198"/>
      <c r="E44" s="198"/>
      <c r="F44" s="198"/>
      <c r="G44" s="241"/>
      <c r="H44" s="1212" t="str">
        <f>"7."</f>
        <v>7.</v>
      </c>
      <c r="I44" s="1076"/>
      <c r="J44" s="1076"/>
      <c r="K44" s="1145"/>
      <c r="L44" s="1063"/>
      <c r="M44" s="1063"/>
      <c r="N44" s="1063"/>
      <c r="O44" s="1063"/>
      <c r="P44" s="1063"/>
      <c r="Q44" s="1063"/>
      <c r="R44" s="1063"/>
      <c r="S44" s="1063"/>
      <c r="T44" s="1063"/>
      <c r="U44" s="1063"/>
      <c r="V44" s="1063"/>
      <c r="W44" s="1063"/>
      <c r="X44" s="1063"/>
      <c r="Y44" s="1063"/>
      <c r="Z44" s="1063"/>
      <c r="AA44" s="1063"/>
      <c r="AB44" s="1063"/>
      <c r="AC44" s="1063"/>
      <c r="AD44" s="1063"/>
      <c r="AE44" s="1063"/>
      <c r="AF44" s="1064"/>
      <c r="AG44" s="360"/>
      <c r="AH44" s="1327"/>
      <c r="AI44" s="1328"/>
      <c r="AJ44" s="1326"/>
      <c r="AK44" s="649"/>
      <c r="AL44" s="704"/>
      <c r="AM44" s="580"/>
      <c r="AN44" s="1264"/>
      <c r="AO44" s="594"/>
      <c r="AP44" s="25">
        <f t="shared" si="13"/>
        <v>0</v>
      </c>
      <c r="AQ44" s="26"/>
      <c r="AR44" s="26"/>
      <c r="AS44" s="26"/>
      <c r="AT44" s="26"/>
      <c r="AU44" s="26"/>
      <c r="AV44" s="26"/>
      <c r="AW44" s="26"/>
      <c r="AX44" s="26"/>
      <c r="AY44" s="26"/>
      <c r="AZ44" s="26"/>
      <c r="BA44" s="26"/>
      <c r="BB44" s="26"/>
      <c r="BC44" s="26"/>
      <c r="BD44" s="26"/>
      <c r="BE44" s="26"/>
      <c r="BF44" s="26"/>
      <c r="BG44" s="26"/>
      <c r="BH44" s="26"/>
      <c r="BI44" s="26"/>
      <c r="BJ44" s="26"/>
    </row>
    <row r="45" spans="1:62" ht="11.25" customHeight="1" outlineLevel="1">
      <c r="A45" s="240"/>
      <c r="B45" s="198"/>
      <c r="C45" s="198"/>
      <c r="D45" s="198"/>
      <c r="E45" s="198"/>
      <c r="F45" s="198"/>
      <c r="G45" s="241"/>
      <c r="H45" s="1212" t="str">
        <f>"8."</f>
        <v>8.</v>
      </c>
      <c r="I45" s="1076"/>
      <c r="J45" s="1076"/>
      <c r="K45" s="1145"/>
      <c r="L45" s="1063"/>
      <c r="M45" s="1063"/>
      <c r="N45" s="1063"/>
      <c r="O45" s="1063"/>
      <c r="P45" s="1063"/>
      <c r="Q45" s="1063"/>
      <c r="R45" s="1063"/>
      <c r="S45" s="1063"/>
      <c r="T45" s="1063"/>
      <c r="U45" s="1063"/>
      <c r="V45" s="1063"/>
      <c r="W45" s="1063"/>
      <c r="X45" s="1063"/>
      <c r="Y45" s="1063"/>
      <c r="Z45" s="1063"/>
      <c r="AA45" s="1063"/>
      <c r="AB45" s="1063"/>
      <c r="AC45" s="1063"/>
      <c r="AD45" s="1063"/>
      <c r="AE45" s="1063"/>
      <c r="AF45" s="1064"/>
      <c r="AG45" s="360"/>
      <c r="AH45" s="1327"/>
      <c r="AI45" s="1328"/>
      <c r="AJ45" s="1326"/>
      <c r="AK45" s="649"/>
      <c r="AL45" s="594"/>
      <c r="AM45" s="580"/>
      <c r="AN45" s="1264"/>
      <c r="AO45" s="594"/>
      <c r="AP45" s="25">
        <f t="shared" si="13"/>
        <v>0</v>
      </c>
      <c r="AQ45" s="26"/>
      <c r="AR45" s="26"/>
      <c r="AS45" s="26"/>
      <c r="AT45" s="26"/>
      <c r="AU45" s="26"/>
      <c r="AV45" s="26"/>
      <c r="AW45" s="26"/>
      <c r="AX45" s="26"/>
      <c r="AY45" s="26"/>
      <c r="AZ45" s="26"/>
      <c r="BA45" s="26"/>
      <c r="BB45" s="26"/>
      <c r="BC45" s="26"/>
      <c r="BD45" s="26"/>
      <c r="BE45" s="26"/>
      <c r="BF45" s="26"/>
      <c r="BG45" s="26"/>
      <c r="BH45" s="26"/>
      <c r="BI45" s="26"/>
      <c r="BJ45" s="26"/>
    </row>
    <row r="46" spans="1:62" ht="11.25" customHeight="1" outlineLevel="1">
      <c r="A46" s="240"/>
      <c r="B46" s="198"/>
      <c r="C46" s="198"/>
      <c r="D46" s="198"/>
      <c r="E46" s="198"/>
      <c r="F46" s="198"/>
      <c r="G46" s="241"/>
      <c r="H46" s="1212" t="str">
        <f>"9."</f>
        <v>9.</v>
      </c>
      <c r="I46" s="1076"/>
      <c r="J46" s="1076"/>
      <c r="K46" s="1145"/>
      <c r="L46" s="1063"/>
      <c r="M46" s="1063"/>
      <c r="N46" s="1063"/>
      <c r="O46" s="1063"/>
      <c r="P46" s="1063"/>
      <c r="Q46" s="1063"/>
      <c r="R46" s="1063"/>
      <c r="S46" s="1063"/>
      <c r="T46" s="1063"/>
      <c r="U46" s="1063"/>
      <c r="V46" s="1063"/>
      <c r="W46" s="1063"/>
      <c r="X46" s="1063"/>
      <c r="Y46" s="1063"/>
      <c r="Z46" s="1063"/>
      <c r="AA46" s="1063"/>
      <c r="AB46" s="1063"/>
      <c r="AC46" s="1063"/>
      <c r="AD46" s="1063"/>
      <c r="AE46" s="1063"/>
      <c r="AF46" s="1064"/>
      <c r="AG46" s="360"/>
      <c r="AH46" s="1327"/>
      <c r="AI46" s="1328"/>
      <c r="AJ46" s="1326"/>
      <c r="AK46" s="649"/>
      <c r="AL46" s="594"/>
      <c r="AM46" s="580"/>
      <c r="AN46" s="1264"/>
      <c r="AO46" s="594"/>
      <c r="AP46" s="25">
        <f t="shared" si="13"/>
        <v>0</v>
      </c>
      <c r="AQ46" s="26"/>
      <c r="AR46" s="26"/>
      <c r="AS46" s="26"/>
      <c r="AT46" s="26"/>
      <c r="AU46" s="26"/>
      <c r="AV46" s="26"/>
      <c r="AW46" s="26"/>
      <c r="AX46" s="26"/>
      <c r="AY46" s="26"/>
      <c r="AZ46" s="26"/>
      <c r="BA46" s="26"/>
      <c r="BB46" s="26"/>
      <c r="BC46" s="26"/>
      <c r="BD46" s="26"/>
      <c r="BE46" s="26"/>
      <c r="BF46" s="26"/>
      <c r="BG46" s="26"/>
      <c r="BH46" s="26"/>
      <c r="BI46" s="26"/>
      <c r="BJ46" s="26"/>
    </row>
    <row r="47" spans="1:62" ht="11.25" customHeight="1" outlineLevel="1">
      <c r="A47" s="242"/>
      <c r="B47" s="243"/>
      <c r="C47" s="243"/>
      <c r="D47" s="243"/>
      <c r="E47" s="243"/>
      <c r="F47" s="243"/>
      <c r="G47" s="226"/>
      <c r="H47" s="1151" t="str">
        <f>"10."</f>
        <v>10.</v>
      </c>
      <c r="I47" s="1104"/>
      <c r="J47" s="1104"/>
      <c r="K47" s="1145"/>
      <c r="L47" s="1063"/>
      <c r="M47" s="1063"/>
      <c r="N47" s="1063"/>
      <c r="O47" s="1063"/>
      <c r="P47" s="1063"/>
      <c r="Q47" s="1063"/>
      <c r="R47" s="1063"/>
      <c r="S47" s="1063"/>
      <c r="T47" s="1063"/>
      <c r="U47" s="1063"/>
      <c r="V47" s="1063"/>
      <c r="W47" s="1063"/>
      <c r="X47" s="1063"/>
      <c r="Y47" s="1063"/>
      <c r="Z47" s="1063"/>
      <c r="AA47" s="1063"/>
      <c r="AB47" s="1063"/>
      <c r="AC47" s="1063"/>
      <c r="AD47" s="1063"/>
      <c r="AE47" s="1063"/>
      <c r="AF47" s="1064"/>
      <c r="AG47" s="361"/>
      <c r="AH47" s="1327"/>
      <c r="AI47" s="1328"/>
      <c r="AJ47" s="1326"/>
      <c r="AK47" s="649"/>
      <c r="AL47" s="594"/>
      <c r="AM47" s="581"/>
      <c r="AN47" s="1264"/>
      <c r="AO47" s="594"/>
      <c r="AP47" s="25">
        <f t="shared" si="13"/>
        <v>0</v>
      </c>
      <c r="AQ47" s="26"/>
      <c r="AR47" s="26"/>
      <c r="AS47" s="26"/>
      <c r="AT47" s="26"/>
      <c r="AU47" s="26"/>
      <c r="AV47" s="26"/>
      <c r="AW47" s="26"/>
      <c r="AX47" s="26"/>
      <c r="AY47" s="26"/>
      <c r="AZ47" s="26"/>
      <c r="BA47" s="26"/>
      <c r="BB47" s="26"/>
      <c r="BC47" s="26"/>
      <c r="BD47" s="26"/>
      <c r="BE47" s="26"/>
      <c r="BF47" s="26"/>
      <c r="BG47" s="26"/>
      <c r="BH47" s="26"/>
      <c r="BI47" s="26"/>
      <c r="BJ47" s="26"/>
    </row>
    <row r="48" spans="1:62" ht="12.75" customHeight="1" thickBot="1">
      <c r="A48" s="1320" t="s">
        <v>74</v>
      </c>
      <c r="B48" s="1148"/>
      <c r="C48" s="1148"/>
      <c r="D48" s="1148"/>
      <c r="E48" s="1148"/>
      <c r="F48" s="1148"/>
      <c r="G48" s="1148"/>
      <c r="H48" s="1148"/>
      <c r="I48" s="1148"/>
      <c r="J48" s="1148"/>
      <c r="K48" s="1148"/>
      <c r="L48" s="1148"/>
      <c r="M48" s="1148"/>
      <c r="N48" s="1148"/>
      <c r="O48" s="1148"/>
      <c r="P48" s="1148"/>
      <c r="Q48" s="1148"/>
      <c r="R48" s="1148"/>
      <c r="S48" s="1148"/>
      <c r="T48" s="1148"/>
      <c r="U48" s="1148"/>
      <c r="V48" s="1148"/>
      <c r="W48" s="1148"/>
      <c r="X48" s="1148"/>
      <c r="Y48" s="1148"/>
      <c r="Z48" s="1148"/>
      <c r="AA48" s="1148"/>
      <c r="AB48" s="1148"/>
      <c r="AC48" s="1148"/>
      <c r="AD48" s="1148"/>
      <c r="AE48" s="1148"/>
      <c r="AF48" s="1321"/>
      <c r="AG48" s="173">
        <f>SUM(AG38:AG47)</f>
        <v>0</v>
      </c>
      <c r="AH48" s="1327"/>
      <c r="AI48" s="1328"/>
      <c r="AJ48" s="1326"/>
      <c r="AK48" s="649"/>
      <c r="AL48" s="594"/>
      <c r="AM48" s="43">
        <f>SUM(AM38:AM47)</f>
        <v>0</v>
      </c>
      <c r="AN48" s="1264"/>
      <c r="AO48" s="579"/>
      <c r="AP48" s="82">
        <f>SUM(AP38:AP47)</f>
        <v>0</v>
      </c>
      <c r="AQ48" s="26"/>
      <c r="AR48" s="26"/>
      <c r="AS48" s="26"/>
      <c r="AT48" s="26"/>
      <c r="AU48" s="26"/>
      <c r="AV48" s="26"/>
      <c r="AW48" s="26"/>
      <c r="AX48" s="26"/>
      <c r="AY48" s="26"/>
      <c r="AZ48" s="26"/>
      <c r="BA48" s="26"/>
      <c r="BB48" s="26"/>
      <c r="BC48" s="26"/>
      <c r="BD48" s="26"/>
      <c r="BE48" s="26"/>
      <c r="BF48" s="26"/>
      <c r="BG48" s="26"/>
      <c r="BH48" s="26"/>
      <c r="BI48" s="26"/>
      <c r="BJ48" s="26"/>
    </row>
    <row r="49" spans="1:62" ht="12" customHeight="1">
      <c r="A49" s="1110" t="s">
        <v>75</v>
      </c>
      <c r="B49" s="1111"/>
      <c r="C49" s="1111"/>
      <c r="D49" s="1111"/>
      <c r="E49" s="1111"/>
      <c r="F49" s="1111"/>
      <c r="G49" s="1111"/>
      <c r="H49" s="1111"/>
      <c r="I49" s="1111"/>
      <c r="J49" s="1111"/>
      <c r="K49" s="1111"/>
      <c r="L49" s="1111"/>
      <c r="M49" s="1111"/>
      <c r="N49" s="1111"/>
      <c r="O49" s="1111"/>
      <c r="P49" s="1111"/>
      <c r="Q49" s="1111"/>
      <c r="R49" s="1111"/>
      <c r="S49" s="1111"/>
      <c r="T49" s="1111"/>
      <c r="U49" s="1111"/>
      <c r="V49" s="1111"/>
      <c r="W49" s="1111"/>
      <c r="X49" s="1111"/>
      <c r="Y49" s="1111"/>
      <c r="Z49" s="1111"/>
      <c r="AA49" s="1111"/>
      <c r="AB49" s="1111"/>
      <c r="AC49" s="1111"/>
      <c r="AD49" s="1111"/>
      <c r="AE49" s="1111"/>
      <c r="AF49" s="171"/>
      <c r="AG49" s="655"/>
      <c r="AH49" s="1327"/>
      <c r="AI49" s="1328"/>
      <c r="AJ49" s="1326"/>
      <c r="AK49" s="649"/>
      <c r="AL49" s="594"/>
      <c r="AM49" s="620"/>
      <c r="AN49" s="1264"/>
      <c r="AO49" s="594"/>
      <c r="AP49" s="620"/>
      <c r="AQ49" s="26"/>
      <c r="AR49" s="26"/>
      <c r="AS49" s="26"/>
      <c r="AT49" s="26"/>
      <c r="AU49" s="26"/>
      <c r="AV49" s="26"/>
      <c r="AW49" s="26"/>
      <c r="AX49" s="26"/>
      <c r="AY49" s="26"/>
      <c r="AZ49" s="26"/>
      <c r="BA49" s="26"/>
      <c r="BB49" s="26"/>
      <c r="BC49" s="26"/>
      <c r="BD49" s="26"/>
      <c r="BE49" s="26"/>
      <c r="BF49" s="26"/>
      <c r="BG49" s="26"/>
      <c r="BH49" s="26"/>
      <c r="BI49" s="26"/>
      <c r="BJ49" s="26"/>
    </row>
    <row r="50" spans="1:62" ht="12" customHeight="1">
      <c r="A50" s="1042"/>
      <c r="B50" s="1220"/>
      <c r="C50" s="1220"/>
      <c r="D50" s="1220"/>
      <c r="E50" s="1220"/>
      <c r="F50" s="1220"/>
      <c r="G50" s="1221"/>
      <c r="H50" s="1149" t="str">
        <f>"1."</f>
        <v>1.</v>
      </c>
      <c r="I50" s="1069"/>
      <c r="J50" s="1069"/>
      <c r="K50" s="1150" t="s">
        <v>76</v>
      </c>
      <c r="L50" s="1069"/>
      <c r="M50" s="1069"/>
      <c r="N50" s="1069"/>
      <c r="O50" s="1069"/>
      <c r="P50" s="1069"/>
      <c r="Q50" s="1069"/>
      <c r="R50" s="1069"/>
      <c r="S50" s="1069"/>
      <c r="T50" s="1069"/>
      <c r="U50" s="1069"/>
      <c r="V50" s="1069"/>
      <c r="W50" s="1069"/>
      <c r="X50" s="1069"/>
      <c r="Y50" s="1069"/>
      <c r="Z50" s="1069"/>
      <c r="AA50" s="1069"/>
      <c r="AB50" s="1069"/>
      <c r="AC50" s="1069"/>
      <c r="AD50" s="1069"/>
      <c r="AE50" s="1069"/>
      <c r="AF50" s="1069"/>
      <c r="AG50" s="360"/>
      <c r="AH50" s="1327"/>
      <c r="AI50" s="1328"/>
      <c r="AJ50" s="1326"/>
      <c r="AK50" s="649"/>
      <c r="AL50" s="594"/>
      <c r="AM50" s="580"/>
      <c r="AN50" s="1264"/>
      <c r="AO50" s="594"/>
      <c r="AP50" s="61">
        <f t="shared" ref="AP50:AP51" si="14">AG50+AM50</f>
        <v>0</v>
      </c>
      <c r="AQ50" s="26"/>
      <c r="AR50" s="26"/>
      <c r="AS50" s="26"/>
      <c r="AT50" s="26"/>
      <c r="AU50" s="26"/>
      <c r="AV50" s="26"/>
      <c r="AW50" s="26"/>
      <c r="AX50" s="26"/>
      <c r="AY50" s="26"/>
      <c r="AZ50" s="26"/>
      <c r="BA50" s="26"/>
      <c r="BB50" s="26"/>
      <c r="BC50" s="26"/>
      <c r="BD50" s="26"/>
      <c r="BE50" s="26"/>
      <c r="BF50" s="26"/>
      <c r="BG50" s="26"/>
      <c r="BH50" s="26"/>
      <c r="BI50" s="26"/>
      <c r="BJ50" s="26"/>
    </row>
    <row r="51" spans="1:62" ht="12" customHeight="1">
      <c r="A51" s="1311"/>
      <c r="B51" s="1117"/>
      <c r="C51" s="1117"/>
      <c r="D51" s="1117"/>
      <c r="E51" s="1117"/>
      <c r="F51" s="1117"/>
      <c r="G51" s="1224"/>
      <c r="H51" s="1151" t="str">
        <f>"2."</f>
        <v>2.</v>
      </c>
      <c r="I51" s="1104"/>
      <c r="J51" s="1104"/>
      <c r="K51" s="1142" t="s">
        <v>77</v>
      </c>
      <c r="L51" s="1104"/>
      <c r="M51" s="1104"/>
      <c r="N51" s="1104"/>
      <c r="O51" s="1104"/>
      <c r="P51" s="1104"/>
      <c r="Q51" s="1104"/>
      <c r="R51" s="1104"/>
      <c r="S51" s="1104"/>
      <c r="T51" s="1104"/>
      <c r="U51" s="1104"/>
      <c r="V51" s="1104"/>
      <c r="W51" s="1104"/>
      <c r="X51" s="1104"/>
      <c r="Y51" s="1104"/>
      <c r="Z51" s="1104"/>
      <c r="AA51" s="1104"/>
      <c r="AB51" s="1104"/>
      <c r="AC51" s="1104"/>
      <c r="AD51" s="1104"/>
      <c r="AE51" s="1104"/>
      <c r="AF51" s="1104"/>
      <c r="AG51" s="361">
        <v>0</v>
      </c>
      <c r="AH51" s="1327"/>
      <c r="AI51" s="1328"/>
      <c r="AJ51" s="1326"/>
      <c r="AK51" s="649"/>
      <c r="AL51" s="594"/>
      <c r="AM51" s="581"/>
      <c r="AN51" s="1264"/>
      <c r="AO51" s="594"/>
      <c r="AP51" s="98">
        <f t="shared" si="14"/>
        <v>0</v>
      </c>
      <c r="AQ51" s="26"/>
      <c r="AR51" s="26"/>
      <c r="AS51" s="26"/>
      <c r="AT51" s="26"/>
      <c r="AU51" s="26"/>
      <c r="AV51" s="26"/>
      <c r="AW51" s="26"/>
      <c r="AX51" s="26"/>
      <c r="AY51" s="26"/>
      <c r="AZ51" s="26"/>
      <c r="BA51" s="26"/>
      <c r="BB51" s="26"/>
      <c r="BC51" s="26"/>
      <c r="BD51" s="26"/>
      <c r="BE51" s="26"/>
      <c r="BF51" s="26"/>
      <c r="BG51" s="26"/>
      <c r="BH51" s="26"/>
      <c r="BI51" s="26"/>
      <c r="BJ51" s="26"/>
    </row>
    <row r="52" spans="1:62" ht="12.75" customHeight="1" thickBot="1">
      <c r="A52" s="1143" t="s">
        <v>78</v>
      </c>
      <c r="B52" s="1144"/>
      <c r="C52" s="1144"/>
      <c r="D52" s="1144"/>
      <c r="E52" s="1144"/>
      <c r="F52" s="1144"/>
      <c r="G52" s="1144"/>
      <c r="H52" s="1144"/>
      <c r="I52" s="1144"/>
      <c r="J52" s="1144"/>
      <c r="K52" s="1144"/>
      <c r="L52" s="1144"/>
      <c r="M52" s="1144"/>
      <c r="N52" s="1144"/>
      <c r="O52" s="1144"/>
      <c r="P52" s="1144"/>
      <c r="Q52" s="1144"/>
      <c r="R52" s="1144"/>
      <c r="S52" s="1144"/>
      <c r="T52" s="1144"/>
      <c r="U52" s="1144"/>
      <c r="V52" s="1144"/>
      <c r="W52" s="1144"/>
      <c r="X52" s="1144"/>
      <c r="Y52" s="1144"/>
      <c r="Z52" s="1144"/>
      <c r="AA52" s="1144"/>
      <c r="AB52" s="1144"/>
      <c r="AC52" s="1144"/>
      <c r="AD52" s="1144"/>
      <c r="AE52" s="1144"/>
      <c r="AF52" s="1261"/>
      <c r="AG52" s="173">
        <f>SUM(AG50:AG51)</f>
        <v>0</v>
      </c>
      <c r="AH52" s="1327"/>
      <c r="AI52" s="1328"/>
      <c r="AJ52" s="1326"/>
      <c r="AK52" s="649"/>
      <c r="AL52" s="594"/>
      <c r="AM52" s="473">
        <f>SUM(AM50:AM51)</f>
        <v>0</v>
      </c>
      <c r="AN52" s="1264"/>
      <c r="AO52" s="594"/>
      <c r="AP52" s="78">
        <f>SUM(AP50:AP51)</f>
        <v>0</v>
      </c>
      <c r="AQ52" s="26"/>
      <c r="AR52" s="26"/>
      <c r="AS52" s="26"/>
      <c r="AT52" s="26"/>
      <c r="AU52" s="26"/>
      <c r="AV52" s="26"/>
      <c r="AW52" s="26"/>
      <c r="AX52" s="26"/>
      <c r="AY52" s="26"/>
      <c r="AZ52" s="26"/>
      <c r="BA52" s="26"/>
      <c r="BB52" s="26"/>
      <c r="BC52" s="26"/>
      <c r="BD52" s="26"/>
      <c r="BE52" s="26"/>
      <c r="BF52" s="26"/>
      <c r="BG52" s="26"/>
      <c r="BH52" s="26"/>
      <c r="BI52" s="26"/>
      <c r="BJ52" s="26"/>
    </row>
    <row r="53" spans="1:62" ht="11.25" customHeight="1">
      <c r="A53" s="1184" t="s">
        <v>79</v>
      </c>
      <c r="B53" s="1057"/>
      <c r="C53" s="1057"/>
      <c r="D53" s="1057"/>
      <c r="E53" s="1057"/>
      <c r="F53" s="1057"/>
      <c r="G53" s="1057"/>
      <c r="H53" s="1057"/>
      <c r="I53" s="1057"/>
      <c r="J53" s="1057"/>
      <c r="K53" s="1057"/>
      <c r="L53" s="1057"/>
      <c r="M53" s="1057"/>
      <c r="N53" s="1057"/>
      <c r="O53" s="1057"/>
      <c r="P53" s="1057"/>
      <c r="Q53" s="1057"/>
      <c r="R53" s="1057"/>
      <c r="S53" s="1057"/>
      <c r="T53" s="1057"/>
      <c r="U53" s="1057"/>
      <c r="V53" s="1057"/>
      <c r="W53" s="1057"/>
      <c r="X53" s="1057"/>
      <c r="Y53" s="1057"/>
      <c r="Z53" s="1057"/>
      <c r="AA53" s="1057"/>
      <c r="AB53" s="1057"/>
      <c r="AC53" s="1057"/>
      <c r="AD53" s="1057"/>
      <c r="AE53" s="1057"/>
      <c r="AF53" s="165"/>
      <c r="AG53" s="656"/>
      <c r="AH53" s="1327"/>
      <c r="AI53" s="1328"/>
      <c r="AJ53" s="1326"/>
      <c r="AK53" s="649"/>
      <c r="AL53" s="594"/>
      <c r="AM53" s="620"/>
      <c r="AN53" s="1264"/>
      <c r="AO53" s="594"/>
      <c r="AP53" s="620"/>
      <c r="AQ53" s="26"/>
      <c r="AR53" s="26"/>
      <c r="AS53" s="26"/>
      <c r="AT53" s="26"/>
      <c r="AU53" s="26"/>
      <c r="AV53" s="26"/>
      <c r="AW53" s="26"/>
      <c r="AX53" s="26"/>
      <c r="AY53" s="26"/>
      <c r="AZ53" s="26"/>
      <c r="BA53" s="26"/>
      <c r="BB53" s="26"/>
      <c r="BC53" s="26"/>
      <c r="BD53" s="26"/>
      <c r="BE53" s="26"/>
      <c r="BF53" s="26"/>
      <c r="BG53" s="26"/>
      <c r="BH53" s="26"/>
      <c r="BI53" s="26"/>
      <c r="BJ53" s="26"/>
    </row>
    <row r="54" spans="1:62" ht="12.75" customHeight="1">
      <c r="A54" s="1042"/>
      <c r="B54" s="1220"/>
      <c r="C54" s="1220"/>
      <c r="D54" s="1220"/>
      <c r="E54" s="1220"/>
      <c r="F54" s="1220"/>
      <c r="G54" s="1221"/>
      <c r="H54" s="1149" t="str">
        <f>"1."</f>
        <v>1.</v>
      </c>
      <c r="I54" s="1069"/>
      <c r="J54" s="1069"/>
      <c r="K54" s="1307" t="s">
        <v>80</v>
      </c>
      <c r="L54" s="1308"/>
      <c r="M54" s="1308"/>
      <c r="N54" s="1308"/>
      <c r="O54" s="1308"/>
      <c r="P54" s="1308"/>
      <c r="Q54" s="1308"/>
      <c r="R54" s="1308"/>
      <c r="S54" s="1308"/>
      <c r="T54" s="1308"/>
      <c r="U54" s="1308"/>
      <c r="V54" s="1308"/>
      <c r="W54" s="1308"/>
      <c r="X54" s="1308"/>
      <c r="Y54" s="1308"/>
      <c r="Z54" s="1308"/>
      <c r="AA54" s="1308"/>
      <c r="AB54" s="1308"/>
      <c r="AC54" s="1308"/>
      <c r="AD54" s="1308"/>
      <c r="AE54" s="1308"/>
      <c r="AF54" s="1308"/>
      <c r="AG54" s="360"/>
      <c r="AH54" s="1327"/>
      <c r="AI54" s="1328"/>
      <c r="AJ54" s="1326"/>
      <c r="AK54" s="649"/>
      <c r="AL54" s="594"/>
      <c r="AM54" s="580"/>
      <c r="AN54" s="1264"/>
      <c r="AO54" s="579"/>
      <c r="AP54" s="61">
        <f t="shared" ref="AP54:AP58" si="15">AG54+AM54</f>
        <v>0</v>
      </c>
      <c r="AQ54" s="26"/>
      <c r="AR54" s="26"/>
      <c r="AS54" s="26"/>
      <c r="AT54" s="26"/>
      <c r="AU54" s="26"/>
      <c r="AV54" s="26"/>
      <c r="AW54" s="26"/>
      <c r="AX54" s="26"/>
      <c r="AY54" s="26"/>
      <c r="AZ54" s="26"/>
      <c r="BA54" s="26"/>
      <c r="BB54" s="26"/>
      <c r="BC54" s="26"/>
      <c r="BD54" s="26"/>
      <c r="BE54" s="26"/>
      <c r="BF54" s="26"/>
      <c r="BG54" s="26"/>
      <c r="BH54" s="26"/>
      <c r="BI54" s="26"/>
      <c r="BJ54" s="26"/>
    </row>
    <row r="55" spans="1:62" ht="12.75" customHeight="1">
      <c r="A55" s="1311"/>
      <c r="B55" s="1312"/>
      <c r="C55" s="1312"/>
      <c r="D55" s="1312"/>
      <c r="E55" s="1312"/>
      <c r="F55" s="1312"/>
      <c r="G55" s="1224"/>
      <c r="H55" s="1212" t="str">
        <f>"2."</f>
        <v>2.</v>
      </c>
      <c r="I55" s="1076"/>
      <c r="J55" s="1076"/>
      <c r="K55" s="1157" t="s">
        <v>81</v>
      </c>
      <c r="L55" s="1076"/>
      <c r="M55" s="1076"/>
      <c r="N55" s="1076"/>
      <c r="O55" s="1076"/>
      <c r="P55" s="1076"/>
      <c r="Q55" s="1076"/>
      <c r="R55" s="1076"/>
      <c r="S55" s="1076"/>
      <c r="T55" s="1076"/>
      <c r="U55" s="1076"/>
      <c r="V55" s="1076"/>
      <c r="W55" s="1076"/>
      <c r="X55" s="1076"/>
      <c r="Y55" s="1076"/>
      <c r="Z55" s="1076"/>
      <c r="AA55" s="1076"/>
      <c r="AB55" s="1076"/>
      <c r="AC55" s="1076"/>
      <c r="AD55" s="1076"/>
      <c r="AE55" s="1076"/>
      <c r="AF55" s="1076"/>
      <c r="AG55" s="360"/>
      <c r="AH55" s="1327"/>
      <c r="AI55" s="1328"/>
      <c r="AJ55" s="1326"/>
      <c r="AK55" s="649"/>
      <c r="AL55" s="594"/>
      <c r="AM55" s="580"/>
      <c r="AN55" s="1264"/>
      <c r="AO55" s="594"/>
      <c r="AP55" s="61">
        <f t="shared" si="15"/>
        <v>0</v>
      </c>
      <c r="AQ55" s="26"/>
      <c r="AR55" s="26"/>
      <c r="AS55" s="26"/>
      <c r="AT55" s="26"/>
      <c r="AU55" s="26"/>
      <c r="AV55" s="26"/>
      <c r="AW55" s="26"/>
      <c r="AX55" s="26"/>
      <c r="AY55" s="26"/>
      <c r="AZ55" s="26"/>
      <c r="BA55" s="26"/>
      <c r="BB55" s="26"/>
      <c r="BC55" s="26"/>
      <c r="BD55" s="26"/>
      <c r="BE55" s="26"/>
      <c r="BF55" s="26"/>
      <c r="BG55" s="26"/>
      <c r="BH55" s="26"/>
      <c r="BI55" s="26"/>
      <c r="BJ55" s="26"/>
    </row>
    <row r="56" spans="1:62" ht="12.75" customHeight="1">
      <c r="A56" s="1311"/>
      <c r="B56" s="1312"/>
      <c r="C56" s="1312"/>
      <c r="D56" s="1312"/>
      <c r="E56" s="1312"/>
      <c r="F56" s="1312"/>
      <c r="G56" s="1224"/>
      <c r="H56" s="1212" t="str">
        <f>"3."</f>
        <v>3.</v>
      </c>
      <c r="I56" s="1076"/>
      <c r="J56" s="1076"/>
      <c r="K56" s="1157" t="s">
        <v>82</v>
      </c>
      <c r="L56" s="1076"/>
      <c r="M56" s="1076"/>
      <c r="N56" s="1076"/>
      <c r="O56" s="1076"/>
      <c r="P56" s="1076"/>
      <c r="Q56" s="1076"/>
      <c r="R56" s="1076"/>
      <c r="S56" s="1076"/>
      <c r="T56" s="1076"/>
      <c r="U56" s="1076"/>
      <c r="V56" s="1076"/>
      <c r="W56" s="1076"/>
      <c r="X56" s="1076"/>
      <c r="Y56" s="1076"/>
      <c r="Z56" s="1076"/>
      <c r="AA56" s="1076"/>
      <c r="AB56" s="1076"/>
      <c r="AC56" s="1076"/>
      <c r="AD56" s="1076"/>
      <c r="AE56" s="1076"/>
      <c r="AF56" s="1076"/>
      <c r="AG56" s="360"/>
      <c r="AH56" s="1327"/>
      <c r="AI56" s="1328"/>
      <c r="AJ56" s="1326"/>
      <c r="AK56" s="649"/>
      <c r="AL56" s="594"/>
      <c r="AM56" s="580"/>
      <c r="AN56" s="1264"/>
      <c r="AO56" s="594"/>
      <c r="AP56" s="61">
        <f t="shared" si="15"/>
        <v>0</v>
      </c>
      <c r="AQ56" s="26"/>
      <c r="AR56" s="26"/>
      <c r="AS56" s="26"/>
      <c r="AT56" s="26"/>
      <c r="AU56" s="26"/>
      <c r="AV56" s="26"/>
      <c r="AW56" s="26"/>
      <c r="AX56" s="26"/>
      <c r="AY56" s="26"/>
      <c r="AZ56" s="26"/>
      <c r="BA56" s="26"/>
      <c r="BB56" s="26"/>
      <c r="BC56" s="26"/>
      <c r="BD56" s="26"/>
      <c r="BE56" s="26"/>
      <c r="BF56" s="26"/>
      <c r="BG56" s="26"/>
      <c r="BH56" s="26"/>
      <c r="BI56" s="26"/>
      <c r="BJ56" s="26"/>
    </row>
    <row r="57" spans="1:62" ht="12.75" customHeight="1">
      <c r="A57" s="1311"/>
      <c r="B57" s="1312"/>
      <c r="C57" s="1312"/>
      <c r="D57" s="1312"/>
      <c r="E57" s="1312"/>
      <c r="F57" s="1312"/>
      <c r="G57" s="1224"/>
      <c r="H57" s="1212" t="str">
        <f>"4."</f>
        <v>4.</v>
      </c>
      <c r="I57" s="1076"/>
      <c r="J57" s="1076"/>
      <c r="K57" s="1157" t="s">
        <v>83</v>
      </c>
      <c r="L57" s="1076"/>
      <c r="M57" s="1076"/>
      <c r="N57" s="1076"/>
      <c r="O57" s="1076"/>
      <c r="P57" s="1076"/>
      <c r="Q57" s="1076"/>
      <c r="R57" s="1076"/>
      <c r="S57" s="1076"/>
      <c r="T57" s="1076"/>
      <c r="U57" s="1076"/>
      <c r="V57" s="1076"/>
      <c r="W57" s="1076"/>
      <c r="X57" s="1076"/>
      <c r="Y57" s="1076"/>
      <c r="Z57" s="1076"/>
      <c r="AA57" s="1076"/>
      <c r="AB57" s="1076"/>
      <c r="AC57" s="1076"/>
      <c r="AD57" s="1076"/>
      <c r="AE57" s="1076"/>
      <c r="AF57" s="1076"/>
      <c r="AG57" s="360"/>
      <c r="AH57" s="1327"/>
      <c r="AI57" s="1328"/>
      <c r="AJ57" s="1326"/>
      <c r="AK57" s="649"/>
      <c r="AL57" s="594"/>
      <c r="AM57" s="580"/>
      <c r="AN57" s="1264"/>
      <c r="AO57" s="594"/>
      <c r="AP57" s="61">
        <f t="shared" si="15"/>
        <v>0</v>
      </c>
      <c r="AQ57" s="26"/>
      <c r="AR57" s="26"/>
      <c r="AS57" s="26"/>
      <c r="AT57" s="26"/>
      <c r="AU57" s="26"/>
      <c r="AV57" s="26"/>
      <c r="AW57" s="26"/>
      <c r="AX57" s="26"/>
      <c r="AY57" s="26"/>
      <c r="AZ57" s="26"/>
      <c r="BA57" s="26"/>
      <c r="BB57" s="26"/>
      <c r="BC57" s="26"/>
      <c r="BD57" s="26"/>
      <c r="BE57" s="26"/>
      <c r="BF57" s="26"/>
      <c r="BG57" s="26"/>
      <c r="BH57" s="26"/>
      <c r="BI57" s="26"/>
      <c r="BJ57" s="26"/>
    </row>
    <row r="58" spans="1:62" ht="12.75" customHeight="1">
      <c r="A58" s="1311"/>
      <c r="B58" s="1312"/>
      <c r="C58" s="1312"/>
      <c r="D58" s="1312"/>
      <c r="E58" s="1312"/>
      <c r="F58" s="1312"/>
      <c r="G58" s="1224"/>
      <c r="H58" s="1212" t="str">
        <f>"5."</f>
        <v>5.</v>
      </c>
      <c r="I58" s="1076"/>
      <c r="J58" s="1076"/>
      <c r="K58" s="1158" t="s">
        <v>84</v>
      </c>
      <c r="L58" s="1159"/>
      <c r="M58" s="1159"/>
      <c r="N58" s="1159"/>
      <c r="O58" s="1159"/>
      <c r="P58" s="1159"/>
      <c r="Q58" s="1159"/>
      <c r="R58" s="1159"/>
      <c r="S58" s="1159"/>
      <c r="T58" s="1159"/>
      <c r="U58" s="1159"/>
      <c r="V58" s="1159"/>
      <c r="W58" s="1159"/>
      <c r="X58" s="1159"/>
      <c r="Y58" s="1159"/>
      <c r="Z58" s="1159"/>
      <c r="AA58" s="1159"/>
      <c r="AB58" s="1159"/>
      <c r="AC58" s="1159"/>
      <c r="AD58" s="1159"/>
      <c r="AE58" s="1159"/>
      <c r="AF58" s="1159"/>
      <c r="AG58" s="657"/>
      <c r="AH58" s="1327"/>
      <c r="AI58" s="1328"/>
      <c r="AJ58" s="1326"/>
      <c r="AK58" s="649"/>
      <c r="AL58" s="594"/>
      <c r="AM58" s="580"/>
      <c r="AN58" s="1264"/>
      <c r="AO58" s="594"/>
      <c r="AP58" s="630">
        <f t="shared" si="15"/>
        <v>0</v>
      </c>
      <c r="AQ58" s="26"/>
      <c r="AR58" s="26"/>
      <c r="AS58" s="26"/>
      <c r="AT58" s="26"/>
      <c r="AU58" s="26"/>
      <c r="AV58" s="26"/>
      <c r="AW58" s="26"/>
      <c r="AX58" s="26"/>
      <c r="AY58" s="26"/>
      <c r="AZ58" s="26"/>
      <c r="BA58" s="26"/>
      <c r="BB58" s="26"/>
      <c r="BC58" s="26"/>
      <c r="BD58" s="26"/>
      <c r="BE58" s="26"/>
      <c r="BF58" s="26"/>
      <c r="BG58" s="26"/>
      <c r="BH58" s="26"/>
      <c r="BI58" s="26"/>
      <c r="BJ58" s="26"/>
    </row>
    <row r="59" spans="1:62" ht="12.75" customHeight="1">
      <c r="A59" s="1319"/>
      <c r="B59" s="1258"/>
      <c r="C59" s="1258"/>
      <c r="D59" s="1258"/>
      <c r="E59" s="1258"/>
      <c r="F59" s="1258"/>
      <c r="G59" s="1259"/>
      <c r="H59" s="1262" t="s">
        <v>70</v>
      </c>
      <c r="I59" s="1104"/>
      <c r="J59" s="1155"/>
      <c r="K59" s="1106"/>
      <c r="L59" s="1160" t="s">
        <v>86</v>
      </c>
      <c r="M59" s="1104"/>
      <c r="N59" s="1104"/>
      <c r="O59" s="1104"/>
      <c r="P59" s="1104"/>
      <c r="Q59" s="1104"/>
      <c r="R59" s="1104"/>
      <c r="S59" s="1104"/>
      <c r="T59" s="1104"/>
      <c r="U59" s="1104"/>
      <c r="V59" s="1104"/>
      <c r="W59" s="1104"/>
      <c r="X59" s="1104"/>
      <c r="Y59" s="1104"/>
      <c r="Z59" s="1104"/>
      <c r="AA59" s="1104"/>
      <c r="AB59" s="1104"/>
      <c r="AC59" s="1104"/>
      <c r="AD59" s="1104"/>
      <c r="AE59" s="1104"/>
      <c r="AF59" s="45"/>
      <c r="AG59" s="658"/>
      <c r="AH59" s="1327"/>
      <c r="AI59" s="1328"/>
      <c r="AJ59" s="1326"/>
      <c r="AK59" s="649"/>
      <c r="AL59" s="594"/>
      <c r="AM59" s="631"/>
      <c r="AN59" s="1264"/>
      <c r="AO59" s="594"/>
      <c r="AP59" s="632"/>
      <c r="AQ59" s="26"/>
      <c r="AR59" s="26"/>
      <c r="AS59" s="26"/>
      <c r="AT59" s="26"/>
      <c r="AU59" s="26"/>
      <c r="AV59" s="26"/>
      <c r="AW59" s="26"/>
      <c r="AX59" s="26"/>
      <c r="AY59" s="26"/>
      <c r="AZ59" s="26"/>
      <c r="BA59" s="26"/>
      <c r="BB59" s="26"/>
      <c r="BC59" s="26"/>
      <c r="BD59" s="26"/>
      <c r="BE59" s="26"/>
      <c r="BF59" s="26"/>
      <c r="BG59" s="26"/>
      <c r="BH59" s="26"/>
      <c r="BI59" s="26"/>
      <c r="BJ59" s="26"/>
    </row>
    <row r="60" spans="1:62" ht="13.5" customHeight="1" thickBot="1">
      <c r="A60" s="1309" t="s">
        <v>87</v>
      </c>
      <c r="B60" s="1148"/>
      <c r="C60" s="1148"/>
      <c r="D60" s="1148"/>
      <c r="E60" s="1148"/>
      <c r="F60" s="1148"/>
      <c r="G60" s="1148"/>
      <c r="H60" s="1148"/>
      <c r="I60" s="1148"/>
      <c r="J60" s="1148"/>
      <c r="K60" s="1148"/>
      <c r="L60" s="1148"/>
      <c r="M60" s="1148"/>
      <c r="N60" s="1148"/>
      <c r="O60" s="1148"/>
      <c r="P60" s="1148"/>
      <c r="Q60" s="1148"/>
      <c r="R60" s="1148"/>
      <c r="S60" s="1148"/>
      <c r="T60" s="1148"/>
      <c r="U60" s="1148"/>
      <c r="V60" s="1148"/>
      <c r="W60" s="1148"/>
      <c r="X60" s="1148"/>
      <c r="Y60" s="1148"/>
      <c r="Z60" s="1148"/>
      <c r="AA60" s="1148"/>
      <c r="AB60" s="1148"/>
      <c r="AC60" s="1148"/>
      <c r="AD60" s="1148"/>
      <c r="AE60" s="1148"/>
      <c r="AF60" s="81"/>
      <c r="AG60" s="173">
        <f>SUM(AG54:AG58)</f>
        <v>0</v>
      </c>
      <c r="AH60" s="1327"/>
      <c r="AI60" s="1328"/>
      <c r="AJ60" s="1326"/>
      <c r="AK60" s="649"/>
      <c r="AL60" s="594"/>
      <c r="AM60" s="43">
        <f>SUM(AM54:AM58)</f>
        <v>0</v>
      </c>
      <c r="AN60" s="1264"/>
      <c r="AO60" s="594"/>
      <c r="AP60" s="82">
        <f t="shared" ref="AP60:AP61" si="16">SUM(AP54:AP58)</f>
        <v>0</v>
      </c>
      <c r="AQ60" s="26"/>
      <c r="AR60" s="26"/>
      <c r="AS60" s="26"/>
      <c r="AT60" s="26"/>
      <c r="AU60" s="26"/>
      <c r="AV60" s="26"/>
      <c r="AW60" s="26"/>
      <c r="AX60" s="26"/>
      <c r="AY60" s="26"/>
      <c r="AZ60" s="26"/>
      <c r="BA60" s="26"/>
      <c r="BB60" s="26"/>
      <c r="BC60" s="26"/>
      <c r="BD60" s="26"/>
      <c r="BE60" s="26"/>
      <c r="BF60" s="26"/>
      <c r="BG60" s="26"/>
      <c r="BH60" s="26"/>
      <c r="BI60" s="26"/>
      <c r="BJ60" s="26"/>
    </row>
    <row r="61" spans="1:62" ht="11.25" customHeight="1">
      <c r="A61" s="1310" t="s">
        <v>88</v>
      </c>
      <c r="B61" s="1283"/>
      <c r="C61" s="1283"/>
      <c r="D61" s="1283"/>
      <c r="E61" s="1283"/>
      <c r="F61" s="1283"/>
      <c r="G61" s="1283"/>
      <c r="H61" s="1283"/>
      <c r="I61" s="1283"/>
      <c r="J61" s="1283"/>
      <c r="K61" s="1283"/>
      <c r="L61" s="1283"/>
      <c r="M61" s="1283"/>
      <c r="N61" s="1283"/>
      <c r="O61" s="1283"/>
      <c r="P61" s="1283"/>
      <c r="Q61" s="1283"/>
      <c r="R61" s="1283"/>
      <c r="S61" s="1283"/>
      <c r="T61" s="1283"/>
      <c r="U61" s="1283"/>
      <c r="V61" s="1283"/>
      <c r="W61" s="1283"/>
      <c r="X61" s="1283"/>
      <c r="Y61" s="1283"/>
      <c r="Z61" s="1283"/>
      <c r="AA61" s="1283"/>
      <c r="AB61" s="1283"/>
      <c r="AC61" s="1283"/>
      <c r="AD61" s="1283"/>
      <c r="AE61" s="1283"/>
      <c r="AF61" s="171"/>
      <c r="AG61" s="655"/>
      <c r="AH61" s="1327"/>
      <c r="AI61" s="1328"/>
      <c r="AJ61" s="1326"/>
      <c r="AK61" s="649"/>
      <c r="AL61" s="594"/>
      <c r="AM61" s="620"/>
      <c r="AN61" s="1264"/>
      <c r="AO61" s="594"/>
      <c r="AP61" s="620">
        <f t="shared" si="16"/>
        <v>0</v>
      </c>
      <c r="AQ61" s="26"/>
      <c r="AR61" s="26"/>
      <c r="AS61" s="26"/>
      <c r="AT61" s="26"/>
      <c r="AU61" s="26"/>
      <c r="AV61" s="26"/>
      <c r="AW61" s="26"/>
      <c r="AX61" s="26"/>
      <c r="AY61" s="26"/>
      <c r="AZ61" s="26"/>
      <c r="BA61" s="26"/>
      <c r="BB61" s="26"/>
      <c r="BC61" s="26"/>
      <c r="BD61" s="26"/>
      <c r="BE61" s="26"/>
      <c r="BF61" s="26"/>
      <c r="BG61" s="26"/>
      <c r="BH61" s="26"/>
      <c r="BI61" s="26"/>
      <c r="BJ61" s="26"/>
    </row>
    <row r="62" spans="1:62" ht="12.75" customHeight="1">
      <c r="A62" s="1042"/>
      <c r="B62" s="1220"/>
      <c r="C62" s="1220"/>
      <c r="D62" s="1220"/>
      <c r="E62" s="1220"/>
      <c r="F62" s="1220"/>
      <c r="G62" s="1221"/>
      <c r="H62" s="1149" t="str">
        <f>"1."</f>
        <v>1.</v>
      </c>
      <c r="I62" s="1069"/>
      <c r="J62" s="1069"/>
      <c r="K62" s="1150" t="s">
        <v>112</v>
      </c>
      <c r="L62" s="1069"/>
      <c r="M62" s="1069"/>
      <c r="N62" s="1069"/>
      <c r="O62" s="1069"/>
      <c r="P62" s="1069"/>
      <c r="Q62" s="1069"/>
      <c r="R62" s="1069"/>
      <c r="S62" s="1069"/>
      <c r="T62" s="1069"/>
      <c r="U62" s="1069"/>
      <c r="V62" s="1069"/>
      <c r="W62" s="1069"/>
      <c r="X62" s="1069"/>
      <c r="Y62" s="1069"/>
      <c r="Z62" s="1069"/>
      <c r="AA62" s="1069"/>
      <c r="AB62" s="1069"/>
      <c r="AC62" s="1069"/>
      <c r="AD62" s="1069"/>
      <c r="AE62" s="1069"/>
      <c r="AF62" s="1069"/>
      <c r="AG62" s="360"/>
      <c r="AH62" s="1327"/>
      <c r="AI62" s="1328"/>
      <c r="AJ62" s="1326"/>
      <c r="AK62" s="649"/>
      <c r="AL62" s="594"/>
      <c r="AM62" s="580"/>
      <c r="AN62" s="1264"/>
      <c r="AO62" s="594"/>
      <c r="AP62" s="61">
        <f t="shared" ref="AP62:AP71" si="17">AG62+AM61</f>
        <v>0</v>
      </c>
      <c r="AQ62" s="26"/>
      <c r="AR62" s="26"/>
      <c r="AS62" s="26"/>
      <c r="AT62" s="26"/>
      <c r="AU62" s="26"/>
      <c r="AV62" s="26"/>
      <c r="AW62" s="26"/>
      <c r="AX62" s="26"/>
      <c r="AY62" s="26"/>
      <c r="AZ62" s="26"/>
      <c r="BA62" s="26"/>
      <c r="BB62" s="26"/>
      <c r="BC62" s="26"/>
      <c r="BD62" s="26"/>
      <c r="BE62" s="26"/>
      <c r="BF62" s="26"/>
      <c r="BG62" s="26"/>
      <c r="BH62" s="26"/>
      <c r="BI62" s="26"/>
      <c r="BJ62" s="26"/>
    </row>
    <row r="63" spans="1:62" ht="12.75" customHeight="1">
      <c r="A63" s="1311"/>
      <c r="B63" s="1312"/>
      <c r="C63" s="1312"/>
      <c r="D63" s="1312"/>
      <c r="E63" s="1312"/>
      <c r="F63" s="1312"/>
      <c r="G63" s="1224"/>
      <c r="H63" s="1212" t="str">
        <f>"2."</f>
        <v>2.</v>
      </c>
      <c r="I63" s="1076"/>
      <c r="J63" s="1076"/>
      <c r="K63" s="1163" t="s">
        <v>113</v>
      </c>
      <c r="L63" s="1076"/>
      <c r="M63" s="1076"/>
      <c r="N63" s="1076"/>
      <c r="O63" s="1076"/>
      <c r="P63" s="1076"/>
      <c r="Q63" s="1076"/>
      <c r="R63" s="1076"/>
      <c r="S63" s="1076"/>
      <c r="T63" s="1076"/>
      <c r="U63" s="1076"/>
      <c r="V63" s="1076"/>
      <c r="W63" s="1076"/>
      <c r="X63" s="1076"/>
      <c r="Y63" s="1076"/>
      <c r="Z63" s="1076"/>
      <c r="AA63" s="1076"/>
      <c r="AB63" s="1076"/>
      <c r="AC63" s="1076"/>
      <c r="AD63" s="1076"/>
      <c r="AE63" s="1076"/>
      <c r="AF63" s="176"/>
      <c r="AG63" s="360"/>
      <c r="AH63" s="1327"/>
      <c r="AI63" s="1328"/>
      <c r="AJ63" s="1326"/>
      <c r="AK63" s="649"/>
      <c r="AL63" s="594"/>
      <c r="AM63" s="580"/>
      <c r="AN63" s="1264"/>
      <c r="AO63" s="594"/>
      <c r="AP63" s="61">
        <f t="shared" si="17"/>
        <v>0</v>
      </c>
      <c r="AQ63" s="26"/>
      <c r="AR63" s="26"/>
      <c r="AS63" s="26"/>
      <c r="AT63" s="26"/>
      <c r="AU63" s="26"/>
      <c r="AV63" s="26"/>
      <c r="AW63" s="26"/>
      <c r="AX63" s="26"/>
      <c r="AY63" s="26"/>
      <c r="AZ63" s="26"/>
      <c r="BA63" s="26"/>
      <c r="BB63" s="26"/>
      <c r="BC63" s="26"/>
      <c r="BD63" s="26"/>
      <c r="BE63" s="26"/>
      <c r="BF63" s="26"/>
      <c r="BG63" s="26"/>
      <c r="BH63" s="26"/>
      <c r="BI63" s="26"/>
      <c r="BJ63" s="26"/>
    </row>
    <row r="64" spans="1:62" ht="12.75" customHeight="1">
      <c r="A64" s="1311"/>
      <c r="B64" s="1312"/>
      <c r="C64" s="1312"/>
      <c r="D64" s="1312"/>
      <c r="E64" s="1312"/>
      <c r="F64" s="1312"/>
      <c r="G64" s="1224"/>
      <c r="H64" s="1212" t="str">
        <f>"3."</f>
        <v>3.</v>
      </c>
      <c r="I64" s="1076"/>
      <c r="J64" s="1076"/>
      <c r="K64" s="1157" t="s">
        <v>91</v>
      </c>
      <c r="L64" s="1076"/>
      <c r="M64" s="1076"/>
      <c r="N64" s="1076"/>
      <c r="O64" s="1076"/>
      <c r="P64" s="1076"/>
      <c r="Q64" s="1076"/>
      <c r="R64" s="1076"/>
      <c r="S64" s="1076"/>
      <c r="T64" s="1076"/>
      <c r="U64" s="1076"/>
      <c r="V64" s="1076"/>
      <c r="W64" s="1076"/>
      <c r="X64" s="1076"/>
      <c r="Y64" s="1076"/>
      <c r="Z64" s="1076"/>
      <c r="AA64" s="1076"/>
      <c r="AB64" s="1076"/>
      <c r="AC64" s="1076"/>
      <c r="AD64" s="1076"/>
      <c r="AE64" s="1076"/>
      <c r="AF64" s="1076"/>
      <c r="AG64" s="360"/>
      <c r="AH64" s="1327"/>
      <c r="AI64" s="1328"/>
      <c r="AJ64" s="1326"/>
      <c r="AK64" s="649"/>
      <c r="AL64" s="594"/>
      <c r="AM64" s="580"/>
      <c r="AN64" s="1264"/>
      <c r="AO64" s="594"/>
      <c r="AP64" s="61">
        <f t="shared" si="17"/>
        <v>0</v>
      </c>
      <c r="AQ64" s="26"/>
      <c r="AR64" s="26"/>
      <c r="AS64" s="26"/>
      <c r="AT64" s="26"/>
      <c r="AU64" s="26"/>
      <c r="AV64" s="26"/>
      <c r="AW64" s="26"/>
      <c r="AX64" s="26"/>
      <c r="AY64" s="26"/>
      <c r="AZ64" s="26"/>
      <c r="BA64" s="26"/>
      <c r="BB64" s="26"/>
      <c r="BC64" s="26"/>
      <c r="BD64" s="26"/>
      <c r="BE64" s="26"/>
      <c r="BF64" s="26"/>
      <c r="BG64" s="26"/>
      <c r="BH64" s="26"/>
      <c r="BI64" s="26"/>
      <c r="BJ64" s="26"/>
    </row>
    <row r="65" spans="1:62" ht="12.75" customHeight="1">
      <c r="A65" s="1311"/>
      <c r="B65" s="1312"/>
      <c r="C65" s="1312"/>
      <c r="D65" s="1312"/>
      <c r="E65" s="1312"/>
      <c r="F65" s="1312"/>
      <c r="G65" s="1224"/>
      <c r="H65" s="1212" t="str">
        <f>"4."</f>
        <v>4.</v>
      </c>
      <c r="I65" s="1076"/>
      <c r="J65" s="1076"/>
      <c r="K65" s="1157" t="s">
        <v>114</v>
      </c>
      <c r="L65" s="1076"/>
      <c r="M65" s="1076"/>
      <c r="N65" s="1076"/>
      <c r="O65" s="1076"/>
      <c r="P65" s="1076"/>
      <c r="Q65" s="1076"/>
      <c r="R65" s="1076"/>
      <c r="S65" s="1076"/>
      <c r="T65" s="1076"/>
      <c r="U65" s="1076"/>
      <c r="V65" s="1076"/>
      <c r="W65" s="1076"/>
      <c r="X65" s="1076"/>
      <c r="Y65" s="1076"/>
      <c r="Z65" s="1076"/>
      <c r="AA65" s="1076"/>
      <c r="AB65" s="1076"/>
      <c r="AC65" s="1076"/>
      <c r="AD65" s="1076"/>
      <c r="AE65" s="1076"/>
      <c r="AF65" s="1076"/>
      <c r="AG65" s="360"/>
      <c r="AH65" s="1327"/>
      <c r="AI65" s="1328"/>
      <c r="AJ65" s="1326"/>
      <c r="AK65" s="649"/>
      <c r="AL65" s="594"/>
      <c r="AM65" s="580"/>
      <c r="AN65" s="1264"/>
      <c r="AO65" s="594"/>
      <c r="AP65" s="61">
        <f t="shared" si="17"/>
        <v>0</v>
      </c>
      <c r="AQ65" s="26"/>
      <c r="AR65" s="26"/>
      <c r="AS65" s="26"/>
      <c r="AT65" s="26"/>
      <c r="AU65" s="26"/>
      <c r="AV65" s="26"/>
      <c r="AW65" s="26"/>
      <c r="AX65" s="26"/>
      <c r="AY65" s="26"/>
      <c r="AZ65" s="26"/>
      <c r="BA65" s="26"/>
      <c r="BB65" s="26"/>
      <c r="BC65" s="26"/>
      <c r="BD65" s="26"/>
      <c r="BE65" s="26"/>
      <c r="BF65" s="26"/>
      <c r="BG65" s="26"/>
      <c r="BH65" s="26"/>
      <c r="BI65" s="26"/>
      <c r="BJ65" s="26"/>
    </row>
    <row r="66" spans="1:62" ht="12.75" customHeight="1">
      <c r="A66" s="1311"/>
      <c r="B66" s="1117"/>
      <c r="C66" s="1117"/>
      <c r="D66" s="1117"/>
      <c r="E66" s="1117"/>
      <c r="F66" s="1117"/>
      <c r="G66" s="1224"/>
      <c r="H66" s="1212" t="str">
        <f>"5."</f>
        <v>5.</v>
      </c>
      <c r="I66" s="1076"/>
      <c r="J66" s="1076"/>
      <c r="K66" s="1164" t="str">
        <f>'Year 3'!K66:AF66</f>
        <v>Subaward/Consortium (1)</v>
      </c>
      <c r="L66" s="1063"/>
      <c r="M66" s="1063"/>
      <c r="N66" s="1063"/>
      <c r="O66" s="1063"/>
      <c r="P66" s="1063"/>
      <c r="Q66" s="1063"/>
      <c r="R66" s="1063"/>
      <c r="S66" s="1063"/>
      <c r="T66" s="1063"/>
      <c r="U66" s="1063"/>
      <c r="V66" s="1063"/>
      <c r="W66" s="1063"/>
      <c r="X66" s="1063"/>
      <c r="Y66" s="1063"/>
      <c r="Z66" s="1063"/>
      <c r="AA66" s="1063"/>
      <c r="AB66" s="1063"/>
      <c r="AC66" s="1063"/>
      <c r="AD66" s="1063"/>
      <c r="AE66" s="1063"/>
      <c r="AF66" s="1063"/>
      <c r="AG66" s="360"/>
      <c r="AH66" s="1327"/>
      <c r="AI66" s="1328"/>
      <c r="AJ66" s="1326"/>
      <c r="AK66" s="649"/>
      <c r="AL66" s="704"/>
      <c r="AM66" s="705"/>
      <c r="AN66" s="1264"/>
      <c r="AO66" s="579"/>
      <c r="AP66" s="633">
        <f t="shared" si="17"/>
        <v>0</v>
      </c>
      <c r="AQ66" s="26"/>
      <c r="AR66" s="26"/>
      <c r="AS66" s="26"/>
      <c r="AT66" s="26"/>
      <c r="AU66" s="26"/>
      <c r="AV66" s="26"/>
      <c r="AW66" s="26"/>
      <c r="AX66" s="26"/>
      <c r="AY66" s="26"/>
      <c r="AZ66" s="26"/>
      <c r="BA66" s="26"/>
      <c r="BB66" s="26"/>
      <c r="BC66" s="26"/>
      <c r="BD66" s="26"/>
      <c r="BE66" s="26"/>
      <c r="BF66" s="26"/>
      <c r="BG66" s="26"/>
      <c r="BH66" s="26"/>
      <c r="BI66" s="26"/>
      <c r="BJ66" s="26"/>
    </row>
    <row r="67" spans="1:62" ht="11.25" customHeight="1" outlineLevel="1">
      <c r="A67" s="240"/>
      <c r="B67" s="198"/>
      <c r="C67" s="198"/>
      <c r="D67" s="198"/>
      <c r="E67" s="198"/>
      <c r="F67" s="198"/>
      <c r="G67" s="241"/>
      <c r="H67" s="1212" t="str">
        <f>"6."</f>
        <v>6.</v>
      </c>
      <c r="I67" s="1076"/>
      <c r="J67" s="1076"/>
      <c r="K67" s="1164" t="str">
        <f>'Year 3'!K67:AF67</f>
        <v>Subaward/Consortium (2)</v>
      </c>
      <c r="L67" s="1063"/>
      <c r="M67" s="1063"/>
      <c r="N67" s="1063"/>
      <c r="O67" s="1063"/>
      <c r="P67" s="1063"/>
      <c r="Q67" s="1063"/>
      <c r="R67" s="1063"/>
      <c r="S67" s="1063"/>
      <c r="T67" s="1063"/>
      <c r="U67" s="1063"/>
      <c r="V67" s="1063"/>
      <c r="W67" s="1063"/>
      <c r="X67" s="1063"/>
      <c r="Y67" s="1063"/>
      <c r="Z67" s="1063"/>
      <c r="AA67" s="1063"/>
      <c r="AB67" s="1063"/>
      <c r="AC67" s="1063"/>
      <c r="AD67" s="1063"/>
      <c r="AE67" s="1063"/>
      <c r="AF67" s="1063"/>
      <c r="AG67" s="360"/>
      <c r="AH67" s="1327"/>
      <c r="AI67" s="1328"/>
      <c r="AJ67" s="1326"/>
      <c r="AK67" s="649"/>
      <c r="AL67" s="704"/>
      <c r="AM67" s="705"/>
      <c r="AN67" s="1264"/>
      <c r="AO67" s="594"/>
      <c r="AP67" s="61">
        <f t="shared" si="17"/>
        <v>0</v>
      </c>
      <c r="AQ67" s="26"/>
      <c r="AR67" s="26"/>
      <c r="AS67" s="26"/>
      <c r="AT67" s="26"/>
      <c r="AU67" s="26"/>
      <c r="AV67" s="26"/>
      <c r="AW67" s="26"/>
      <c r="AX67" s="26"/>
      <c r="AY67" s="26"/>
      <c r="AZ67" s="26"/>
      <c r="BA67" s="26"/>
      <c r="BB67" s="26"/>
      <c r="BC67" s="26"/>
      <c r="BD67" s="26"/>
      <c r="BE67" s="26"/>
      <c r="BF67" s="26"/>
      <c r="BG67" s="26"/>
      <c r="BH67" s="26"/>
      <c r="BI67" s="26"/>
      <c r="BJ67" s="26"/>
    </row>
    <row r="68" spans="1:62" ht="11.25" customHeight="1" outlineLevel="1">
      <c r="A68" s="240"/>
      <c r="B68" s="198"/>
      <c r="C68" s="198"/>
      <c r="D68" s="198"/>
      <c r="E68" s="198"/>
      <c r="F68" s="198"/>
      <c r="G68" s="241"/>
      <c r="H68" s="1212" t="str">
        <f>"7."</f>
        <v>7.</v>
      </c>
      <c r="I68" s="1076"/>
      <c r="J68" s="1076"/>
      <c r="K68" s="1164" t="str">
        <f>'Year 3'!K68:AF68</f>
        <v>Subaward/Consortium (3)</v>
      </c>
      <c r="L68" s="1063"/>
      <c r="M68" s="1063"/>
      <c r="N68" s="1063"/>
      <c r="O68" s="1063"/>
      <c r="P68" s="1063"/>
      <c r="Q68" s="1063"/>
      <c r="R68" s="1063"/>
      <c r="S68" s="1063"/>
      <c r="T68" s="1063"/>
      <c r="U68" s="1063"/>
      <c r="V68" s="1063"/>
      <c r="W68" s="1063"/>
      <c r="X68" s="1063"/>
      <c r="Y68" s="1063"/>
      <c r="Z68" s="1063"/>
      <c r="AA68" s="1063"/>
      <c r="AB68" s="1063"/>
      <c r="AC68" s="1063"/>
      <c r="AD68" s="1063"/>
      <c r="AE68" s="1063"/>
      <c r="AF68" s="1063"/>
      <c r="AG68" s="360"/>
      <c r="AH68" s="1327"/>
      <c r="AI68" s="1328"/>
      <c r="AJ68" s="1326"/>
      <c r="AK68" s="649"/>
      <c r="AL68" s="594"/>
      <c r="AM68" s="580"/>
      <c r="AN68" s="1264"/>
      <c r="AO68" s="594"/>
      <c r="AP68" s="61">
        <f t="shared" si="17"/>
        <v>0</v>
      </c>
      <c r="AQ68" s="26"/>
      <c r="AR68" s="26"/>
      <c r="AS68" s="26"/>
      <c r="AT68" s="26"/>
      <c r="AU68" s="26"/>
      <c r="AV68" s="26"/>
      <c r="AW68" s="26"/>
      <c r="AX68" s="26"/>
      <c r="AY68" s="26"/>
      <c r="AZ68" s="26"/>
      <c r="BA68" s="26"/>
      <c r="BB68" s="26"/>
      <c r="BC68" s="26"/>
      <c r="BD68" s="26"/>
      <c r="BE68" s="26"/>
      <c r="BF68" s="26"/>
      <c r="BG68" s="26"/>
      <c r="BH68" s="26"/>
      <c r="BI68" s="26"/>
      <c r="BJ68" s="26"/>
    </row>
    <row r="69" spans="1:62" ht="11.25" customHeight="1" outlineLevel="1">
      <c r="A69" s="240"/>
      <c r="B69" s="198"/>
      <c r="C69" s="198"/>
      <c r="D69" s="198"/>
      <c r="E69" s="198"/>
      <c r="F69" s="198"/>
      <c r="G69" s="241"/>
      <c r="H69" s="1212" t="str">
        <f>"8."</f>
        <v>8.</v>
      </c>
      <c r="I69" s="1076"/>
      <c r="J69" s="1076"/>
      <c r="K69" s="1164" t="str">
        <f>'Year 3'!K69:AF69</f>
        <v>Subaward/Consortium (4)</v>
      </c>
      <c r="L69" s="1063"/>
      <c r="M69" s="1063"/>
      <c r="N69" s="1063"/>
      <c r="O69" s="1063"/>
      <c r="P69" s="1063"/>
      <c r="Q69" s="1063"/>
      <c r="R69" s="1063"/>
      <c r="S69" s="1063"/>
      <c r="T69" s="1063"/>
      <c r="U69" s="1063"/>
      <c r="V69" s="1063"/>
      <c r="W69" s="1063"/>
      <c r="X69" s="1063"/>
      <c r="Y69" s="1063"/>
      <c r="Z69" s="1063"/>
      <c r="AA69" s="1063"/>
      <c r="AB69" s="1063"/>
      <c r="AC69" s="1063"/>
      <c r="AD69" s="1063"/>
      <c r="AE69" s="1063"/>
      <c r="AF69" s="1063"/>
      <c r="AG69" s="360"/>
      <c r="AH69" s="1327"/>
      <c r="AI69" s="1328"/>
      <c r="AJ69" s="1326"/>
      <c r="AK69" s="649"/>
      <c r="AL69" s="594"/>
      <c r="AM69" s="580"/>
      <c r="AN69" s="1264"/>
      <c r="AO69" s="594"/>
      <c r="AP69" s="61">
        <f t="shared" si="17"/>
        <v>0</v>
      </c>
      <c r="AQ69" s="26"/>
      <c r="AR69" s="26"/>
      <c r="AS69" s="26"/>
      <c r="AT69" s="26"/>
      <c r="AU69" s="26"/>
      <c r="AV69" s="26"/>
      <c r="AW69" s="26"/>
      <c r="AX69" s="26"/>
      <c r="AY69" s="26"/>
      <c r="AZ69" s="26"/>
      <c r="BA69" s="26"/>
      <c r="BB69" s="26"/>
      <c r="BC69" s="26"/>
      <c r="BD69" s="26"/>
      <c r="BE69" s="26"/>
      <c r="BF69" s="26"/>
      <c r="BG69" s="26"/>
      <c r="BH69" s="26"/>
      <c r="BI69" s="26"/>
      <c r="BJ69" s="26"/>
    </row>
    <row r="70" spans="1:62" ht="11.25" customHeight="1" outlineLevel="1">
      <c r="A70" s="240"/>
      <c r="B70" s="198"/>
      <c r="C70" s="198"/>
      <c r="D70" s="198"/>
      <c r="E70" s="198"/>
      <c r="F70" s="198"/>
      <c r="G70" s="241"/>
      <c r="H70" s="1212" t="str">
        <f>"9."</f>
        <v>9.</v>
      </c>
      <c r="I70" s="1076"/>
      <c r="J70" s="1076"/>
      <c r="K70" s="1164" t="str">
        <f>'Year 3'!K70:AF70</f>
        <v xml:space="preserve">Subaward/Consortium (5) </v>
      </c>
      <c r="L70" s="1063"/>
      <c r="M70" s="1063"/>
      <c r="N70" s="1063"/>
      <c r="O70" s="1063"/>
      <c r="P70" s="1063"/>
      <c r="Q70" s="1063"/>
      <c r="R70" s="1063"/>
      <c r="S70" s="1063"/>
      <c r="T70" s="1063"/>
      <c r="U70" s="1063"/>
      <c r="V70" s="1063"/>
      <c r="W70" s="1063"/>
      <c r="X70" s="1063"/>
      <c r="Y70" s="1063"/>
      <c r="Z70" s="1063"/>
      <c r="AA70" s="1063"/>
      <c r="AB70" s="1063"/>
      <c r="AC70" s="1063"/>
      <c r="AD70" s="1063"/>
      <c r="AE70" s="1063"/>
      <c r="AF70" s="1063"/>
      <c r="AG70" s="360"/>
      <c r="AH70" s="1327"/>
      <c r="AI70" s="1328"/>
      <c r="AJ70" s="1326"/>
      <c r="AK70" s="649"/>
      <c r="AL70" s="704"/>
      <c r="AM70" s="705"/>
      <c r="AN70" s="1264"/>
      <c r="AO70" s="594"/>
      <c r="AP70" s="61">
        <f t="shared" si="17"/>
        <v>0</v>
      </c>
      <c r="AQ70" s="26"/>
      <c r="AR70" s="26"/>
      <c r="AS70" s="26"/>
      <c r="AT70" s="26"/>
      <c r="AU70" s="26"/>
      <c r="AV70" s="26"/>
      <c r="AW70" s="26"/>
      <c r="AX70" s="26"/>
      <c r="AY70" s="26"/>
      <c r="AZ70" s="26"/>
      <c r="BA70" s="26"/>
      <c r="BB70" s="26"/>
      <c r="BC70" s="26"/>
      <c r="BD70" s="26"/>
      <c r="BE70" s="26"/>
      <c r="BF70" s="26"/>
      <c r="BG70" s="26"/>
      <c r="BH70" s="26"/>
      <c r="BI70" s="26"/>
      <c r="BJ70" s="26"/>
    </row>
    <row r="71" spans="1:62" ht="12.75" customHeight="1">
      <c r="A71" s="242"/>
      <c r="B71" s="243"/>
      <c r="C71" s="243"/>
      <c r="D71" s="243"/>
      <c r="E71" s="243"/>
      <c r="F71" s="243"/>
      <c r="G71" s="226"/>
      <c r="H71" s="1151" t="str">
        <f>"10."</f>
        <v>10.</v>
      </c>
      <c r="I71" s="1104"/>
      <c r="J71" s="1104"/>
      <c r="K71" s="1185" t="str">
        <f>'Year 4'!K71:AF71</f>
        <v xml:space="preserve">RA Tuition/Fees/Non IDC Bearing Expenses </v>
      </c>
      <c r="L71" s="1106"/>
      <c r="M71" s="1106"/>
      <c r="N71" s="1106"/>
      <c r="O71" s="1106"/>
      <c r="P71" s="1106"/>
      <c r="Q71" s="1106"/>
      <c r="R71" s="1106"/>
      <c r="S71" s="1106"/>
      <c r="T71" s="1106"/>
      <c r="U71" s="1106"/>
      <c r="V71" s="1106"/>
      <c r="W71" s="1106"/>
      <c r="X71" s="1106"/>
      <c r="Y71" s="1106"/>
      <c r="Z71" s="1106"/>
      <c r="AA71" s="1106"/>
      <c r="AB71" s="1106"/>
      <c r="AC71" s="1106"/>
      <c r="AD71" s="1106"/>
      <c r="AE71" s="1106"/>
      <c r="AF71" s="1106"/>
      <c r="AG71" s="361"/>
      <c r="AH71" s="1327"/>
      <c r="AI71" s="1328"/>
      <c r="AJ71" s="1326"/>
      <c r="AK71" s="649"/>
      <c r="AL71" s="704"/>
      <c r="AM71" s="705"/>
      <c r="AN71" s="1264"/>
      <c r="AO71" s="594"/>
      <c r="AP71" s="61">
        <f t="shared" si="17"/>
        <v>0</v>
      </c>
      <c r="AQ71" s="26"/>
      <c r="AR71" s="26"/>
      <c r="AS71" s="26"/>
      <c r="AT71" s="26"/>
      <c r="AU71" s="26"/>
      <c r="AV71" s="26"/>
      <c r="AW71" s="26"/>
      <c r="AX71" s="26"/>
      <c r="AY71" s="26"/>
      <c r="AZ71" s="26"/>
      <c r="BA71" s="26"/>
      <c r="BB71" s="26"/>
      <c r="BC71" s="26"/>
      <c r="BD71" s="26"/>
      <c r="BE71" s="26"/>
      <c r="BF71" s="26"/>
      <c r="BG71" s="26"/>
      <c r="BH71" s="26"/>
      <c r="BI71" s="26"/>
      <c r="BJ71" s="26"/>
    </row>
    <row r="72" spans="1:62" ht="12.75" customHeight="1" thickBot="1">
      <c r="A72" s="1143" t="s">
        <v>97</v>
      </c>
      <c r="B72" s="1144"/>
      <c r="C72" s="1144"/>
      <c r="D72" s="1144"/>
      <c r="E72" s="1144"/>
      <c r="F72" s="1144"/>
      <c r="G72" s="1144"/>
      <c r="H72" s="1144"/>
      <c r="I72" s="1144"/>
      <c r="J72" s="1144"/>
      <c r="K72" s="1144"/>
      <c r="L72" s="1144"/>
      <c r="M72" s="1144"/>
      <c r="N72" s="1144"/>
      <c r="O72" s="1144"/>
      <c r="P72" s="1144"/>
      <c r="Q72" s="1144"/>
      <c r="R72" s="1144"/>
      <c r="S72" s="1144"/>
      <c r="T72" s="1144"/>
      <c r="U72" s="1144"/>
      <c r="V72" s="1144"/>
      <c r="W72" s="1144"/>
      <c r="X72" s="1144"/>
      <c r="Y72" s="1144"/>
      <c r="Z72" s="1144"/>
      <c r="AA72" s="1144"/>
      <c r="AB72" s="1144"/>
      <c r="AC72" s="1144"/>
      <c r="AD72" s="1144"/>
      <c r="AE72" s="1144"/>
      <c r="AF72" s="1261"/>
      <c r="AG72" s="194">
        <f>SUM(AG62:AG71)</f>
        <v>0</v>
      </c>
      <c r="AH72" s="1327"/>
      <c r="AI72" s="1328"/>
      <c r="AJ72" s="1326"/>
      <c r="AK72" s="649"/>
      <c r="AL72" s="594"/>
      <c r="AM72" s="634">
        <f>SUM(AM62:AM71)</f>
        <v>0</v>
      </c>
      <c r="AN72" s="1264"/>
      <c r="AO72" s="594"/>
      <c r="AP72" s="473">
        <f>SUM(AP62:AP71)</f>
        <v>0</v>
      </c>
      <c r="AQ72" s="26"/>
      <c r="AR72" s="26"/>
      <c r="AS72" s="26"/>
      <c r="AT72" s="26"/>
      <c r="AU72" s="26"/>
      <c r="AV72" s="26"/>
      <c r="AW72" s="26"/>
      <c r="AX72" s="26"/>
      <c r="AY72" s="26"/>
      <c r="AZ72" s="26"/>
      <c r="BA72" s="26"/>
      <c r="BB72" s="26"/>
      <c r="BC72" s="26"/>
      <c r="BD72" s="26"/>
      <c r="BE72" s="26"/>
      <c r="BF72" s="26"/>
      <c r="BG72" s="26"/>
      <c r="BH72" s="26"/>
      <c r="BI72" s="26"/>
      <c r="BJ72" s="26"/>
    </row>
    <row r="73" spans="1:62" ht="12.75" customHeight="1" thickBot="1">
      <c r="A73" s="1318" t="s">
        <v>98</v>
      </c>
      <c r="B73" s="1147"/>
      <c r="C73" s="1147"/>
      <c r="D73" s="1147"/>
      <c r="E73" s="1147"/>
      <c r="F73" s="1147"/>
      <c r="G73" s="1147"/>
      <c r="H73" s="1147"/>
      <c r="I73" s="1147"/>
      <c r="J73" s="1147"/>
      <c r="K73" s="1147"/>
      <c r="L73" s="1147"/>
      <c r="M73" s="1147"/>
      <c r="N73" s="1147"/>
      <c r="O73" s="1147"/>
      <c r="P73" s="1147"/>
      <c r="Q73" s="1147"/>
      <c r="R73" s="1147"/>
      <c r="S73" s="1147"/>
      <c r="T73" s="1147"/>
      <c r="U73" s="1147"/>
      <c r="V73" s="1147"/>
      <c r="W73" s="1147"/>
      <c r="X73" s="1147"/>
      <c r="Y73" s="1147"/>
      <c r="Z73" s="1147"/>
      <c r="AA73" s="1147"/>
      <c r="AB73" s="1147"/>
      <c r="AC73" s="1147"/>
      <c r="AD73" s="1147"/>
      <c r="AE73" s="1147"/>
      <c r="AF73" s="1147"/>
      <c r="AG73" s="659">
        <f>SUM(AG36,AG48,AG52,AG60,AG72)</f>
        <v>0</v>
      </c>
      <c r="AH73" s="1327"/>
      <c r="AI73" s="1328"/>
      <c r="AJ73" s="1326"/>
      <c r="AK73" s="649"/>
      <c r="AL73" s="594"/>
      <c r="AM73" s="83">
        <f>SUM(AM36,AM48,AM52,AM60,AM72)</f>
        <v>0</v>
      </c>
      <c r="AN73" s="1264"/>
      <c r="AO73" s="594"/>
      <c r="AP73" s="83">
        <f>SUM(AP36,AP48,AP52,AP60,AP72)</f>
        <v>0</v>
      </c>
      <c r="AQ73" s="26"/>
      <c r="AR73" s="26"/>
      <c r="AS73" s="26"/>
      <c r="AT73" s="26"/>
      <c r="AU73" s="26"/>
      <c r="AV73" s="26"/>
      <c r="AW73" s="26"/>
      <c r="AX73" s="26"/>
      <c r="AY73" s="26"/>
      <c r="AZ73" s="26"/>
      <c r="BA73" s="26"/>
      <c r="BB73" s="26"/>
      <c r="BC73" s="26"/>
      <c r="BD73" s="26"/>
      <c r="BE73" s="26"/>
      <c r="BF73" s="26"/>
      <c r="BG73" s="26"/>
      <c r="BH73" s="26"/>
      <c r="BI73" s="26"/>
      <c r="BJ73" s="26"/>
    </row>
    <row r="74" spans="1:62" ht="11.25" customHeight="1">
      <c r="A74" s="1110" t="s">
        <v>99</v>
      </c>
      <c r="B74" s="1111"/>
      <c r="C74" s="1111"/>
      <c r="D74" s="1111"/>
      <c r="E74" s="1111"/>
      <c r="F74" s="1111"/>
      <c r="G74" s="1111"/>
      <c r="H74" s="1111"/>
      <c r="I74" s="1111"/>
      <c r="J74" s="1111"/>
      <c r="K74" s="1111"/>
      <c r="L74" s="1111"/>
      <c r="M74" s="1111"/>
      <c r="N74" s="1111"/>
      <c r="O74" s="1111"/>
      <c r="P74" s="1111"/>
      <c r="Q74" s="1111"/>
      <c r="R74" s="1111"/>
      <c r="S74" s="1111"/>
      <c r="T74" s="1111"/>
      <c r="U74" s="1111"/>
      <c r="V74" s="1111"/>
      <c r="W74" s="1111"/>
      <c r="X74" s="1111"/>
      <c r="Y74" s="1111"/>
      <c r="Z74" s="1111"/>
      <c r="AA74" s="1111"/>
      <c r="AB74" s="1111"/>
      <c r="AC74" s="1111"/>
      <c r="AD74" s="1111"/>
      <c r="AE74" s="1111"/>
      <c r="AF74" s="171"/>
      <c r="AG74" s="660"/>
      <c r="AH74" s="1327"/>
      <c r="AI74" s="1328"/>
      <c r="AJ74" s="1326"/>
      <c r="AK74" s="649"/>
      <c r="AL74" s="704"/>
      <c r="AM74" s="666"/>
      <c r="AN74" s="1264"/>
      <c r="AO74" s="594"/>
      <c r="AP74" s="584"/>
      <c r="AQ74" s="26"/>
      <c r="AR74" s="26"/>
      <c r="AS74" s="26"/>
      <c r="AT74" s="26"/>
      <c r="AU74" s="26"/>
      <c r="AV74" s="26"/>
      <c r="AW74" s="26"/>
      <c r="AX74" s="26"/>
      <c r="AY74" s="26"/>
      <c r="AZ74" s="26"/>
      <c r="BA74" s="26"/>
      <c r="BB74" s="26"/>
      <c r="BC74" s="26"/>
      <c r="BD74" s="26"/>
      <c r="BE74" s="26"/>
      <c r="BF74" s="26"/>
      <c r="BG74" s="26"/>
      <c r="BH74" s="26"/>
      <c r="BI74" s="26"/>
      <c r="BJ74" s="26"/>
    </row>
    <row r="75" spans="1:62" ht="12.75" customHeight="1">
      <c r="A75" s="1042"/>
      <c r="B75" s="1220"/>
      <c r="C75" s="1220"/>
      <c r="D75" s="1220"/>
      <c r="E75" s="1220"/>
      <c r="F75" s="1220"/>
      <c r="G75" s="1221"/>
      <c r="H75" s="1340" t="s">
        <v>100</v>
      </c>
      <c r="I75" s="1134"/>
      <c r="J75" s="1134"/>
      <c r="K75" s="1134"/>
      <c r="L75" s="1134"/>
      <c r="M75" s="1134"/>
      <c r="N75" s="1134"/>
      <c r="O75" s="1134"/>
      <c r="P75" s="1134"/>
      <c r="Q75" s="1134"/>
      <c r="R75" s="1134"/>
      <c r="S75" s="1134"/>
      <c r="T75" s="1134"/>
      <c r="U75" s="1134"/>
      <c r="V75" s="1134"/>
      <c r="W75" s="1272"/>
      <c r="X75" s="1342" t="s">
        <v>118</v>
      </c>
      <c r="Y75" s="1134"/>
      <c r="Z75" s="1134"/>
      <c r="AA75" s="1134"/>
      <c r="AB75" s="1134"/>
      <c r="AC75" s="1272"/>
      <c r="AD75" s="1342" t="s">
        <v>103</v>
      </c>
      <c r="AE75" s="1134"/>
      <c r="AF75" s="1134"/>
      <c r="AG75" s="661" t="s">
        <v>104</v>
      </c>
      <c r="AH75" s="1327"/>
      <c r="AI75" s="1328"/>
      <c r="AJ75" s="1326"/>
      <c r="AK75" s="651" t="s">
        <v>103</v>
      </c>
      <c r="AL75" s="594"/>
      <c r="AM75" s="706" t="s">
        <v>104</v>
      </c>
      <c r="AN75" s="1264"/>
      <c r="AO75" s="594"/>
      <c r="AP75" s="706" t="s">
        <v>104</v>
      </c>
      <c r="AQ75" s="26"/>
      <c r="AR75" s="26"/>
      <c r="AS75" s="26"/>
      <c r="AT75" s="26"/>
      <c r="AU75" s="26"/>
      <c r="AV75" s="26"/>
      <c r="AW75" s="26"/>
      <c r="AX75" s="26"/>
      <c r="AY75" s="26"/>
      <c r="AZ75" s="26"/>
      <c r="BA75" s="26"/>
      <c r="BB75" s="26"/>
      <c r="BC75" s="26"/>
      <c r="BD75" s="26"/>
      <c r="BE75" s="26"/>
      <c r="BF75" s="26"/>
      <c r="BG75" s="26"/>
      <c r="BH75" s="26"/>
      <c r="BI75" s="26"/>
      <c r="BJ75" s="26"/>
    </row>
    <row r="76" spans="1:62" ht="12.75" customHeight="1">
      <c r="A76" s="1311"/>
      <c r="B76" s="1312"/>
      <c r="C76" s="1312"/>
      <c r="D76" s="1312"/>
      <c r="E76" s="1312"/>
      <c r="F76" s="1312"/>
      <c r="G76" s="1224"/>
      <c r="H76" s="1149" t="str">
        <f>"1."</f>
        <v>1.</v>
      </c>
      <c r="I76" s="1069"/>
      <c r="J76" s="1069"/>
      <c r="K76" s="1351" t="s">
        <v>105</v>
      </c>
      <c r="L76" s="1352"/>
      <c r="M76" s="1352"/>
      <c r="N76" s="1352"/>
      <c r="O76" s="1352"/>
      <c r="P76" s="1352"/>
      <c r="Q76" s="1352"/>
      <c r="R76" s="1352"/>
      <c r="S76" s="1352"/>
      <c r="T76" s="1352"/>
      <c r="U76" s="1352"/>
      <c r="V76" s="1352"/>
      <c r="W76" s="1353"/>
      <c r="X76" s="1354">
        <v>0.56499999999999995</v>
      </c>
      <c r="Y76" s="1352"/>
      <c r="Z76" s="1352"/>
      <c r="AA76" s="1352"/>
      <c r="AB76" s="1352"/>
      <c r="AC76" s="1353"/>
      <c r="AD76" s="1348">
        <f>IF(K76="Modified Total Direct Costs (MTDC)",(AG73-AG48-AG60-AG66-AG67-AG68-AG69-AG70-AG71)+SUM(AH66:AH70),IF(K76="Total Direct Costs (TDC)",AG73,IF(K76="DOD Contract",(AG73-AG48-AG60-AG66-AG67-AG68-AG69-AG70-AG71)+SUM(AH66:AH70))))</f>
        <v>0</v>
      </c>
      <c r="AE76" s="1349"/>
      <c r="AF76" s="1349"/>
      <c r="AG76" s="662">
        <f t="shared" ref="AG76:AG77" si="18">AD76*X76</f>
        <v>0</v>
      </c>
      <c r="AH76" s="1327"/>
      <c r="AI76" s="1328"/>
      <c r="AJ76" s="1326"/>
      <c r="AK76" s="88">
        <f>AM73-SUM(AM48,AM60,AM66,AM67,AM68,AM69,AM70,AM71)</f>
        <v>0</v>
      </c>
      <c r="AL76" s="637"/>
      <c r="AM76" s="558">
        <f t="shared" ref="AM76:AM77" si="19">AK76*X76</f>
        <v>0</v>
      </c>
      <c r="AN76" s="1264"/>
      <c r="AO76" s="594"/>
      <c r="AP76" s="667">
        <f t="shared" ref="AP76:AP77" si="20">AG76+AM76</f>
        <v>0</v>
      </c>
      <c r="AQ76" s="26"/>
      <c r="AR76" s="26"/>
      <c r="AS76" s="26"/>
      <c r="AT76" s="26"/>
      <c r="AU76" s="26"/>
      <c r="AV76" s="26"/>
      <c r="AW76" s="26"/>
      <c r="AX76" s="26"/>
      <c r="AY76" s="26"/>
      <c r="AZ76" s="26"/>
      <c r="BA76" s="26"/>
      <c r="BB76" s="26"/>
      <c r="BC76" s="26"/>
      <c r="BD76" s="26"/>
      <c r="BE76" s="26"/>
      <c r="BF76" s="26"/>
      <c r="BG76" s="26"/>
      <c r="BH76" s="26"/>
      <c r="BI76" s="26"/>
      <c r="BJ76" s="26"/>
    </row>
    <row r="77" spans="1:62" ht="12.75" customHeight="1">
      <c r="A77" s="1311"/>
      <c r="B77" s="1312"/>
      <c r="C77" s="1312"/>
      <c r="D77" s="1312"/>
      <c r="E77" s="1312"/>
      <c r="F77" s="1312"/>
      <c r="G77" s="1224"/>
      <c r="H77" s="1212" t="str">
        <f>"2."</f>
        <v>2.</v>
      </c>
      <c r="I77" s="1076"/>
      <c r="J77" s="1076"/>
      <c r="K77" s="1169"/>
      <c r="L77" s="1170"/>
      <c r="M77" s="1170"/>
      <c r="N77" s="1170"/>
      <c r="O77" s="1170"/>
      <c r="P77" s="1170"/>
      <c r="Q77" s="1170"/>
      <c r="R77" s="1170"/>
      <c r="S77" s="1170"/>
      <c r="T77" s="1170"/>
      <c r="U77" s="1170"/>
      <c r="V77" s="1170"/>
      <c r="W77" s="1171"/>
      <c r="X77" s="1178"/>
      <c r="Y77" s="1170"/>
      <c r="Z77" s="1170"/>
      <c r="AA77" s="1170"/>
      <c r="AB77" s="1170"/>
      <c r="AC77" s="1171"/>
      <c r="AD77" s="1337">
        <f>IF(K77="Modified Total Direct Costs (MTDC)",(AG73-AG48-AG60-AG66-AG67-AG68-AG69-AG70)+SUM(AH66:AH70),IF(K77="Total Direct Costs (TDC)",AG73,IF(K77="Salaries and Wages",AG36,0)))</f>
        <v>0</v>
      </c>
      <c r="AE77" s="1350"/>
      <c r="AF77" s="178"/>
      <c r="AG77" s="663">
        <f t="shared" si="18"/>
        <v>0</v>
      </c>
      <c r="AH77" s="1327"/>
      <c r="AI77" s="1328"/>
      <c r="AJ77" s="1326"/>
      <c r="AK77" s="105"/>
      <c r="AL77" s="652"/>
      <c r="AM77" s="644">
        <f t="shared" si="19"/>
        <v>0</v>
      </c>
      <c r="AN77" s="1264"/>
      <c r="AO77" s="594"/>
      <c r="AP77" s="668">
        <f t="shared" si="20"/>
        <v>0</v>
      </c>
      <c r="AQ77" s="26"/>
      <c r="AR77" s="26"/>
      <c r="AS77" s="26"/>
      <c r="AT77" s="26"/>
      <c r="AU77" s="26"/>
      <c r="AV77" s="26"/>
      <c r="AW77" s="26"/>
      <c r="AX77" s="26"/>
      <c r="AY77" s="26"/>
      <c r="AZ77" s="26"/>
      <c r="BA77" s="26"/>
      <c r="BB77" s="26"/>
      <c r="BC77" s="26"/>
      <c r="BD77" s="26"/>
      <c r="BE77" s="26"/>
      <c r="BF77" s="26"/>
      <c r="BG77" s="26"/>
      <c r="BH77" s="26"/>
      <c r="BI77" s="26"/>
      <c r="BJ77" s="26"/>
    </row>
    <row r="78" spans="1:62" ht="12.75" customHeight="1">
      <c r="A78" s="1311"/>
      <c r="B78" s="1117"/>
      <c r="C78" s="1117"/>
      <c r="D78" s="1117"/>
      <c r="E78" s="1117"/>
      <c r="F78" s="1117"/>
      <c r="G78" s="1224"/>
      <c r="H78" s="1339" t="s">
        <v>119</v>
      </c>
      <c r="I78" s="1104"/>
      <c r="J78" s="1104"/>
      <c r="K78" s="1104"/>
      <c r="L78" s="1104"/>
      <c r="M78" s="1104"/>
      <c r="N78" s="1104"/>
      <c r="O78" s="1104"/>
      <c r="P78" s="1104"/>
      <c r="Q78" s="1104"/>
      <c r="R78" s="1104"/>
      <c r="S78" s="1104"/>
      <c r="T78" s="1104"/>
      <c r="U78" s="1104"/>
      <c r="V78" s="1104"/>
      <c r="W78" s="1104"/>
      <c r="X78" s="1104"/>
      <c r="Y78" s="1104"/>
      <c r="Z78" s="1104"/>
      <c r="AA78" s="1104"/>
      <c r="AB78" s="1104"/>
      <c r="AC78" s="1104"/>
      <c r="AD78" s="1104"/>
      <c r="AE78" s="1104"/>
      <c r="AF78" s="179"/>
      <c r="AG78" s="664"/>
      <c r="AH78" s="1327"/>
      <c r="AI78" s="1328"/>
      <c r="AJ78" s="1326"/>
      <c r="AK78" s="669"/>
      <c r="AL78" s="586"/>
      <c r="AM78" s="607"/>
      <c r="AN78" s="1264"/>
      <c r="AO78" s="594"/>
      <c r="AP78" s="707"/>
      <c r="AQ78" s="26"/>
      <c r="AR78" s="26"/>
      <c r="AS78" s="26"/>
      <c r="AT78" s="26"/>
      <c r="AU78" s="26"/>
      <c r="AV78" s="26"/>
      <c r="AW78" s="26"/>
      <c r="AX78" s="26"/>
      <c r="AY78" s="26"/>
      <c r="AZ78" s="26"/>
      <c r="BA78" s="26"/>
      <c r="BB78" s="26"/>
      <c r="BC78" s="26"/>
      <c r="BD78" s="26"/>
      <c r="BE78" s="26"/>
      <c r="BF78" s="26"/>
      <c r="BG78" s="26"/>
      <c r="BH78" s="26"/>
      <c r="BI78" s="26"/>
      <c r="BJ78" s="26"/>
    </row>
    <row r="79" spans="1:62" ht="13.5" customHeight="1" thickBot="1">
      <c r="A79" s="1305" t="s">
        <v>108</v>
      </c>
      <c r="B79" s="1144"/>
      <c r="C79" s="1144"/>
      <c r="D79" s="1144"/>
      <c r="E79" s="1144"/>
      <c r="F79" s="1144"/>
      <c r="G79" s="1144"/>
      <c r="H79" s="1144"/>
      <c r="I79" s="1144"/>
      <c r="J79" s="1144"/>
      <c r="K79" s="1144"/>
      <c r="L79" s="1144"/>
      <c r="M79" s="1144"/>
      <c r="N79" s="1144"/>
      <c r="O79" s="1144"/>
      <c r="P79" s="1144"/>
      <c r="Q79" s="1144"/>
      <c r="R79" s="1144"/>
      <c r="S79" s="1144"/>
      <c r="T79" s="1144"/>
      <c r="U79" s="1144"/>
      <c r="V79" s="1144"/>
      <c r="W79" s="1144"/>
      <c r="X79" s="1144"/>
      <c r="Y79" s="1144"/>
      <c r="Z79" s="1144"/>
      <c r="AA79" s="1144"/>
      <c r="AB79" s="1144"/>
      <c r="AC79" s="1144"/>
      <c r="AD79" s="1144"/>
      <c r="AE79" s="1144"/>
      <c r="AF79" s="1261"/>
      <c r="AG79" s="665">
        <f>SUM(AG76:AG77)</f>
        <v>0</v>
      </c>
      <c r="AH79" s="1327"/>
      <c r="AI79" s="1328"/>
      <c r="AJ79" s="1326"/>
      <c r="AK79" s="669"/>
      <c r="AL79" s="594"/>
      <c r="AM79" s="43">
        <f>SUM(AM76:AM77)</f>
        <v>0</v>
      </c>
      <c r="AN79" s="1264"/>
      <c r="AO79" s="594"/>
      <c r="AP79" s="236">
        <f>AP76+AP77</f>
        <v>0</v>
      </c>
      <c r="AQ79" s="26"/>
      <c r="AR79" s="26"/>
      <c r="AS79" s="26"/>
      <c r="AT79" s="26"/>
      <c r="AU79" s="26"/>
      <c r="AV79" s="26"/>
      <c r="AW79" s="26"/>
      <c r="AX79" s="26"/>
      <c r="AY79" s="26"/>
      <c r="AZ79" s="26"/>
      <c r="BA79" s="26"/>
      <c r="BB79" s="26"/>
      <c r="BC79" s="26"/>
      <c r="BD79" s="26"/>
      <c r="BE79" s="26"/>
      <c r="BF79" s="26"/>
      <c r="BG79" s="26"/>
      <c r="BH79" s="26"/>
      <c r="BI79" s="26"/>
      <c r="BJ79" s="26"/>
    </row>
    <row r="80" spans="1:62" ht="22.5" customHeight="1" thickBot="1">
      <c r="A80" s="1202" t="s">
        <v>109</v>
      </c>
      <c r="B80" s="1203"/>
      <c r="C80" s="1203"/>
      <c r="D80" s="1203"/>
      <c r="E80" s="1203"/>
      <c r="F80" s="1203"/>
      <c r="G80" s="1203"/>
      <c r="H80" s="1203"/>
      <c r="I80" s="1203"/>
      <c r="J80" s="1203"/>
      <c r="K80" s="1203"/>
      <c r="L80" s="1203"/>
      <c r="M80" s="1203"/>
      <c r="N80" s="1203"/>
      <c r="O80" s="1203"/>
      <c r="P80" s="1203"/>
      <c r="Q80" s="1203"/>
      <c r="R80" s="1203"/>
      <c r="S80" s="1203"/>
      <c r="T80" s="1203"/>
      <c r="U80" s="1203"/>
      <c r="V80" s="1203"/>
      <c r="W80" s="1203"/>
      <c r="X80" s="1203"/>
      <c r="Y80" s="1203"/>
      <c r="Z80" s="1203"/>
      <c r="AA80" s="1203"/>
      <c r="AB80" s="1203"/>
      <c r="AC80" s="1203"/>
      <c r="AD80" s="1203"/>
      <c r="AE80" s="1203"/>
      <c r="AF80" s="1306"/>
      <c r="AG80" s="195">
        <f>AG73+AG79</f>
        <v>0</v>
      </c>
      <c r="AH80" s="1329"/>
      <c r="AI80" s="1330"/>
      <c r="AJ80" s="1331"/>
      <c r="AK80" s="670"/>
      <c r="AL80" s="642"/>
      <c r="AM80" s="106">
        <f>AM73+AM79</f>
        <v>0</v>
      </c>
      <c r="AN80" s="1265"/>
      <c r="AO80" s="594"/>
      <c r="AP80" s="237">
        <f>AP73+AP79</f>
        <v>0</v>
      </c>
      <c r="AQ80" s="26"/>
      <c r="AR80" s="26"/>
      <c r="AS80" s="26"/>
      <c r="AT80" s="26"/>
      <c r="AU80" s="26"/>
      <c r="AV80" s="26"/>
      <c r="AW80" s="26"/>
      <c r="AX80" s="26"/>
      <c r="AY80" s="26"/>
      <c r="AZ80" s="26"/>
      <c r="BA80" s="26"/>
      <c r="BB80" s="26"/>
      <c r="BC80" s="26"/>
      <c r="BD80" s="26"/>
      <c r="BE80" s="26"/>
      <c r="BF80" s="26"/>
      <c r="BG80" s="26"/>
      <c r="BH80" s="26"/>
      <c r="BI80" s="26"/>
      <c r="BJ80" s="26"/>
    </row>
  </sheetData>
  <sheetProtection algorithmName="SHA-512" hashValue="WpeEgwn1jDMerZDASKS0x1WuQQ/dBh1q4kwHoVNBt73Zk86qsDNDcvOfhv3cebOL7c6IfkZfaRC5a5wsCZaDVw==" saltValue="Kj7y1aigTpYgMVdwYZBZ+w==" spinCount="100000" sheet="1" objects="1" scenarios="1"/>
  <mergeCells count="176">
    <mergeCell ref="A79:AF79"/>
    <mergeCell ref="A80:AF80"/>
    <mergeCell ref="AD76:AF76"/>
    <mergeCell ref="H77:J77"/>
    <mergeCell ref="K77:W77"/>
    <mergeCell ref="X77:AC77"/>
    <mergeCell ref="AD77:AE77"/>
    <mergeCell ref="H78:AE78"/>
    <mergeCell ref="A72:AF72"/>
    <mergeCell ref="A73:AF73"/>
    <mergeCell ref="A74:AE74"/>
    <mergeCell ref="A75:G78"/>
    <mergeCell ref="H75:W75"/>
    <mergeCell ref="X75:AC75"/>
    <mergeCell ref="AD75:AF75"/>
    <mergeCell ref="H76:J76"/>
    <mergeCell ref="K76:W76"/>
    <mergeCell ref="X76:AC76"/>
    <mergeCell ref="H69:J69"/>
    <mergeCell ref="K69:AF69"/>
    <mergeCell ref="H70:J70"/>
    <mergeCell ref="K70:AF70"/>
    <mergeCell ref="H71:J71"/>
    <mergeCell ref="K71:AF71"/>
    <mergeCell ref="H66:J66"/>
    <mergeCell ref="K66:AF66"/>
    <mergeCell ref="H67:J67"/>
    <mergeCell ref="K67:AF67"/>
    <mergeCell ref="H68:J68"/>
    <mergeCell ref="K68:AF68"/>
    <mergeCell ref="H55:J55"/>
    <mergeCell ref="K55:AF55"/>
    <mergeCell ref="H56:J56"/>
    <mergeCell ref="K56:AF56"/>
    <mergeCell ref="H57:J57"/>
    <mergeCell ref="K57:AF57"/>
    <mergeCell ref="A61:AE61"/>
    <mergeCell ref="A62:G66"/>
    <mergeCell ref="H62:J62"/>
    <mergeCell ref="K62:AF62"/>
    <mergeCell ref="H63:J63"/>
    <mergeCell ref="K63:AE63"/>
    <mergeCell ref="H64:J64"/>
    <mergeCell ref="K64:AF64"/>
    <mergeCell ref="H65:J65"/>
    <mergeCell ref="K65:AF65"/>
    <mergeCell ref="AN37:AN80"/>
    <mergeCell ref="A38:G42"/>
    <mergeCell ref="H38:J38"/>
    <mergeCell ref="K38:AF38"/>
    <mergeCell ref="H39:J39"/>
    <mergeCell ref="K39:AF39"/>
    <mergeCell ref="H40:J40"/>
    <mergeCell ref="K40:AF40"/>
    <mergeCell ref="H41:J41"/>
    <mergeCell ref="K41:AF41"/>
    <mergeCell ref="A50:G51"/>
    <mergeCell ref="H50:J50"/>
    <mergeCell ref="K50:AF50"/>
    <mergeCell ref="H51:J51"/>
    <mergeCell ref="K51:AF51"/>
    <mergeCell ref="A52:AF52"/>
    <mergeCell ref="H46:J46"/>
    <mergeCell ref="K46:AF46"/>
    <mergeCell ref="H47:J47"/>
    <mergeCell ref="K47:AF47"/>
    <mergeCell ref="A48:AF48"/>
    <mergeCell ref="A49:AE49"/>
    <mergeCell ref="H58:J58"/>
    <mergeCell ref="K58:AF58"/>
    <mergeCell ref="A34:C34"/>
    <mergeCell ref="F34:Z34"/>
    <mergeCell ref="A35:B35"/>
    <mergeCell ref="C35:D35"/>
    <mergeCell ref="F35:AE35"/>
    <mergeCell ref="AH35:AJ80"/>
    <mergeCell ref="A36:AE36"/>
    <mergeCell ref="A37:AE37"/>
    <mergeCell ref="H42:J42"/>
    <mergeCell ref="K42:AF42"/>
    <mergeCell ref="H43:J43"/>
    <mergeCell ref="K43:AF43"/>
    <mergeCell ref="H44:J44"/>
    <mergeCell ref="K44:AF44"/>
    <mergeCell ref="H45:J45"/>
    <mergeCell ref="K45:AF45"/>
    <mergeCell ref="H59:I59"/>
    <mergeCell ref="J59:K59"/>
    <mergeCell ref="L59:AE59"/>
    <mergeCell ref="A60:AE60"/>
    <mergeCell ref="A53:AE53"/>
    <mergeCell ref="A54:G59"/>
    <mergeCell ref="H54:J54"/>
    <mergeCell ref="K54:AF54"/>
    <mergeCell ref="A32:C32"/>
    <mergeCell ref="F32:Z32"/>
    <mergeCell ref="AC32:AD33"/>
    <mergeCell ref="AI32:AJ33"/>
    <mergeCell ref="A33:C33"/>
    <mergeCell ref="F33:Z33"/>
    <mergeCell ref="A30:C30"/>
    <mergeCell ref="F30:Z30"/>
    <mergeCell ref="AC30:AD31"/>
    <mergeCell ref="AI30:AJ31"/>
    <mergeCell ref="A31:C31"/>
    <mergeCell ref="F31:Z31"/>
    <mergeCell ref="A21:C21"/>
    <mergeCell ref="F21:Z21"/>
    <mergeCell ref="AB21:AC21"/>
    <mergeCell ref="AH21:AI21"/>
    <mergeCell ref="A22:C22"/>
    <mergeCell ref="F22:Z22"/>
    <mergeCell ref="AC22:AD29"/>
    <mergeCell ref="AI22:AJ29"/>
    <mergeCell ref="A29:C29"/>
    <mergeCell ref="F29:Z29"/>
    <mergeCell ref="A23:C23"/>
    <mergeCell ref="F23:Z23"/>
    <mergeCell ref="A24:C24"/>
    <mergeCell ref="F24:Z24"/>
    <mergeCell ref="A25:C25"/>
    <mergeCell ref="F25:Z25"/>
    <mergeCell ref="A26:C26"/>
    <mergeCell ref="F26:Z26"/>
    <mergeCell ref="A27:C27"/>
    <mergeCell ref="F27:Z27"/>
    <mergeCell ref="A28:C28"/>
    <mergeCell ref="F28:Z28"/>
    <mergeCell ref="A18:C18"/>
    <mergeCell ref="F18:Z18"/>
    <mergeCell ref="A19:C19"/>
    <mergeCell ref="F19:Z19"/>
    <mergeCell ref="A20:C20"/>
    <mergeCell ref="F20:Z20"/>
    <mergeCell ref="A14:B14"/>
    <mergeCell ref="C14:R14"/>
    <mergeCell ref="S14:Z14"/>
    <mergeCell ref="A15:AE15"/>
    <mergeCell ref="A16:AE16"/>
    <mergeCell ref="A17:C17"/>
    <mergeCell ref="F17:Z17"/>
    <mergeCell ref="A12:B12"/>
    <mergeCell ref="C12:R12"/>
    <mergeCell ref="S12:Z12"/>
    <mergeCell ref="A13:B13"/>
    <mergeCell ref="C13:R13"/>
    <mergeCell ref="S13:Z13"/>
    <mergeCell ref="A10:B10"/>
    <mergeCell ref="C10:R10"/>
    <mergeCell ref="S10:Z10"/>
    <mergeCell ref="A11:B11"/>
    <mergeCell ref="C11:R11"/>
    <mergeCell ref="S11:Z11"/>
    <mergeCell ref="A8:B8"/>
    <mergeCell ref="C8:R8"/>
    <mergeCell ref="S8:Z8"/>
    <mergeCell ref="A9:B9"/>
    <mergeCell ref="C9:R9"/>
    <mergeCell ref="S9:Z9"/>
    <mergeCell ref="A4:AG4"/>
    <mergeCell ref="A5:R5"/>
    <mergeCell ref="S5:Z5"/>
    <mergeCell ref="D6:R6"/>
    <mergeCell ref="S6:Z6"/>
    <mergeCell ref="A7:B7"/>
    <mergeCell ref="C7:R7"/>
    <mergeCell ref="S7:Z7"/>
    <mergeCell ref="A1:Z1"/>
    <mergeCell ref="AA1:AG3"/>
    <mergeCell ref="AH1:AM3"/>
    <mergeCell ref="AN1:AP3"/>
    <mergeCell ref="A2:Z2"/>
    <mergeCell ref="A3:H3"/>
    <mergeCell ref="I3:N3"/>
    <mergeCell ref="O3:U3"/>
    <mergeCell ref="V3:Z3"/>
  </mergeCells>
  <dataValidations count="2">
    <dataValidation type="list" allowBlank="1" sqref="X76:X77" xr:uid="{00000000-0002-0000-0900-000000000000}">
      <formula1>"0.565,0.26,0.585,0.3,0.5"</formula1>
    </dataValidation>
    <dataValidation type="list" allowBlank="1" showErrorMessage="1" sqref="K76:K77" xr:uid="{00000000-0002-0000-0900-000001000000}">
      <formula1>"Modified Total Direct Costs (MTDC),Total Direct Costs (TDC),DOD Contract,Other Sponsored Activities,Instruction"</formula1>
    </dataValidation>
  </dataValidations>
  <printOptions horizontalCentered="1" verticalCentered="1"/>
  <pageMargins left="0" right="0" top="0.25" bottom="0.25" header="0" footer="0"/>
  <pageSetup scale="6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E5FFFF"/>
    <pageSetUpPr fitToPage="1"/>
  </sheetPr>
  <dimension ref="A1:BJ80"/>
  <sheetViews>
    <sheetView showGridLines="0" showZeros="0" zoomScale="73" zoomScaleNormal="100" workbookViewId="0">
      <selection activeCell="AC86" sqref="AC86"/>
    </sheetView>
  </sheetViews>
  <sheetFormatPr defaultColWidth="14.42578125" defaultRowHeight="15" customHeight="1" outlineLevelRow="1"/>
  <cols>
    <col min="1" max="1" width="1.42578125" customWidth="1"/>
    <col min="2" max="2" width="2.42578125" customWidth="1"/>
    <col min="3" max="3" width="0.85546875" customWidth="1"/>
    <col min="4" max="4" width="4.85546875" customWidth="1"/>
    <col min="5" max="5" width="1.140625" customWidth="1"/>
    <col min="6" max="7" width="1.42578125" customWidth="1"/>
    <col min="8" max="8" width="2.140625" customWidth="1"/>
    <col min="9" max="10" width="1.42578125" customWidth="1"/>
    <col min="11" max="11" width="2.42578125" customWidth="1"/>
    <col min="12" max="13" width="1.42578125" customWidth="1"/>
    <col min="14" max="14" width="3.42578125" customWidth="1"/>
    <col min="15" max="23" width="1.42578125" customWidth="1"/>
    <col min="24" max="24" width="5.42578125" customWidth="1"/>
    <col min="25" max="26" width="1.42578125" customWidth="1"/>
    <col min="27" max="27" width="9.42578125" customWidth="1"/>
    <col min="28" max="28" width="5.42578125" customWidth="1"/>
    <col min="29" max="29" width="5.140625" customWidth="1"/>
    <col min="30" max="30" width="5.42578125" customWidth="1"/>
    <col min="31" max="31" width="14.42578125" customWidth="1"/>
    <col min="32" max="32" width="8.42578125" hidden="1" customWidth="1"/>
    <col min="33" max="33" width="16.42578125" customWidth="1"/>
    <col min="34" max="34" width="5.85546875" customWidth="1"/>
    <col min="35" max="35" width="6.42578125" customWidth="1"/>
    <col min="36" max="36" width="6.140625" customWidth="1"/>
    <col min="37" max="37" width="16.140625" customWidth="1"/>
    <col min="38" max="38" width="0.140625" customWidth="1"/>
    <col min="39" max="39" width="16.42578125" customWidth="1"/>
    <col min="40" max="40" width="17" customWidth="1"/>
    <col min="41" max="41" width="0.140625" customWidth="1"/>
    <col min="42" max="42" width="18" customWidth="1"/>
    <col min="43" max="62" width="9.140625" customWidth="1"/>
  </cols>
  <sheetData>
    <row r="1" spans="1:62" ht="12" customHeight="1">
      <c r="A1" s="1077" t="s">
        <v>0</v>
      </c>
      <c r="B1" s="1078"/>
      <c r="C1" s="1078"/>
      <c r="D1" s="1078"/>
      <c r="E1" s="1078"/>
      <c r="F1" s="1078"/>
      <c r="G1" s="1078"/>
      <c r="H1" s="1078"/>
      <c r="I1" s="1078"/>
      <c r="J1" s="1078"/>
      <c r="K1" s="1078"/>
      <c r="L1" s="1078"/>
      <c r="M1" s="1078"/>
      <c r="N1" s="1078"/>
      <c r="O1" s="1078"/>
      <c r="P1" s="1078"/>
      <c r="Q1" s="1078"/>
      <c r="R1" s="1078"/>
      <c r="S1" s="1078"/>
      <c r="T1" s="1078"/>
      <c r="U1" s="1078"/>
      <c r="V1" s="1078"/>
      <c r="W1" s="1078"/>
      <c r="X1" s="1078"/>
      <c r="Y1" s="1078"/>
      <c r="Z1" s="1078"/>
      <c r="AA1" s="1079" t="s">
        <v>120</v>
      </c>
      <c r="AB1" s="1078"/>
      <c r="AC1" s="1078"/>
      <c r="AD1" s="1078"/>
      <c r="AE1" s="1078"/>
      <c r="AF1" s="1078"/>
      <c r="AG1" s="1087"/>
      <c r="AH1" s="1238" t="s">
        <v>2</v>
      </c>
      <c r="AI1" s="1239"/>
      <c r="AJ1" s="1239"/>
      <c r="AK1" s="1239"/>
      <c r="AL1" s="1239"/>
      <c r="AM1" s="1241"/>
      <c r="AN1" s="1240" t="s">
        <v>3</v>
      </c>
      <c r="AO1" s="1239"/>
      <c r="AP1" s="1241"/>
      <c r="AQ1" s="4"/>
      <c r="AR1" s="4"/>
      <c r="AS1" s="4"/>
      <c r="AT1" s="4"/>
      <c r="AU1" s="4"/>
      <c r="AV1" s="4"/>
      <c r="AW1" s="4"/>
      <c r="AX1" s="4"/>
      <c r="AY1" s="4"/>
      <c r="AZ1" s="4"/>
      <c r="BA1" s="4"/>
      <c r="BB1" s="4"/>
      <c r="BC1" s="4"/>
      <c r="BD1" s="4"/>
      <c r="BE1" s="4"/>
      <c r="BF1" s="4"/>
      <c r="BG1" s="4"/>
      <c r="BH1" s="4"/>
      <c r="BI1" s="4"/>
      <c r="BJ1" s="4"/>
    </row>
    <row r="2" spans="1:62" ht="12" customHeight="1" thickBot="1">
      <c r="A2" s="1092" t="s">
        <v>4</v>
      </c>
      <c r="B2" s="1054"/>
      <c r="C2" s="1054"/>
      <c r="D2" s="1054"/>
      <c r="E2" s="1054"/>
      <c r="F2" s="1054"/>
      <c r="G2" s="1054"/>
      <c r="H2" s="1054"/>
      <c r="I2" s="1054"/>
      <c r="J2" s="1054"/>
      <c r="K2" s="1054"/>
      <c r="L2" s="1054"/>
      <c r="M2" s="1054"/>
      <c r="N2" s="1054"/>
      <c r="O2" s="1054"/>
      <c r="P2" s="1054"/>
      <c r="Q2" s="1054"/>
      <c r="R2" s="1054"/>
      <c r="S2" s="1054"/>
      <c r="T2" s="1054"/>
      <c r="U2" s="1054"/>
      <c r="V2" s="1054"/>
      <c r="W2" s="1054"/>
      <c r="X2" s="1054"/>
      <c r="Y2" s="1054"/>
      <c r="Z2" s="1054"/>
      <c r="AA2" s="1054"/>
      <c r="AB2" s="1054"/>
      <c r="AC2" s="1054"/>
      <c r="AD2" s="1054"/>
      <c r="AE2" s="1054"/>
      <c r="AF2" s="1054"/>
      <c r="AG2" s="1316"/>
      <c r="AH2" s="1091"/>
      <c r="AI2" s="1094"/>
      <c r="AJ2" s="1094"/>
      <c r="AK2" s="1094"/>
      <c r="AL2" s="1094"/>
      <c r="AM2" s="1083"/>
      <c r="AN2" s="1082"/>
      <c r="AO2" s="1094"/>
      <c r="AP2" s="1083"/>
      <c r="AQ2" s="4"/>
      <c r="AR2" s="4"/>
      <c r="AS2" s="4"/>
      <c r="AT2" s="4"/>
      <c r="AU2" s="4"/>
      <c r="AV2" s="4"/>
      <c r="AW2" s="4"/>
      <c r="AX2" s="4"/>
      <c r="AY2" s="4"/>
      <c r="AZ2" s="4"/>
      <c r="BA2" s="4"/>
      <c r="BB2" s="4"/>
      <c r="BC2" s="4"/>
      <c r="BD2" s="4"/>
      <c r="BE2" s="4"/>
      <c r="BF2" s="4"/>
      <c r="BG2" s="4"/>
      <c r="BH2" s="4"/>
      <c r="BI2" s="4"/>
      <c r="BJ2" s="4"/>
    </row>
    <row r="3" spans="1:62" ht="12.75" customHeight="1" thickBot="1">
      <c r="A3" s="1098" t="s">
        <v>7</v>
      </c>
      <c r="B3" s="1054"/>
      <c r="C3" s="1054"/>
      <c r="D3" s="1054"/>
      <c r="E3" s="1054"/>
      <c r="F3" s="1054"/>
      <c r="G3" s="1054"/>
      <c r="H3" s="1054"/>
      <c r="I3" s="1243"/>
      <c r="J3" s="1322"/>
      <c r="K3" s="1322"/>
      <c r="L3" s="1322"/>
      <c r="M3" s="1322"/>
      <c r="N3" s="1323"/>
      <c r="O3" s="1102" t="s">
        <v>8</v>
      </c>
      <c r="P3" s="1054"/>
      <c r="Q3" s="1054"/>
      <c r="R3" s="1054"/>
      <c r="S3" s="1054"/>
      <c r="T3" s="1054"/>
      <c r="U3" s="1054"/>
      <c r="V3" s="1243">
        <f>IF(AG80&gt;0,DATE(YEAR('Year 1'!V3:Z3)+4,MONTH('Year 1'!V3:Z3),DAY('Year 1'!V3:Z3)),'Year 4'!V3:Z3)</f>
        <v>0</v>
      </c>
      <c r="W3" s="1322"/>
      <c r="X3" s="1322"/>
      <c r="Y3" s="1322"/>
      <c r="Z3" s="1323"/>
      <c r="AA3" s="1054"/>
      <c r="AB3" s="1054"/>
      <c r="AC3" s="1054"/>
      <c r="AD3" s="1054"/>
      <c r="AE3" s="1054"/>
      <c r="AF3" s="1054"/>
      <c r="AG3" s="1316"/>
      <c r="AH3" s="1085"/>
      <c r="AI3" s="1085"/>
      <c r="AJ3" s="1085"/>
      <c r="AK3" s="1085"/>
      <c r="AL3" s="1085"/>
      <c r="AM3" s="1086"/>
      <c r="AN3" s="1084"/>
      <c r="AO3" s="1085"/>
      <c r="AP3" s="1086"/>
      <c r="AQ3" s="49"/>
      <c r="AR3" s="49"/>
      <c r="AS3" s="49"/>
      <c r="AT3" s="49"/>
      <c r="AU3" s="49"/>
      <c r="AV3" s="49"/>
      <c r="AW3" s="49"/>
      <c r="AX3" s="49"/>
      <c r="AY3" s="49"/>
      <c r="AZ3" s="49"/>
      <c r="BA3" s="49"/>
      <c r="BB3" s="49"/>
      <c r="BC3" s="49"/>
      <c r="BD3" s="49"/>
      <c r="BE3" s="49"/>
      <c r="BF3" s="49"/>
      <c r="BG3" s="49"/>
      <c r="BH3" s="49"/>
      <c r="BI3" s="49"/>
      <c r="BJ3" s="49"/>
    </row>
    <row r="4" spans="1:62" ht="12.75" customHeight="1" thickBot="1">
      <c r="A4" s="1095" t="s">
        <v>10</v>
      </c>
      <c r="B4" s="1096"/>
      <c r="C4" s="1096"/>
      <c r="D4" s="1096"/>
      <c r="E4" s="1096"/>
      <c r="F4" s="1096"/>
      <c r="G4" s="1096"/>
      <c r="H4" s="1096"/>
      <c r="I4" s="1096"/>
      <c r="J4" s="1096"/>
      <c r="K4" s="1096"/>
      <c r="L4" s="1096"/>
      <c r="M4" s="1096"/>
      <c r="N4" s="1096"/>
      <c r="O4" s="1096"/>
      <c r="P4" s="1096"/>
      <c r="Q4" s="1096"/>
      <c r="R4" s="1096"/>
      <c r="S4" s="1096"/>
      <c r="T4" s="1096"/>
      <c r="U4" s="1096"/>
      <c r="V4" s="1096"/>
      <c r="W4" s="1096"/>
      <c r="X4" s="1096"/>
      <c r="Y4" s="1096"/>
      <c r="Z4" s="1096"/>
      <c r="AA4" s="1096"/>
      <c r="AB4" s="1096"/>
      <c r="AC4" s="1096"/>
      <c r="AD4" s="1096"/>
      <c r="AE4" s="1096"/>
      <c r="AF4" s="1096"/>
      <c r="AG4" s="1314"/>
      <c r="AH4" s="141"/>
      <c r="AI4" s="5"/>
      <c r="AJ4" s="683"/>
      <c r="AK4" s="5"/>
      <c r="AL4" s="5"/>
      <c r="AM4" s="142"/>
      <c r="AN4" s="5"/>
      <c r="AO4" s="5"/>
      <c r="AP4" s="142"/>
      <c r="AQ4" s="4"/>
      <c r="AR4" s="4"/>
      <c r="AS4" s="4"/>
      <c r="AT4" s="4"/>
      <c r="AU4" s="4"/>
      <c r="AV4" s="4"/>
      <c r="AW4" s="4"/>
      <c r="AX4" s="4"/>
      <c r="AY4" s="4"/>
      <c r="AZ4" s="4"/>
      <c r="BA4" s="4"/>
      <c r="BB4" s="4"/>
      <c r="BC4" s="4"/>
      <c r="BD4" s="4"/>
      <c r="BE4" s="4"/>
      <c r="BF4" s="4"/>
      <c r="BG4" s="4"/>
      <c r="BH4" s="4"/>
      <c r="BI4" s="4"/>
      <c r="BJ4" s="4"/>
    </row>
    <row r="5" spans="1:62" ht="11.25" customHeight="1">
      <c r="A5" s="1315"/>
      <c r="B5" s="1073"/>
      <c r="C5" s="1073"/>
      <c r="D5" s="1073"/>
      <c r="E5" s="1073"/>
      <c r="F5" s="1073"/>
      <c r="G5" s="1073"/>
      <c r="H5" s="1073"/>
      <c r="I5" s="1073"/>
      <c r="J5" s="1073"/>
      <c r="K5" s="1073"/>
      <c r="L5" s="1073"/>
      <c r="M5" s="1073"/>
      <c r="N5" s="1073"/>
      <c r="O5" s="1073"/>
      <c r="P5" s="1073"/>
      <c r="Q5" s="1073"/>
      <c r="R5" s="1073"/>
      <c r="S5" s="1248"/>
      <c r="T5" s="1073"/>
      <c r="U5" s="1073"/>
      <c r="V5" s="1073"/>
      <c r="W5" s="1073"/>
      <c r="X5" s="1073"/>
      <c r="Y5" s="1073"/>
      <c r="Z5" s="1074"/>
      <c r="AA5" s="7" t="s">
        <v>11</v>
      </c>
      <c r="AB5" s="51"/>
      <c r="AC5" s="186" t="s">
        <v>12</v>
      </c>
      <c r="AD5" s="52"/>
      <c r="AE5" s="53" t="s">
        <v>13</v>
      </c>
      <c r="AF5" s="149"/>
      <c r="AG5" s="187" t="s">
        <v>14</v>
      </c>
      <c r="AH5" s="185"/>
      <c r="AI5" s="686" t="s">
        <v>12</v>
      </c>
      <c r="AJ5" s="708"/>
      <c r="AK5" s="684" t="s">
        <v>13</v>
      </c>
      <c r="AL5" s="700"/>
      <c r="AM5" s="11" t="s">
        <v>14</v>
      </c>
      <c r="AN5" s="54" t="s">
        <v>13</v>
      </c>
      <c r="AO5" s="701"/>
      <c r="AP5" s="684" t="s">
        <v>14</v>
      </c>
      <c r="AQ5" s="14"/>
      <c r="AR5" s="14"/>
      <c r="AS5" s="14"/>
      <c r="AT5" s="14"/>
      <c r="AU5" s="14"/>
      <c r="AV5" s="14"/>
      <c r="AW5" s="14"/>
      <c r="AX5" s="14"/>
      <c r="AY5" s="14"/>
      <c r="AZ5" s="14"/>
      <c r="BA5" s="14"/>
      <c r="BB5" s="14"/>
      <c r="BC5" s="14"/>
      <c r="BD5" s="14"/>
      <c r="BE5" s="14"/>
      <c r="BF5" s="14"/>
      <c r="BG5" s="14"/>
      <c r="BH5" s="14"/>
      <c r="BI5" s="14"/>
      <c r="BJ5" s="14"/>
    </row>
    <row r="6" spans="1:62" ht="12.75" customHeight="1">
      <c r="A6" s="151"/>
      <c r="B6" s="152"/>
      <c r="C6" s="152"/>
      <c r="D6" s="1056" t="s">
        <v>15</v>
      </c>
      <c r="E6" s="1057"/>
      <c r="F6" s="1057"/>
      <c r="G6" s="1057"/>
      <c r="H6" s="1057"/>
      <c r="I6" s="1057"/>
      <c r="J6" s="1057"/>
      <c r="K6" s="1057"/>
      <c r="L6" s="1057"/>
      <c r="M6" s="1057"/>
      <c r="N6" s="1057"/>
      <c r="O6" s="1057"/>
      <c r="P6" s="1057"/>
      <c r="Q6" s="1057"/>
      <c r="R6" s="1057"/>
      <c r="S6" s="1056" t="s">
        <v>16</v>
      </c>
      <c r="T6" s="1057"/>
      <c r="U6" s="1057"/>
      <c r="V6" s="1057"/>
      <c r="W6" s="1057"/>
      <c r="X6" s="1057"/>
      <c r="Y6" s="1057"/>
      <c r="Z6" s="1058"/>
      <c r="AA6" s="15" t="s">
        <v>17</v>
      </c>
      <c r="AB6" s="153" t="s">
        <v>18</v>
      </c>
      <c r="AC6" s="7" t="s">
        <v>19</v>
      </c>
      <c r="AD6" s="7" t="s">
        <v>20</v>
      </c>
      <c r="AE6" s="15" t="s">
        <v>21</v>
      </c>
      <c r="AF6" s="149"/>
      <c r="AG6" s="188" t="s">
        <v>22</v>
      </c>
      <c r="AH6" s="153" t="s">
        <v>18</v>
      </c>
      <c r="AI6" s="7" t="s">
        <v>19</v>
      </c>
      <c r="AJ6" s="87" t="s">
        <v>20</v>
      </c>
      <c r="AK6" s="93" t="s">
        <v>21</v>
      </c>
      <c r="AL6" s="13"/>
      <c r="AM6" s="155" t="s">
        <v>22</v>
      </c>
      <c r="AN6" s="146" t="s">
        <v>21</v>
      </c>
      <c r="AO6" s="701"/>
      <c r="AP6" s="155" t="s">
        <v>22</v>
      </c>
      <c r="AQ6" s="14"/>
      <c r="AR6" s="14"/>
      <c r="AS6" s="14"/>
      <c r="AT6" s="14"/>
      <c r="AU6" s="14"/>
      <c r="AV6" s="14"/>
      <c r="AW6" s="14"/>
      <c r="AX6" s="14"/>
      <c r="AY6" s="14"/>
      <c r="AZ6" s="14"/>
      <c r="BA6" s="14"/>
      <c r="BB6" s="14"/>
      <c r="BC6" s="14"/>
      <c r="BD6" s="14"/>
      <c r="BE6" s="14"/>
      <c r="BF6" s="14"/>
      <c r="BG6" s="14"/>
      <c r="BH6" s="14"/>
      <c r="BI6" s="14"/>
      <c r="BJ6" s="14"/>
    </row>
    <row r="7" spans="1:62" ht="12.75" customHeight="1">
      <c r="A7" s="1068" t="str">
        <f>"1."</f>
        <v>1.</v>
      </c>
      <c r="B7" s="1069"/>
      <c r="C7" s="1225">
        <f>'Year 1'!C7:R7</f>
        <v>0</v>
      </c>
      <c r="D7" s="1069"/>
      <c r="E7" s="1069"/>
      <c r="F7" s="1069"/>
      <c r="G7" s="1069"/>
      <c r="H7" s="1069"/>
      <c r="I7" s="1069"/>
      <c r="J7" s="1069"/>
      <c r="K7" s="1069"/>
      <c r="L7" s="1069"/>
      <c r="M7" s="1069"/>
      <c r="N7" s="1069"/>
      <c r="O7" s="1069"/>
      <c r="P7" s="1069"/>
      <c r="Q7" s="1069"/>
      <c r="R7" s="1226"/>
      <c r="S7" s="1227">
        <f>'Year 1'!S7:Z7</f>
        <v>0</v>
      </c>
      <c r="T7" s="1228"/>
      <c r="U7" s="1228"/>
      <c r="V7" s="1228"/>
      <c r="W7" s="1228"/>
      <c r="X7" s="1228"/>
      <c r="Y7" s="1228"/>
      <c r="Z7" s="1229"/>
      <c r="AA7" s="58">
        <f>IF('Year 1'!AT3&gt;0,'Year 9'!AA7*(1+'Year 1'!AT3),'Year 1'!AA7)</f>
        <v>0</v>
      </c>
      <c r="AB7" s="292"/>
      <c r="AC7" s="292"/>
      <c r="AD7" s="292"/>
      <c r="AE7" s="157">
        <f t="shared" ref="AE7:AE14" si="0">(AA7*AB7/12)+(AA7*AC7/9)+(AA7*AD7/9)</f>
        <v>0</v>
      </c>
      <c r="AF7" s="158"/>
      <c r="AG7" s="189">
        <f>(AA7/9*DATA!A$5*AC7)+(DATA!A$4*AC7)+(AA7/9*DATA!A$3*AD7)+(AA7/12*DATA!A$5*AB7)+(DATA!A$4*AB7)</f>
        <v>0</v>
      </c>
      <c r="AH7" s="351"/>
      <c r="AI7" s="304"/>
      <c r="AJ7" s="304"/>
      <c r="AK7" s="94">
        <f t="shared" ref="AK7:AK14" si="1">(AA7*AH7/12)+(AA7*AJ7/9)+(AA7*AI7/9)</f>
        <v>0</v>
      </c>
      <c r="AL7" s="159"/>
      <c r="AM7" s="21">
        <f>(AA7/9*DATA!A$5*AI7)+(DATA!A$4*AI7)+(AA7/9*DATA!A$3*AJ7)+(AA7/12*DATA!A$5*AH7)+(DATA!A$4*AH7)</f>
        <v>0</v>
      </c>
      <c r="AN7" s="95">
        <f t="shared" ref="AN7:AN14" si="2">AE7+AK7</f>
        <v>0</v>
      </c>
      <c r="AO7" s="63"/>
      <c r="AP7" s="96">
        <f t="shared" ref="AP7:AP14" si="3">AG7+AM7</f>
        <v>0</v>
      </c>
      <c r="AQ7" s="14"/>
      <c r="AR7" s="14"/>
      <c r="AS7" s="14"/>
      <c r="AT7" s="14"/>
      <c r="AU7" s="14"/>
      <c r="AV7" s="14"/>
      <c r="AW7" s="14"/>
      <c r="AX7" s="14"/>
      <c r="AY7" s="14"/>
      <c r="AZ7" s="14"/>
      <c r="BA7" s="14"/>
      <c r="BB7" s="14"/>
      <c r="BC7" s="14"/>
      <c r="BD7" s="14"/>
      <c r="BE7" s="14"/>
      <c r="BF7" s="14"/>
      <c r="BG7" s="14"/>
      <c r="BH7" s="14"/>
      <c r="BI7" s="14"/>
      <c r="BJ7" s="14"/>
    </row>
    <row r="8" spans="1:62" ht="12.75" customHeight="1">
      <c r="A8" s="1075" t="str">
        <f>"2."</f>
        <v>2.</v>
      </c>
      <c r="B8" s="1076"/>
      <c r="C8" s="1163">
        <f>'Year 1'!C8:R8</f>
        <v>0</v>
      </c>
      <c r="D8" s="1076"/>
      <c r="E8" s="1076"/>
      <c r="F8" s="1076"/>
      <c r="G8" s="1076"/>
      <c r="H8" s="1076"/>
      <c r="I8" s="1076"/>
      <c r="J8" s="1076"/>
      <c r="K8" s="1076"/>
      <c r="L8" s="1076"/>
      <c r="M8" s="1076"/>
      <c r="N8" s="1076"/>
      <c r="O8" s="1076"/>
      <c r="P8" s="1076"/>
      <c r="Q8" s="1076"/>
      <c r="R8" s="1217"/>
      <c r="S8" s="1231">
        <f>'Year 1'!S8:Z8</f>
        <v>0</v>
      </c>
      <c r="T8" s="1232"/>
      <c r="U8" s="1232"/>
      <c r="V8" s="1232"/>
      <c r="W8" s="1232"/>
      <c r="X8" s="1232"/>
      <c r="Y8" s="1232"/>
      <c r="Z8" s="1233"/>
      <c r="AA8" s="58">
        <f>IF('Year 1'!AT3&gt;0,'Year 9'!AA8*(1+'Year 1'!AT3),'Year 1'!AA8)</f>
        <v>0</v>
      </c>
      <c r="AB8" s="293"/>
      <c r="AC8" s="293"/>
      <c r="AD8" s="293"/>
      <c r="AE8" s="157">
        <f t="shared" si="0"/>
        <v>0</v>
      </c>
      <c r="AF8" s="149"/>
      <c r="AG8" s="190">
        <f>(AA8/9*DATA!A$5*AC8)+(DATA!A$4*AC8)+(AA8/9*DATA!A$3*AD8)+(AA8/12*DATA!A$5*AB8)+(DATA!A$4*AB8)</f>
        <v>0</v>
      </c>
      <c r="AH8" s="352"/>
      <c r="AI8" s="307"/>
      <c r="AJ8" s="307"/>
      <c r="AK8" s="94">
        <f t="shared" si="1"/>
        <v>0</v>
      </c>
      <c r="AL8" s="559"/>
      <c r="AM8" s="23">
        <f>(AA8/9*DATA!A$5*AI8)+(DATA!A$4*AI8)+(AA8/9*DATA!A$3*AJ8)+(AA8/12*DATA!A$5*AH8)+(DATA!A$4*AH8)</f>
        <v>0</v>
      </c>
      <c r="AN8" s="97">
        <f t="shared" si="2"/>
        <v>0</v>
      </c>
      <c r="AO8" s="614"/>
      <c r="AP8" s="61">
        <f t="shared" si="3"/>
        <v>0</v>
      </c>
      <c r="AQ8" s="26"/>
      <c r="AR8" s="26"/>
      <c r="AS8" s="26"/>
      <c r="AT8" s="26"/>
      <c r="AU8" s="26"/>
      <c r="AV8" s="26"/>
      <c r="AW8" s="26"/>
      <c r="AX8" s="26"/>
      <c r="AY8" s="26"/>
      <c r="AZ8" s="26"/>
      <c r="BA8" s="26"/>
      <c r="BB8" s="26"/>
      <c r="BC8" s="26"/>
      <c r="BD8" s="26"/>
      <c r="BE8" s="26"/>
      <c r="BF8" s="26"/>
      <c r="BG8" s="26"/>
      <c r="BH8" s="26"/>
      <c r="BI8" s="26"/>
      <c r="BJ8" s="26"/>
    </row>
    <row r="9" spans="1:62" ht="12.75" customHeight="1">
      <c r="A9" s="1075" t="str">
        <f>"3."</f>
        <v>3.</v>
      </c>
      <c r="B9" s="1076"/>
      <c r="C9" s="1163">
        <f>'Year 1'!C9:R9</f>
        <v>0</v>
      </c>
      <c r="D9" s="1076"/>
      <c r="E9" s="1076"/>
      <c r="F9" s="1076"/>
      <c r="G9" s="1076"/>
      <c r="H9" s="1076"/>
      <c r="I9" s="1076"/>
      <c r="J9" s="1076"/>
      <c r="K9" s="1076"/>
      <c r="L9" s="1076"/>
      <c r="M9" s="1076"/>
      <c r="N9" s="1076"/>
      <c r="O9" s="1076"/>
      <c r="P9" s="1076"/>
      <c r="Q9" s="1076"/>
      <c r="R9" s="1217"/>
      <c r="S9" s="1218">
        <f>'Year 1'!S9:Z9</f>
        <v>0</v>
      </c>
      <c r="T9" s="1076"/>
      <c r="U9" s="1076"/>
      <c r="V9" s="1076"/>
      <c r="W9" s="1076"/>
      <c r="X9" s="1076"/>
      <c r="Y9" s="1076"/>
      <c r="Z9" s="1115"/>
      <c r="AA9" s="58">
        <f>IF('Year 1'!AT3&gt;0,'Year 9'!AA9*(1+'Year 1'!AT3),'Year 1'!AA9)</f>
        <v>0</v>
      </c>
      <c r="AB9" s="293"/>
      <c r="AC9" s="293"/>
      <c r="AD9" s="293"/>
      <c r="AE9" s="157">
        <f t="shared" si="0"/>
        <v>0</v>
      </c>
      <c r="AF9" s="161"/>
      <c r="AG9" s="190">
        <f>(AA9/9*DATA!A$5*AC9)+(DATA!A$4*AC9)+(AA9/9*DATA!A$3*AD9)+(AA9/12*DATA!A$5*AB9)+(DATA!A$4*AB9)</f>
        <v>0</v>
      </c>
      <c r="AH9" s="352"/>
      <c r="AI9" s="309"/>
      <c r="AJ9" s="709"/>
      <c r="AK9" s="23">
        <f t="shared" si="1"/>
        <v>0</v>
      </c>
      <c r="AL9" s="591"/>
      <c r="AM9" s="23">
        <f>(AA9/9*DATA!A$5*AI9)+(DATA!A$4*AI9)+(AA9/9*DATA!A$3*AJ9)+(AA9/12*DATA!A$5*AH9)+(DATA!A$4*AH9)</f>
        <v>0</v>
      </c>
      <c r="AN9" s="97">
        <f t="shared" si="2"/>
        <v>0</v>
      </c>
      <c r="AO9" s="567"/>
      <c r="AP9" s="61">
        <f t="shared" si="3"/>
        <v>0</v>
      </c>
      <c r="AQ9" s="26"/>
      <c r="AR9" s="26"/>
      <c r="AS9" s="26"/>
      <c r="AT9" s="26"/>
      <c r="AU9" s="26"/>
      <c r="AV9" s="26"/>
      <c r="AW9" s="26"/>
      <c r="AX9" s="26"/>
      <c r="AY9" s="26"/>
      <c r="AZ9" s="26"/>
      <c r="BA9" s="26"/>
      <c r="BB9" s="26"/>
      <c r="BC9" s="26"/>
      <c r="BD9" s="26"/>
      <c r="BE9" s="26"/>
      <c r="BF9" s="26"/>
      <c r="BG9" s="26"/>
      <c r="BH9" s="26"/>
      <c r="BI9" s="26"/>
      <c r="BJ9" s="26"/>
    </row>
    <row r="10" spans="1:62" ht="12.75" customHeight="1">
      <c r="A10" s="1075" t="str">
        <f>"4."</f>
        <v>4.</v>
      </c>
      <c r="B10" s="1076"/>
      <c r="C10" s="1163">
        <f>'Year 1'!C10:R10</f>
        <v>0</v>
      </c>
      <c r="D10" s="1076"/>
      <c r="E10" s="1076"/>
      <c r="F10" s="1076"/>
      <c r="G10" s="1076"/>
      <c r="H10" s="1076"/>
      <c r="I10" s="1076"/>
      <c r="J10" s="1076"/>
      <c r="K10" s="1076"/>
      <c r="L10" s="1076"/>
      <c r="M10" s="1076"/>
      <c r="N10" s="1076"/>
      <c r="O10" s="1076"/>
      <c r="P10" s="1076"/>
      <c r="Q10" s="1076"/>
      <c r="R10" s="1217"/>
      <c r="S10" s="1218">
        <f>'Year 1'!S10:Z10</f>
        <v>0</v>
      </c>
      <c r="T10" s="1076"/>
      <c r="U10" s="1076"/>
      <c r="V10" s="1076"/>
      <c r="W10" s="1076"/>
      <c r="X10" s="1076"/>
      <c r="Y10" s="1076"/>
      <c r="Z10" s="1115"/>
      <c r="AA10" s="58">
        <f>IF('Year 1'!AT3&gt;0,'Year 9'!AA10*(1+'Year 1'!AT3),'Year 1'!AA10)</f>
        <v>0</v>
      </c>
      <c r="AB10" s="293"/>
      <c r="AC10" s="293"/>
      <c r="AD10" s="293"/>
      <c r="AE10" s="157">
        <f t="shared" si="0"/>
        <v>0</v>
      </c>
      <c r="AF10" s="161"/>
      <c r="AG10" s="190">
        <f>(AA10/9*DATA!A$5*AC10)+(DATA!A$4*AC10)+(AA10/9*DATA!A$3*AD10)+(AA10/12*DATA!A$5*AB10)+(DATA!A$4*AB10)</f>
        <v>0</v>
      </c>
      <c r="AH10" s="352"/>
      <c r="AI10" s="307"/>
      <c r="AJ10" s="307"/>
      <c r="AK10" s="94">
        <f t="shared" si="1"/>
        <v>0</v>
      </c>
      <c r="AL10" s="591"/>
      <c r="AM10" s="23">
        <f>(AA10/9*DATA!A$5*AI10)+(DATA!A$4*AI10)+(AA10/9*DATA!A$3*AJ10)+(AA10/12*DATA!A$5*AH10)+(DATA!A$4*AH10)</f>
        <v>0</v>
      </c>
      <c r="AN10" s="97">
        <f t="shared" si="2"/>
        <v>0</v>
      </c>
      <c r="AO10" s="567"/>
      <c r="AP10" s="61">
        <f t="shared" si="3"/>
        <v>0</v>
      </c>
      <c r="AQ10" s="26"/>
      <c r="AR10" s="26"/>
      <c r="AS10" s="26"/>
      <c r="AT10" s="26"/>
      <c r="AU10" s="26"/>
      <c r="AV10" s="26"/>
      <c r="AW10" s="26"/>
      <c r="AX10" s="26"/>
      <c r="AY10" s="26"/>
      <c r="AZ10" s="26"/>
      <c r="BA10" s="26"/>
      <c r="BB10" s="26"/>
      <c r="BC10" s="26"/>
      <c r="BD10" s="26"/>
      <c r="BE10" s="26"/>
      <c r="BF10" s="26"/>
      <c r="BG10" s="26"/>
      <c r="BH10" s="26"/>
      <c r="BI10" s="26"/>
      <c r="BJ10" s="26"/>
    </row>
    <row r="11" spans="1:62" ht="12.75" customHeight="1">
      <c r="A11" s="1075" t="str">
        <f>"5."</f>
        <v>5.</v>
      </c>
      <c r="B11" s="1076"/>
      <c r="C11" s="1163">
        <f>'Year 1'!C11:R11</f>
        <v>0</v>
      </c>
      <c r="D11" s="1076"/>
      <c r="E11" s="1076"/>
      <c r="F11" s="1076"/>
      <c r="G11" s="1076"/>
      <c r="H11" s="1076"/>
      <c r="I11" s="1076"/>
      <c r="J11" s="1076"/>
      <c r="K11" s="1076"/>
      <c r="L11" s="1076"/>
      <c r="M11" s="1076"/>
      <c r="N11" s="1076"/>
      <c r="O11" s="1076"/>
      <c r="P11" s="1076"/>
      <c r="Q11" s="1076"/>
      <c r="R11" s="1217"/>
      <c r="S11" s="1218">
        <f>'Year 1'!S11:Z11</f>
        <v>0</v>
      </c>
      <c r="T11" s="1076"/>
      <c r="U11" s="1076"/>
      <c r="V11" s="1076"/>
      <c r="W11" s="1076"/>
      <c r="X11" s="1076"/>
      <c r="Y11" s="1076"/>
      <c r="Z11" s="1115"/>
      <c r="AA11" s="58">
        <f>IF('Year 1'!AT3&gt;0,'Year 9'!AA11*(1+'Year 1'!AT3),'Year 1'!AA11)</f>
        <v>0</v>
      </c>
      <c r="AB11" s="293"/>
      <c r="AC11" s="293"/>
      <c r="AD11" s="293"/>
      <c r="AE11" s="157">
        <f t="shared" si="0"/>
        <v>0</v>
      </c>
      <c r="AF11" s="161"/>
      <c r="AG11" s="190">
        <f>(AA11/9*DATA!A$5*AC11)+(DATA!A$4*AC11)+(AA11/9*DATA!A$3*AD11)+(AA11/12*DATA!A$5*AB11)+(DATA!A$4*AB11)</f>
        <v>0</v>
      </c>
      <c r="AH11" s="352"/>
      <c r="AI11" s="309"/>
      <c r="AJ11" s="709"/>
      <c r="AK11" s="94">
        <f t="shared" si="1"/>
        <v>0</v>
      </c>
      <c r="AL11" s="591"/>
      <c r="AM11" s="23">
        <f>(AA11/9*DATA!A$5*AI11)+(DATA!A$4*AI11)+(AA11/9*DATA!A$3*AJ11)+(AA11/12*DATA!A$5*AH11)+(DATA!A$4*AH11)</f>
        <v>0</v>
      </c>
      <c r="AN11" s="60">
        <f t="shared" si="2"/>
        <v>0</v>
      </c>
      <c r="AO11" s="615"/>
      <c r="AP11" s="61">
        <f t="shared" si="3"/>
        <v>0</v>
      </c>
      <c r="AQ11" s="26"/>
      <c r="AR11" s="26"/>
      <c r="AS11" s="26"/>
      <c r="AT11" s="26"/>
      <c r="AU11" s="26"/>
      <c r="AV11" s="26"/>
      <c r="AW11" s="26"/>
      <c r="AX11" s="26"/>
      <c r="AY11" s="26"/>
      <c r="AZ11" s="26"/>
      <c r="BA11" s="26"/>
      <c r="BB11" s="26"/>
      <c r="BC11" s="26"/>
      <c r="BD11" s="26"/>
      <c r="BE11" s="26"/>
      <c r="BF11" s="26"/>
      <c r="BG11" s="26"/>
      <c r="BH11" s="26"/>
      <c r="BI11" s="26"/>
      <c r="BJ11" s="26"/>
    </row>
    <row r="12" spans="1:62" ht="12.75" customHeight="1">
      <c r="A12" s="1075" t="str">
        <f>"6."</f>
        <v>6.</v>
      </c>
      <c r="B12" s="1076"/>
      <c r="C12" s="1163">
        <f>'Year 1'!C12:R12</f>
        <v>0</v>
      </c>
      <c r="D12" s="1076"/>
      <c r="E12" s="1076"/>
      <c r="F12" s="1076"/>
      <c r="G12" s="1076"/>
      <c r="H12" s="1076"/>
      <c r="I12" s="1076"/>
      <c r="J12" s="1076"/>
      <c r="K12" s="1076"/>
      <c r="L12" s="1076"/>
      <c r="M12" s="1076"/>
      <c r="N12" s="1076"/>
      <c r="O12" s="1076"/>
      <c r="P12" s="1076"/>
      <c r="Q12" s="1076"/>
      <c r="R12" s="1217"/>
      <c r="S12" s="1218">
        <f>'Year 1'!S12:Z12</f>
        <v>0</v>
      </c>
      <c r="T12" s="1076"/>
      <c r="U12" s="1076"/>
      <c r="V12" s="1076"/>
      <c r="W12" s="1076"/>
      <c r="X12" s="1076"/>
      <c r="Y12" s="1076"/>
      <c r="Z12" s="1115"/>
      <c r="AA12" s="58">
        <f>IF('Year 1'!AT3&gt;0,'Year 9'!AA12*(1+'Year 1'!AT3),'Year 1'!AA12)</f>
        <v>0</v>
      </c>
      <c r="AB12" s="293"/>
      <c r="AC12" s="293"/>
      <c r="AD12" s="293"/>
      <c r="AE12" s="157">
        <f t="shared" si="0"/>
        <v>0</v>
      </c>
      <c r="AF12" s="161"/>
      <c r="AG12" s="190">
        <f>(AA12/9*DATA!A$5*AC12)+(DATA!A$4*AC12)+(AA12/9*DATA!A$3*AD12)+(AA12/12*DATA!A$5*AB12)+(DATA!A$4*AB12)</f>
        <v>0</v>
      </c>
      <c r="AH12" s="352"/>
      <c r="AI12" s="307"/>
      <c r="AJ12" s="307"/>
      <c r="AK12" s="94">
        <f t="shared" si="1"/>
        <v>0</v>
      </c>
      <c r="AL12" s="591"/>
      <c r="AM12" s="23">
        <f>(AA12/9*DATA!A$5*AI12)+(DATA!A$4*AI12)+(AA12/9*DATA!A$3*AJ12)+(AA12/12*DATA!A$5*AH12)+(DATA!A$4*AH12)</f>
        <v>0</v>
      </c>
      <c r="AN12" s="60">
        <f t="shared" si="2"/>
        <v>0</v>
      </c>
      <c r="AO12" s="615"/>
      <c r="AP12" s="61">
        <f t="shared" si="3"/>
        <v>0</v>
      </c>
      <c r="AQ12" s="26"/>
      <c r="AR12" s="26"/>
      <c r="AS12" s="26"/>
      <c r="AT12" s="26"/>
      <c r="AU12" s="26"/>
      <c r="AV12" s="26"/>
      <c r="AW12" s="26"/>
      <c r="AX12" s="26"/>
      <c r="AY12" s="26"/>
      <c r="AZ12" s="26"/>
      <c r="BA12" s="26"/>
      <c r="BB12" s="26"/>
      <c r="BC12" s="26"/>
      <c r="BD12" s="26"/>
      <c r="BE12" s="26"/>
      <c r="BF12" s="26"/>
      <c r="BG12" s="26"/>
      <c r="BH12" s="26"/>
      <c r="BI12" s="26"/>
      <c r="BJ12" s="26"/>
    </row>
    <row r="13" spans="1:62" ht="12.75" customHeight="1">
      <c r="A13" s="1075" t="str">
        <f>"7."</f>
        <v>7.</v>
      </c>
      <c r="B13" s="1076"/>
      <c r="C13" s="1163">
        <f>'Year 1'!C13:R13</f>
        <v>0</v>
      </c>
      <c r="D13" s="1076"/>
      <c r="E13" s="1076"/>
      <c r="F13" s="1076"/>
      <c r="G13" s="1076"/>
      <c r="H13" s="1076"/>
      <c r="I13" s="1076"/>
      <c r="J13" s="1076"/>
      <c r="K13" s="1076"/>
      <c r="L13" s="1076"/>
      <c r="M13" s="1076"/>
      <c r="N13" s="1076"/>
      <c r="O13" s="1076"/>
      <c r="P13" s="1076"/>
      <c r="Q13" s="1076"/>
      <c r="R13" s="1217"/>
      <c r="S13" s="1218">
        <f>'Year 1'!S13:Z13</f>
        <v>0</v>
      </c>
      <c r="T13" s="1076"/>
      <c r="U13" s="1076"/>
      <c r="V13" s="1076"/>
      <c r="W13" s="1076"/>
      <c r="X13" s="1076"/>
      <c r="Y13" s="1076"/>
      <c r="Z13" s="1115"/>
      <c r="AA13" s="58">
        <f>IF('Year 1'!AT3&gt;0,'Year 9'!AA13*(1+'Year 1'!AT3),'Year 1'!AA13)</f>
        <v>0</v>
      </c>
      <c r="AB13" s="293"/>
      <c r="AC13" s="293"/>
      <c r="AD13" s="293"/>
      <c r="AE13" s="157">
        <f t="shared" si="0"/>
        <v>0</v>
      </c>
      <c r="AF13" s="161"/>
      <c r="AG13" s="190">
        <f>(AA13/9*DATA!A$5*AC13)+(DATA!A$4*AC13)+(AA13/9*DATA!A$3*AD13)+(AA13/12*DATA!A$5*AB13)+(DATA!A$4*AB13)</f>
        <v>0</v>
      </c>
      <c r="AH13" s="352"/>
      <c r="AI13" s="309"/>
      <c r="AJ13" s="709"/>
      <c r="AK13" s="23">
        <f t="shared" si="1"/>
        <v>0</v>
      </c>
      <c r="AL13" s="591"/>
      <c r="AM13" s="23">
        <f>(AA13/9*DATA!A$5*AI13)+(DATA!A$4*AI13)+(AA13/9*DATA!A$3*AJ13)+(AA13/12*DATA!A$5*AH13)+(DATA!A$4*AH13)</f>
        <v>0</v>
      </c>
      <c r="AN13" s="60">
        <f t="shared" si="2"/>
        <v>0</v>
      </c>
      <c r="AO13" s="615"/>
      <c r="AP13" s="61">
        <f t="shared" si="3"/>
        <v>0</v>
      </c>
      <c r="AQ13" s="26"/>
      <c r="AR13" s="26"/>
      <c r="AS13" s="26"/>
      <c r="AT13" s="26"/>
      <c r="AU13" s="26"/>
      <c r="AV13" s="26"/>
      <c r="AW13" s="26"/>
      <c r="AX13" s="26"/>
      <c r="AY13" s="26"/>
      <c r="AZ13" s="26"/>
      <c r="BA13" s="26"/>
      <c r="BB13" s="26"/>
      <c r="BC13" s="26"/>
      <c r="BD13" s="26"/>
      <c r="BE13" s="26"/>
      <c r="BF13" s="26"/>
      <c r="BG13" s="26"/>
      <c r="BH13" s="26"/>
      <c r="BI13" s="26"/>
      <c r="BJ13" s="26"/>
    </row>
    <row r="14" spans="1:62" ht="12.75" customHeight="1">
      <c r="A14" s="1103" t="str">
        <f>"8."</f>
        <v>8.</v>
      </c>
      <c r="B14" s="1104"/>
      <c r="C14" s="1234">
        <f>'Year 1'!C14:R14</f>
        <v>0</v>
      </c>
      <c r="D14" s="1104"/>
      <c r="E14" s="1104"/>
      <c r="F14" s="1104"/>
      <c r="G14" s="1104"/>
      <c r="H14" s="1104"/>
      <c r="I14" s="1104"/>
      <c r="J14" s="1104"/>
      <c r="K14" s="1104"/>
      <c r="L14" s="1104"/>
      <c r="M14" s="1104"/>
      <c r="N14" s="1104"/>
      <c r="O14" s="1104"/>
      <c r="P14" s="1104"/>
      <c r="Q14" s="1104"/>
      <c r="R14" s="1235"/>
      <c r="S14" s="1236">
        <f>'Year 1'!S14:Z14</f>
        <v>0</v>
      </c>
      <c r="T14" s="1104"/>
      <c r="U14" s="1104"/>
      <c r="V14" s="1104"/>
      <c r="W14" s="1104"/>
      <c r="X14" s="1104"/>
      <c r="Y14" s="1104"/>
      <c r="Z14" s="1237"/>
      <c r="AA14" s="58">
        <f>IF('Year 1'!AT3&gt;0,'Year 9'!AA14*(1+'Year 1'!AT3),'Year 1'!AA14)</f>
        <v>0</v>
      </c>
      <c r="AB14" s="293"/>
      <c r="AC14" s="293"/>
      <c r="AD14" s="293"/>
      <c r="AE14" s="157">
        <f t="shared" si="0"/>
        <v>0</v>
      </c>
      <c r="AF14" s="161"/>
      <c r="AG14" s="191">
        <f>(AA14/9*DATA!A$5*AC14)+(DATA!A$4*AC14)+(AA14/9*DATA!A$3*AD14)+(AA14/12*DATA!A$5*AB14)+(DATA!A$4*AB14)</f>
        <v>0</v>
      </c>
      <c r="AH14" s="353"/>
      <c r="AI14" s="313"/>
      <c r="AJ14" s="354"/>
      <c r="AK14" s="31">
        <f t="shared" si="1"/>
        <v>0</v>
      </c>
      <c r="AL14" s="591"/>
      <c r="AM14" s="31">
        <f>(AA14/9*DATA!A$5*AI14)+(DATA!A$4*AI14)+(AA14/9*DATA!A$3*AJ14)+(AA14/12*DATA!A$5*AH14)+(DATA!A$4*AH14)</f>
        <v>0</v>
      </c>
      <c r="AN14" s="63">
        <f t="shared" si="2"/>
        <v>0</v>
      </c>
      <c r="AO14" s="615"/>
      <c r="AP14" s="98">
        <f t="shared" si="3"/>
        <v>0</v>
      </c>
      <c r="AQ14" s="26"/>
      <c r="AR14" s="26"/>
      <c r="AS14" s="26"/>
      <c r="AT14" s="26"/>
      <c r="AU14" s="26"/>
      <c r="AV14" s="26"/>
      <c r="AW14" s="26"/>
      <c r="AX14" s="26"/>
      <c r="AY14" s="26"/>
      <c r="AZ14" s="26"/>
      <c r="BA14" s="26"/>
      <c r="BB14" s="26"/>
      <c r="BC14" s="26"/>
      <c r="BD14" s="26"/>
      <c r="BE14" s="26"/>
      <c r="BF14" s="26"/>
      <c r="BG14" s="26"/>
      <c r="BH14" s="26"/>
      <c r="BI14" s="26"/>
      <c r="BJ14" s="26"/>
    </row>
    <row r="15" spans="1:62" ht="13.5" customHeight="1" thickBot="1">
      <c r="A15" s="1198" t="s">
        <v>32</v>
      </c>
      <c r="B15" s="1144"/>
      <c r="C15" s="1144"/>
      <c r="D15" s="1144"/>
      <c r="E15" s="1144"/>
      <c r="F15" s="1144"/>
      <c r="G15" s="1144"/>
      <c r="H15" s="1144"/>
      <c r="I15" s="1144"/>
      <c r="J15" s="1144"/>
      <c r="K15" s="1144"/>
      <c r="L15" s="1144"/>
      <c r="M15" s="1144"/>
      <c r="N15" s="1144"/>
      <c r="O15" s="1144"/>
      <c r="P15" s="1144"/>
      <c r="Q15" s="1144"/>
      <c r="R15" s="1144"/>
      <c r="S15" s="1144"/>
      <c r="T15" s="1144"/>
      <c r="U15" s="1144"/>
      <c r="V15" s="1144"/>
      <c r="W15" s="1144"/>
      <c r="X15" s="1144"/>
      <c r="Y15" s="1144"/>
      <c r="Z15" s="1144"/>
      <c r="AA15" s="1144"/>
      <c r="AB15" s="1144"/>
      <c r="AC15" s="1144"/>
      <c r="AD15" s="1144"/>
      <c r="AE15" s="1199"/>
      <c r="AF15" s="161"/>
      <c r="AG15" s="192">
        <f>SUM(AE7:AG14)</f>
        <v>0</v>
      </c>
      <c r="AH15" s="263"/>
      <c r="AI15" s="264"/>
      <c r="AJ15" s="266"/>
      <c r="AK15" s="710"/>
      <c r="AL15" s="563"/>
      <c r="AM15" s="33">
        <f>SUM(AK7:AM14)</f>
        <v>0</v>
      </c>
      <c r="AN15" s="277"/>
      <c r="AO15" s="616"/>
      <c r="AP15" s="279">
        <f>SUM(AN7:AP14)</f>
        <v>0</v>
      </c>
      <c r="AQ15" s="26"/>
      <c r="AR15" s="26"/>
      <c r="AS15" s="26"/>
      <c r="AT15" s="26"/>
      <c r="AU15" s="26"/>
      <c r="AV15" s="26"/>
      <c r="AW15" s="26"/>
      <c r="AX15" s="26"/>
      <c r="AY15" s="26"/>
      <c r="AZ15" s="26"/>
      <c r="BA15" s="26"/>
      <c r="BB15" s="26"/>
      <c r="BC15" s="26"/>
      <c r="BD15" s="26"/>
      <c r="BE15" s="26"/>
      <c r="BF15" s="26"/>
      <c r="BG15" s="26"/>
      <c r="BH15" s="26"/>
      <c r="BI15" s="26"/>
      <c r="BJ15" s="26"/>
    </row>
    <row r="16" spans="1:62" ht="11.25" customHeight="1">
      <c r="A16" s="1184" t="s">
        <v>34</v>
      </c>
      <c r="B16" s="1057"/>
      <c r="C16" s="1057"/>
      <c r="D16" s="1057"/>
      <c r="E16" s="1057"/>
      <c r="F16" s="1057"/>
      <c r="G16" s="1057"/>
      <c r="H16" s="1057"/>
      <c r="I16" s="1057"/>
      <c r="J16" s="1057"/>
      <c r="K16" s="1057"/>
      <c r="L16" s="1057"/>
      <c r="M16" s="1057"/>
      <c r="N16" s="1057"/>
      <c r="O16" s="1057"/>
      <c r="P16" s="1057"/>
      <c r="Q16" s="1057"/>
      <c r="R16" s="1057"/>
      <c r="S16" s="1057"/>
      <c r="T16" s="1057"/>
      <c r="U16" s="1057"/>
      <c r="V16" s="1057"/>
      <c r="W16" s="1057"/>
      <c r="X16" s="1057"/>
      <c r="Y16" s="1057"/>
      <c r="Z16" s="1057"/>
      <c r="AA16" s="1057"/>
      <c r="AB16" s="1057"/>
      <c r="AC16" s="1057"/>
      <c r="AD16" s="1057"/>
      <c r="AE16" s="1057"/>
      <c r="AF16" s="165"/>
      <c r="AG16" s="655"/>
      <c r="AH16" s="261"/>
      <c r="AI16" s="201"/>
      <c r="AJ16" s="234"/>
      <c r="AK16" s="620"/>
      <c r="AL16" s="618"/>
      <c r="AM16" s="620"/>
      <c r="AN16" s="276"/>
      <c r="AO16" s="619"/>
      <c r="AP16" s="620"/>
      <c r="AQ16" s="26"/>
      <c r="AR16" s="26"/>
      <c r="AS16" s="26"/>
      <c r="AT16" s="26"/>
      <c r="AU16" s="26"/>
      <c r="AV16" s="26"/>
      <c r="AW16" s="26"/>
      <c r="AX16" s="26"/>
      <c r="AY16" s="26"/>
      <c r="AZ16" s="26"/>
      <c r="BA16" s="26"/>
      <c r="BB16" s="26"/>
      <c r="BC16" s="26"/>
      <c r="BD16" s="26"/>
      <c r="BE16" s="26"/>
      <c r="BF16" s="26"/>
      <c r="BG16" s="26"/>
      <c r="BH16" s="26"/>
      <c r="BI16" s="26"/>
      <c r="BJ16" s="26"/>
    </row>
    <row r="17" spans="1:62" ht="12.75" customHeight="1">
      <c r="A17" s="1118" t="s">
        <v>36</v>
      </c>
      <c r="B17" s="1069"/>
      <c r="C17" s="1069"/>
      <c r="D17" s="676"/>
      <c r="E17" s="166" t="s">
        <v>37</v>
      </c>
      <c r="F17" s="1113" t="s">
        <v>38</v>
      </c>
      <c r="G17" s="1069"/>
      <c r="H17" s="1069"/>
      <c r="I17" s="1069"/>
      <c r="J17" s="1069"/>
      <c r="K17" s="1069"/>
      <c r="L17" s="1069"/>
      <c r="M17" s="1069"/>
      <c r="N17" s="1069"/>
      <c r="O17" s="1069"/>
      <c r="P17" s="1069"/>
      <c r="Q17" s="1069"/>
      <c r="R17" s="1069"/>
      <c r="S17" s="1069"/>
      <c r="T17" s="1069"/>
      <c r="U17" s="1069"/>
      <c r="V17" s="1069"/>
      <c r="W17" s="1069"/>
      <c r="X17" s="1069"/>
      <c r="Y17" s="1069"/>
      <c r="Z17" s="1069"/>
      <c r="AA17" s="294">
        <f>IF('Year 1'!AT3&gt;0,('Year 9'!AA17*(1+'Year 1'!AT3)),'Year 1'!AA17)</f>
        <v>0</v>
      </c>
      <c r="AB17" s="355"/>
      <c r="AC17" s="258"/>
      <c r="AD17" s="232"/>
      <c r="AE17" s="36">
        <f>AA17*AB17/12*D17</f>
        <v>0</v>
      </c>
      <c r="AF17" s="161"/>
      <c r="AG17" s="190">
        <f>(AE17*DATA!A$5)+(DATA!A$4*AB17)</f>
        <v>0</v>
      </c>
      <c r="AH17" s="357"/>
      <c r="AI17" s="198"/>
      <c r="AJ17" s="229"/>
      <c r="AK17" s="94">
        <f>AA17*AH17/12*D17</f>
        <v>0</v>
      </c>
      <c r="AL17" s="594"/>
      <c r="AM17" s="23">
        <f>(AK17*DATA!A$5)+(DATA!A$4*AH17)</f>
        <v>0</v>
      </c>
      <c r="AN17" s="60">
        <f t="shared" ref="AN17:AN34" si="4">AE17+AK17</f>
        <v>0</v>
      </c>
      <c r="AO17" s="615"/>
      <c r="AP17" s="61">
        <f t="shared" ref="AP17:AP34" si="5">AG17+AM17</f>
        <v>0</v>
      </c>
      <c r="AQ17" s="26"/>
      <c r="AR17" s="26"/>
      <c r="AS17" s="26"/>
      <c r="AT17" s="26"/>
      <c r="AU17" s="26"/>
      <c r="AV17" s="26"/>
      <c r="AW17" s="26"/>
      <c r="AX17" s="26"/>
      <c r="AY17" s="26"/>
      <c r="AZ17" s="26"/>
      <c r="BA17" s="26"/>
      <c r="BB17" s="26"/>
      <c r="BC17" s="26"/>
      <c r="BD17" s="26"/>
      <c r="BE17" s="26"/>
      <c r="BF17" s="26"/>
      <c r="BG17" s="26"/>
      <c r="BH17" s="26"/>
      <c r="BI17" s="26"/>
      <c r="BJ17" s="26"/>
    </row>
    <row r="18" spans="1:62" ht="12.75" customHeight="1">
      <c r="A18" s="1119" t="s">
        <v>40</v>
      </c>
      <c r="B18" s="1313"/>
      <c r="C18" s="1313"/>
      <c r="D18" s="677"/>
      <c r="E18" s="167" t="s">
        <v>37</v>
      </c>
      <c r="F18" s="1114" t="s">
        <v>41</v>
      </c>
      <c r="G18" s="1076"/>
      <c r="H18" s="1076"/>
      <c r="I18" s="1076"/>
      <c r="J18" s="1076"/>
      <c r="K18" s="1076"/>
      <c r="L18" s="1076"/>
      <c r="M18" s="1076"/>
      <c r="N18" s="1076"/>
      <c r="O18" s="1076"/>
      <c r="P18" s="1076"/>
      <c r="Q18" s="1076"/>
      <c r="R18" s="1076"/>
      <c r="S18" s="1076"/>
      <c r="T18" s="1076"/>
      <c r="U18" s="1076"/>
      <c r="V18" s="1076"/>
      <c r="W18" s="1076"/>
      <c r="X18" s="1076"/>
      <c r="Y18" s="1076"/>
      <c r="Z18" s="1115"/>
      <c r="AA18" s="295">
        <f>IF('Year 1'!AT3&gt;0,('Year 9'!AA18*(1+'Year 1'!AT3)),'Year 1'!AA18)</f>
        <v>0</v>
      </c>
      <c r="AB18" s="257"/>
      <c r="AC18" s="422"/>
      <c r="AD18" s="259">
        <v>0</v>
      </c>
      <c r="AE18" s="36">
        <f>AA18*AC18/9*D18+AA18/9*AD18</f>
        <v>0</v>
      </c>
      <c r="AF18" s="161"/>
      <c r="AG18" s="190">
        <f>AE18*DATA!A$6</f>
        <v>0</v>
      </c>
      <c r="AH18" s="199"/>
      <c r="AI18" s="423"/>
      <c r="AJ18" s="198"/>
      <c r="AK18" s="94">
        <f>AA18*AI18/12*D18</f>
        <v>0</v>
      </c>
      <c r="AL18" s="594"/>
      <c r="AM18" s="23">
        <f>AK18*DATA!A6</f>
        <v>0</v>
      </c>
      <c r="AN18" s="63">
        <f t="shared" si="4"/>
        <v>0</v>
      </c>
      <c r="AO18" s="615"/>
      <c r="AP18" s="61">
        <f t="shared" si="5"/>
        <v>0</v>
      </c>
      <c r="AQ18" s="26"/>
      <c r="AR18" s="26"/>
      <c r="AS18" s="26"/>
      <c r="AT18" s="26"/>
      <c r="AU18" s="26"/>
      <c r="AV18" s="26"/>
      <c r="AW18" s="26"/>
      <c r="AX18" s="26"/>
      <c r="AY18" s="26"/>
      <c r="AZ18" s="26"/>
      <c r="BA18" s="26"/>
      <c r="BB18" s="26"/>
      <c r="BC18" s="26"/>
      <c r="BD18" s="26"/>
      <c r="BE18" s="26"/>
      <c r="BF18" s="26"/>
      <c r="BG18" s="26"/>
      <c r="BH18" s="26"/>
      <c r="BI18" s="26"/>
      <c r="BJ18" s="26"/>
    </row>
    <row r="19" spans="1:62" ht="12.75" customHeight="1">
      <c r="A19" s="1119" t="s">
        <v>43</v>
      </c>
      <c r="B19" s="1313"/>
      <c r="C19" s="1313"/>
      <c r="D19" s="677"/>
      <c r="E19" s="167" t="s">
        <v>37</v>
      </c>
      <c r="F19" s="1114" t="s">
        <v>44</v>
      </c>
      <c r="G19" s="1076"/>
      <c r="H19" s="1076"/>
      <c r="I19" s="1076"/>
      <c r="J19" s="1076"/>
      <c r="K19" s="1076"/>
      <c r="L19" s="1076"/>
      <c r="M19" s="1076"/>
      <c r="N19" s="1076"/>
      <c r="O19" s="1076"/>
      <c r="P19" s="1076"/>
      <c r="Q19" s="1076"/>
      <c r="R19" s="1076"/>
      <c r="S19" s="1076"/>
      <c r="T19" s="1076"/>
      <c r="U19" s="1076"/>
      <c r="V19" s="1076"/>
      <c r="W19" s="1076"/>
      <c r="X19" s="1076"/>
      <c r="Y19" s="1076"/>
      <c r="Z19" s="1115"/>
      <c r="AA19" s="295">
        <f>IF('Year 1'!AT3&gt;0,('Year 9'!AA19*(1+'Year 1'!AT3)),'Year 1'!AA19)</f>
        <v>0</v>
      </c>
      <c r="AB19" s="257"/>
      <c r="AC19" s="341"/>
      <c r="AD19" s="259"/>
      <c r="AE19" s="36">
        <f>AA19*AC19/9*D19+AA19/9*AD19</f>
        <v>0</v>
      </c>
      <c r="AF19" s="161"/>
      <c r="AG19" s="190">
        <f>AE19*DATA!A$6</f>
        <v>0</v>
      </c>
      <c r="AH19" s="198"/>
      <c r="AI19" s="420"/>
      <c r="AJ19" s="198"/>
      <c r="AK19" s="94">
        <f t="shared" ref="AK19:AK20" si="6">AA19*AI19/12*D19</f>
        <v>0</v>
      </c>
      <c r="AL19" s="594"/>
      <c r="AM19" s="23">
        <f>AK19*DATA!A6</f>
        <v>0</v>
      </c>
      <c r="AN19" s="63">
        <f t="shared" si="4"/>
        <v>0</v>
      </c>
      <c r="AO19" s="615"/>
      <c r="AP19" s="61">
        <f t="shared" si="5"/>
        <v>0</v>
      </c>
      <c r="AQ19" s="26"/>
      <c r="AR19" s="26"/>
      <c r="AS19" s="26"/>
      <c r="AT19" s="26"/>
      <c r="AU19" s="26"/>
      <c r="AV19" s="26"/>
      <c r="AW19" s="26"/>
      <c r="AX19" s="26"/>
      <c r="AY19" s="26"/>
      <c r="AZ19" s="26"/>
      <c r="BA19" s="26"/>
      <c r="BB19" s="26"/>
      <c r="BC19" s="26"/>
      <c r="BD19" s="26"/>
      <c r="BE19" s="26"/>
      <c r="BF19" s="26"/>
      <c r="BG19" s="26"/>
      <c r="BH19" s="26"/>
      <c r="BI19" s="26"/>
      <c r="BJ19" s="26"/>
    </row>
    <row r="20" spans="1:62" ht="12.75" customHeight="1">
      <c r="A20" s="1119" t="s">
        <v>46</v>
      </c>
      <c r="B20" s="1313"/>
      <c r="C20" s="1313"/>
      <c r="D20" s="677"/>
      <c r="E20" s="167" t="s">
        <v>37</v>
      </c>
      <c r="F20" s="1114" t="s">
        <v>47</v>
      </c>
      <c r="G20" s="1076"/>
      <c r="H20" s="1076"/>
      <c r="I20" s="1076"/>
      <c r="J20" s="1076"/>
      <c r="K20" s="1076"/>
      <c r="L20" s="1076"/>
      <c r="M20" s="1076"/>
      <c r="N20" s="1076"/>
      <c r="O20" s="1076"/>
      <c r="P20" s="1076"/>
      <c r="Q20" s="1076"/>
      <c r="R20" s="1076"/>
      <c r="S20" s="1076"/>
      <c r="T20" s="1076"/>
      <c r="U20" s="1076"/>
      <c r="V20" s="1076"/>
      <c r="W20" s="1076"/>
      <c r="X20" s="1076"/>
      <c r="Y20" s="1076"/>
      <c r="Z20" s="1115"/>
      <c r="AA20" s="295">
        <f>IF('Year 1'!AT3&gt;0,('Year 9'!AA20*(1+'Year 1'!AT3)),'Year 1'!AA20)</f>
        <v>0</v>
      </c>
      <c r="AB20" s="257"/>
      <c r="AC20" s="341"/>
      <c r="AD20" s="259"/>
      <c r="AE20" s="36">
        <f>AA20*AC20/9*D20+AA20/9*AD20</f>
        <v>0</v>
      </c>
      <c r="AF20" s="161"/>
      <c r="AG20" s="190">
        <f>AE20*DATA!A$6</f>
        <v>0</v>
      </c>
      <c r="AH20" s="198"/>
      <c r="AI20" s="420"/>
      <c r="AJ20" s="198"/>
      <c r="AK20" s="94">
        <f t="shared" si="6"/>
        <v>0</v>
      </c>
      <c r="AL20" s="594"/>
      <c r="AM20" s="23">
        <f>AK20*DATA!A6</f>
        <v>0</v>
      </c>
      <c r="AN20" s="63">
        <f t="shared" si="4"/>
        <v>0</v>
      </c>
      <c r="AO20" s="615"/>
      <c r="AP20" s="61">
        <f t="shared" si="5"/>
        <v>0</v>
      </c>
      <c r="AQ20" s="26"/>
      <c r="AR20" s="26"/>
      <c r="AS20" s="26"/>
      <c r="AT20" s="26"/>
      <c r="AU20" s="26"/>
      <c r="AV20" s="26"/>
      <c r="AW20" s="26"/>
      <c r="AX20" s="26"/>
      <c r="AY20" s="26"/>
      <c r="AZ20" s="26"/>
      <c r="BA20" s="26"/>
      <c r="BB20" s="26"/>
      <c r="BC20" s="26"/>
      <c r="BD20" s="26"/>
      <c r="BE20" s="26"/>
      <c r="BF20" s="26"/>
      <c r="BG20" s="26"/>
      <c r="BH20" s="26"/>
      <c r="BI20" s="26"/>
      <c r="BJ20" s="26"/>
    </row>
    <row r="21" spans="1:62" ht="12.75" customHeight="1">
      <c r="A21" s="1119" t="s">
        <v>49</v>
      </c>
      <c r="B21" s="1076"/>
      <c r="C21" s="1076"/>
      <c r="D21" s="677"/>
      <c r="E21" s="167" t="s">
        <v>37</v>
      </c>
      <c r="F21" s="1114" t="s">
        <v>50</v>
      </c>
      <c r="G21" s="1076"/>
      <c r="H21" s="1076"/>
      <c r="I21" s="1076"/>
      <c r="J21" s="1076"/>
      <c r="K21" s="1076"/>
      <c r="L21" s="1076"/>
      <c r="M21" s="1076"/>
      <c r="N21" s="1076"/>
      <c r="O21" s="1076"/>
      <c r="P21" s="1076"/>
      <c r="Q21" s="1076"/>
      <c r="R21" s="1076"/>
      <c r="S21" s="1076"/>
      <c r="T21" s="1076"/>
      <c r="U21" s="1076"/>
      <c r="V21" s="1076"/>
      <c r="W21" s="1076"/>
      <c r="X21" s="1076"/>
      <c r="Y21" s="1076"/>
      <c r="Z21" s="1115"/>
      <c r="AA21" s="296">
        <f>IF('Year 1'!AT3&gt;0,('Year 9'!AA21*(1+'Year 1'!AT3)),'Year 1'!AA21)</f>
        <v>0</v>
      </c>
      <c r="AB21" s="1288"/>
      <c r="AC21" s="1125"/>
      <c r="AD21" s="330"/>
      <c r="AE21" s="36">
        <f>AA21*AD21/3*D21</f>
        <v>0</v>
      </c>
      <c r="AF21" s="161"/>
      <c r="AG21" s="190">
        <f>AE21*DATA!A3</f>
        <v>0</v>
      </c>
      <c r="AH21" s="1317"/>
      <c r="AI21" s="1125"/>
      <c r="AJ21" s="358"/>
      <c r="AK21" s="94">
        <f>AA21*AJ21/12*D21</f>
        <v>0</v>
      </c>
      <c r="AL21" s="594"/>
      <c r="AM21" s="23">
        <f>AK21*DATA!A3</f>
        <v>0</v>
      </c>
      <c r="AN21" s="60">
        <f t="shared" si="4"/>
        <v>0</v>
      </c>
      <c r="AO21" s="615"/>
      <c r="AP21" s="61">
        <f t="shared" si="5"/>
        <v>0</v>
      </c>
      <c r="AQ21" s="26"/>
      <c r="AR21" s="26"/>
      <c r="AS21" s="26"/>
      <c r="AT21" s="26"/>
      <c r="AU21" s="26"/>
      <c r="AV21" s="26"/>
      <c r="AW21" s="26"/>
      <c r="AX21" s="26"/>
      <c r="AY21" s="26"/>
      <c r="AZ21" s="26"/>
      <c r="BA21" s="26"/>
      <c r="BB21" s="26"/>
      <c r="BC21" s="26"/>
      <c r="BD21" s="26"/>
      <c r="BE21" s="26"/>
      <c r="BF21" s="26"/>
      <c r="BG21" s="26"/>
      <c r="BH21" s="26"/>
      <c r="BI21" s="26"/>
      <c r="BJ21" s="26"/>
    </row>
    <row r="22" spans="1:62" ht="12.75" customHeight="1">
      <c r="A22" s="1119" t="s">
        <v>52</v>
      </c>
      <c r="B22" s="1076"/>
      <c r="C22" s="1076"/>
      <c r="D22" s="679"/>
      <c r="E22" s="167" t="s">
        <v>37</v>
      </c>
      <c r="F22" s="1126" t="str">
        <f>'Year 4'!F22:Z22</f>
        <v xml:space="preserve">Other - full time benefited </v>
      </c>
      <c r="G22" s="1063"/>
      <c r="H22" s="1063"/>
      <c r="I22" s="1063"/>
      <c r="J22" s="1063"/>
      <c r="K22" s="1063"/>
      <c r="L22" s="1063"/>
      <c r="M22" s="1063"/>
      <c r="N22" s="1063"/>
      <c r="O22" s="1063"/>
      <c r="P22" s="1063"/>
      <c r="Q22" s="1063"/>
      <c r="R22" s="1063"/>
      <c r="S22" s="1063"/>
      <c r="T22" s="1063"/>
      <c r="U22" s="1063"/>
      <c r="V22" s="1063"/>
      <c r="W22" s="1063"/>
      <c r="X22" s="1063"/>
      <c r="Y22" s="1063"/>
      <c r="Z22" s="1064"/>
      <c r="AA22" s="297">
        <f>IF('Year 1'!AT3&gt;0,('Year 9'!AA22*(1+'Year 1'!AT3)),'Year 1'!AA22)</f>
        <v>0</v>
      </c>
      <c r="AB22" s="342"/>
      <c r="AC22" s="1207"/>
      <c r="AD22" s="1125"/>
      <c r="AE22" s="36">
        <f t="shared" ref="AE22:AE34" si="7">AA22*AB22/12*D22</f>
        <v>0</v>
      </c>
      <c r="AF22" s="161"/>
      <c r="AG22" s="190">
        <f>(AE22*DATA!A$5)+(DATA!A$4*AB22)</f>
        <v>0</v>
      </c>
      <c r="AH22" s="357"/>
      <c r="AI22" s="1116"/>
      <c r="AJ22" s="1254"/>
      <c r="AK22" s="94">
        <f t="shared" ref="AK22:AK34" si="8">AA22*AH22/12*D22</f>
        <v>0</v>
      </c>
      <c r="AL22" s="594"/>
      <c r="AM22" s="568">
        <f>(AK22*DATA!A$5)+(DATA!A$4*AH22)</f>
        <v>0</v>
      </c>
      <c r="AN22" s="99">
        <f t="shared" si="4"/>
        <v>0</v>
      </c>
      <c r="AO22" s="615"/>
      <c r="AP22" s="61">
        <f t="shared" si="5"/>
        <v>0</v>
      </c>
      <c r="AQ22" s="26"/>
      <c r="AR22" s="26"/>
      <c r="AS22" s="26"/>
      <c r="AT22" s="26"/>
      <c r="AU22" s="26"/>
      <c r="AV22" s="26"/>
      <c r="AW22" s="26"/>
      <c r="AX22" s="26"/>
      <c r="AY22" s="26"/>
      <c r="AZ22" s="26"/>
      <c r="BA22" s="26"/>
      <c r="BB22" s="26"/>
      <c r="BC22" s="26"/>
      <c r="BD22" s="26"/>
      <c r="BE22" s="26"/>
      <c r="BF22" s="26"/>
      <c r="BG22" s="26"/>
      <c r="BH22" s="26"/>
      <c r="BI22" s="26"/>
      <c r="BJ22" s="26"/>
    </row>
    <row r="23" spans="1:62" ht="12.75" customHeight="1" outlineLevel="1">
      <c r="A23" s="1119" t="s">
        <v>54</v>
      </c>
      <c r="B23" s="1076"/>
      <c r="C23" s="1076"/>
      <c r="D23" s="677"/>
      <c r="E23" s="168" t="s">
        <v>37</v>
      </c>
      <c r="F23" s="1126" t="str">
        <f>'Year 4'!F28:Z28</f>
        <v xml:space="preserve">Other - full time benefited </v>
      </c>
      <c r="G23" s="1063"/>
      <c r="H23" s="1063"/>
      <c r="I23" s="1063"/>
      <c r="J23" s="1063"/>
      <c r="K23" s="1063"/>
      <c r="L23" s="1063"/>
      <c r="M23" s="1063"/>
      <c r="N23" s="1063"/>
      <c r="O23" s="1063"/>
      <c r="P23" s="1063"/>
      <c r="Q23" s="1063"/>
      <c r="R23" s="1063"/>
      <c r="S23" s="1063"/>
      <c r="T23" s="1063"/>
      <c r="U23" s="1063"/>
      <c r="V23" s="1063"/>
      <c r="W23" s="1063"/>
      <c r="X23" s="1063"/>
      <c r="Y23" s="1063"/>
      <c r="Z23" s="1064"/>
      <c r="AA23" s="297">
        <f>IF('Year 1'!AT3&gt;0,('Year 9'!AA28*(1+'Year 1'!AT3)),'Year 1'!AA23)</f>
        <v>0</v>
      </c>
      <c r="AB23" s="356"/>
      <c r="AC23" s="1207"/>
      <c r="AD23" s="1125"/>
      <c r="AE23" s="36">
        <f t="shared" ref="AE23:AE28" si="9">AA23*AB23/12*D23</f>
        <v>0</v>
      </c>
      <c r="AF23" s="161"/>
      <c r="AG23" s="190">
        <f>(AE23*DATA!A$5)+(DATA!A$4*AB23)</f>
        <v>0</v>
      </c>
      <c r="AH23" s="352"/>
      <c r="AI23" s="1116"/>
      <c r="AJ23" s="1254"/>
      <c r="AK23" s="94">
        <f t="shared" ref="AK23:AK28" si="10">AA23*AH23/12*D23</f>
        <v>0</v>
      </c>
      <c r="AL23" s="579"/>
      <c r="AM23" s="570">
        <f>(AK23*DATA!A$5)+(DATA!A$4*AH23)</f>
        <v>0</v>
      </c>
      <c r="AN23" s="99">
        <f t="shared" ref="AN23:AN28" si="11">AE23+AK23</f>
        <v>0</v>
      </c>
      <c r="AO23" s="615"/>
      <c r="AP23" s="61">
        <f t="shared" ref="AP23:AP28" si="12">AG23+AM23</f>
        <v>0</v>
      </c>
      <c r="AQ23" s="26"/>
      <c r="AR23" s="26"/>
      <c r="AS23" s="26"/>
      <c r="AT23" s="26"/>
      <c r="AU23" s="26"/>
      <c r="AV23" s="26"/>
      <c r="AW23" s="26"/>
      <c r="AX23" s="26"/>
      <c r="AY23" s="26"/>
      <c r="AZ23" s="26"/>
      <c r="BA23" s="26"/>
      <c r="BB23" s="26"/>
      <c r="BC23" s="26"/>
      <c r="BD23" s="26"/>
      <c r="BE23" s="26"/>
      <c r="BF23" s="26"/>
      <c r="BG23" s="26"/>
      <c r="BH23" s="26"/>
      <c r="BI23" s="26"/>
      <c r="BJ23" s="26"/>
    </row>
    <row r="24" spans="1:62" ht="12.75" customHeight="1" outlineLevel="1">
      <c r="A24" s="1119" t="s">
        <v>56</v>
      </c>
      <c r="B24" s="1076"/>
      <c r="C24" s="1076"/>
      <c r="D24" s="677"/>
      <c r="E24" s="168" t="s">
        <v>37</v>
      </c>
      <c r="F24" s="1126" t="str">
        <f>'Year 4'!F28:Z28</f>
        <v xml:space="preserve">Other - full time benefited </v>
      </c>
      <c r="G24" s="1063"/>
      <c r="H24" s="1063"/>
      <c r="I24" s="1063"/>
      <c r="J24" s="1063"/>
      <c r="K24" s="1063"/>
      <c r="L24" s="1063"/>
      <c r="M24" s="1063"/>
      <c r="N24" s="1063"/>
      <c r="O24" s="1063"/>
      <c r="P24" s="1063"/>
      <c r="Q24" s="1063"/>
      <c r="R24" s="1063"/>
      <c r="S24" s="1063"/>
      <c r="T24" s="1063"/>
      <c r="U24" s="1063"/>
      <c r="V24" s="1063"/>
      <c r="W24" s="1063"/>
      <c r="X24" s="1063"/>
      <c r="Y24" s="1063"/>
      <c r="Z24" s="1064"/>
      <c r="AA24" s="297">
        <f>IF('Year 1'!AT3&gt;0,('Year 9'!AA28*(1+'Year 1'!AT3)),'Year 1'!AA24)</f>
        <v>0</v>
      </c>
      <c r="AB24" s="356"/>
      <c r="AC24" s="1207"/>
      <c r="AD24" s="1125"/>
      <c r="AE24" s="36">
        <f t="shared" si="9"/>
        <v>0</v>
      </c>
      <c r="AF24" s="161"/>
      <c r="AG24" s="190">
        <f>(AE24*DATA!A$5)+(DATA!A$4*AB24)</f>
        <v>0</v>
      </c>
      <c r="AH24" s="352"/>
      <c r="AI24" s="1116"/>
      <c r="AJ24" s="1254"/>
      <c r="AK24" s="94">
        <f t="shared" si="10"/>
        <v>0</v>
      </c>
      <c r="AL24" s="579"/>
      <c r="AM24" s="570">
        <f>(AK24*DATA!A$5)+(DATA!A$4*AH24)</f>
        <v>0</v>
      </c>
      <c r="AN24" s="99">
        <f t="shared" si="11"/>
        <v>0</v>
      </c>
      <c r="AO24" s="615"/>
      <c r="AP24" s="61">
        <f t="shared" si="12"/>
        <v>0</v>
      </c>
      <c r="AQ24" s="26"/>
      <c r="AR24" s="26"/>
      <c r="AS24" s="26"/>
      <c r="AT24" s="26"/>
      <c r="AU24" s="26"/>
      <c r="AV24" s="26"/>
      <c r="AW24" s="26"/>
      <c r="AX24" s="26"/>
      <c r="AY24" s="26"/>
      <c r="AZ24" s="26"/>
      <c r="BA24" s="26"/>
      <c r="BB24" s="26"/>
      <c r="BC24" s="26"/>
      <c r="BD24" s="26"/>
      <c r="BE24" s="26"/>
      <c r="BF24" s="26"/>
      <c r="BG24" s="26"/>
      <c r="BH24" s="26"/>
      <c r="BI24" s="26"/>
      <c r="BJ24" s="26"/>
    </row>
    <row r="25" spans="1:62" ht="12.75" customHeight="1" outlineLevel="1">
      <c r="A25" s="1119" t="s">
        <v>57</v>
      </c>
      <c r="B25" s="1076"/>
      <c r="C25" s="1076"/>
      <c r="D25" s="677"/>
      <c r="E25" s="168" t="s">
        <v>37</v>
      </c>
      <c r="F25" s="1126" t="str">
        <f>'Year 4'!F28:Z28</f>
        <v xml:space="preserve">Other - full time benefited </v>
      </c>
      <c r="G25" s="1063"/>
      <c r="H25" s="1063"/>
      <c r="I25" s="1063"/>
      <c r="J25" s="1063"/>
      <c r="K25" s="1063"/>
      <c r="L25" s="1063"/>
      <c r="M25" s="1063"/>
      <c r="N25" s="1063"/>
      <c r="O25" s="1063"/>
      <c r="P25" s="1063"/>
      <c r="Q25" s="1063"/>
      <c r="R25" s="1063"/>
      <c r="S25" s="1063"/>
      <c r="T25" s="1063"/>
      <c r="U25" s="1063"/>
      <c r="V25" s="1063"/>
      <c r="W25" s="1063"/>
      <c r="X25" s="1063"/>
      <c r="Y25" s="1063"/>
      <c r="Z25" s="1064"/>
      <c r="AA25" s="297">
        <f>IF('Year 1'!AT3&gt;0,('Year 9'!AA28*(1+'Year 1'!AT3)),'Year 1'!AA25)</f>
        <v>0</v>
      </c>
      <c r="AB25" s="356"/>
      <c r="AC25" s="1207"/>
      <c r="AD25" s="1125"/>
      <c r="AE25" s="36">
        <f t="shared" si="9"/>
        <v>0</v>
      </c>
      <c r="AF25" s="161"/>
      <c r="AG25" s="190">
        <f>(AE25*DATA!A$5)+(DATA!A$4*AB25)</f>
        <v>0</v>
      </c>
      <c r="AH25" s="352"/>
      <c r="AI25" s="1116"/>
      <c r="AJ25" s="1254"/>
      <c r="AK25" s="94">
        <f t="shared" si="10"/>
        <v>0</v>
      </c>
      <c r="AL25" s="579"/>
      <c r="AM25" s="570">
        <f>(AK25*DATA!A$5)+(DATA!A$4*AH25)</f>
        <v>0</v>
      </c>
      <c r="AN25" s="99">
        <f t="shared" si="11"/>
        <v>0</v>
      </c>
      <c r="AO25" s="615"/>
      <c r="AP25" s="61">
        <f t="shared" si="12"/>
        <v>0</v>
      </c>
      <c r="AQ25" s="26"/>
      <c r="AR25" s="26"/>
      <c r="AS25" s="26"/>
      <c r="AT25" s="26"/>
      <c r="AU25" s="26"/>
      <c r="AV25" s="26"/>
      <c r="AW25" s="26"/>
      <c r="AX25" s="26"/>
      <c r="AY25" s="26"/>
      <c r="AZ25" s="26"/>
      <c r="BA25" s="26"/>
      <c r="BB25" s="26"/>
      <c r="BC25" s="26"/>
      <c r="BD25" s="26"/>
      <c r="BE25" s="26"/>
      <c r="BF25" s="26"/>
      <c r="BG25" s="26"/>
      <c r="BH25" s="26"/>
      <c r="BI25" s="26"/>
      <c r="BJ25" s="26"/>
    </row>
    <row r="26" spans="1:62" ht="12.75" customHeight="1" outlineLevel="1">
      <c r="A26" s="1119" t="s">
        <v>58</v>
      </c>
      <c r="B26" s="1076"/>
      <c r="C26" s="1076"/>
      <c r="D26" s="677"/>
      <c r="E26" s="168" t="s">
        <v>37</v>
      </c>
      <c r="F26" s="1126" t="str">
        <f>'Year 4'!F28:Z28</f>
        <v xml:space="preserve">Other - full time benefited </v>
      </c>
      <c r="G26" s="1063"/>
      <c r="H26" s="1063"/>
      <c r="I26" s="1063"/>
      <c r="J26" s="1063"/>
      <c r="K26" s="1063"/>
      <c r="L26" s="1063"/>
      <c r="M26" s="1063"/>
      <c r="N26" s="1063"/>
      <c r="O26" s="1063"/>
      <c r="P26" s="1063"/>
      <c r="Q26" s="1063"/>
      <c r="R26" s="1063"/>
      <c r="S26" s="1063"/>
      <c r="T26" s="1063"/>
      <c r="U26" s="1063"/>
      <c r="V26" s="1063"/>
      <c r="W26" s="1063"/>
      <c r="X26" s="1063"/>
      <c r="Y26" s="1063"/>
      <c r="Z26" s="1064"/>
      <c r="AA26" s="297">
        <f>IF('Year 1'!AT3&gt;0,('Year 9'!AA28*(1+'Year 1'!AT3)),'Year 1'!AA26)</f>
        <v>0</v>
      </c>
      <c r="AB26" s="356"/>
      <c r="AC26" s="1207"/>
      <c r="AD26" s="1125"/>
      <c r="AE26" s="36">
        <f t="shared" si="9"/>
        <v>0</v>
      </c>
      <c r="AF26" s="161"/>
      <c r="AG26" s="190">
        <f>(AE26*DATA!A$5)+(DATA!A$4*AB26)</f>
        <v>0</v>
      </c>
      <c r="AH26" s="352"/>
      <c r="AI26" s="1116"/>
      <c r="AJ26" s="1254"/>
      <c r="AK26" s="94">
        <f t="shared" si="10"/>
        <v>0</v>
      </c>
      <c r="AL26" s="579"/>
      <c r="AM26" s="570">
        <f>(AK26*DATA!A$5)+(DATA!A$4*AH26)</f>
        <v>0</v>
      </c>
      <c r="AN26" s="99">
        <f t="shared" si="11"/>
        <v>0</v>
      </c>
      <c r="AO26" s="615"/>
      <c r="AP26" s="61">
        <f t="shared" si="12"/>
        <v>0</v>
      </c>
      <c r="AQ26" s="26"/>
      <c r="AR26" s="26"/>
      <c r="AS26" s="26"/>
      <c r="AT26" s="26"/>
      <c r="AU26" s="26"/>
      <c r="AV26" s="26"/>
      <c r="AW26" s="26"/>
      <c r="AX26" s="26"/>
      <c r="AY26" s="26"/>
      <c r="AZ26" s="26"/>
      <c r="BA26" s="26"/>
      <c r="BB26" s="26"/>
      <c r="BC26" s="26"/>
      <c r="BD26" s="26"/>
      <c r="BE26" s="26"/>
      <c r="BF26" s="26"/>
      <c r="BG26" s="26"/>
      <c r="BH26" s="26"/>
      <c r="BI26" s="26"/>
      <c r="BJ26" s="26"/>
    </row>
    <row r="27" spans="1:62" ht="12.75" customHeight="1" outlineLevel="1">
      <c r="A27" s="1119" t="s">
        <v>59</v>
      </c>
      <c r="B27" s="1076"/>
      <c r="C27" s="1076"/>
      <c r="D27" s="677"/>
      <c r="E27" s="168" t="s">
        <v>37</v>
      </c>
      <c r="F27" s="1126" t="str">
        <f>'Year 4'!F28:Z28</f>
        <v xml:space="preserve">Other - full time benefited </v>
      </c>
      <c r="G27" s="1063"/>
      <c r="H27" s="1063"/>
      <c r="I27" s="1063"/>
      <c r="J27" s="1063"/>
      <c r="K27" s="1063"/>
      <c r="L27" s="1063"/>
      <c r="M27" s="1063"/>
      <c r="N27" s="1063"/>
      <c r="O27" s="1063"/>
      <c r="P27" s="1063"/>
      <c r="Q27" s="1063"/>
      <c r="R27" s="1063"/>
      <c r="S27" s="1063"/>
      <c r="T27" s="1063"/>
      <c r="U27" s="1063"/>
      <c r="V27" s="1063"/>
      <c r="W27" s="1063"/>
      <c r="X27" s="1063"/>
      <c r="Y27" s="1063"/>
      <c r="Z27" s="1064"/>
      <c r="AA27" s="297">
        <f>IF('Year 1'!AT3&gt;0,('Year 9'!AA28*(1+'Year 1'!AT3)),'Year 1'!AA27)</f>
        <v>0</v>
      </c>
      <c r="AB27" s="356"/>
      <c r="AC27" s="1207"/>
      <c r="AD27" s="1125"/>
      <c r="AE27" s="36">
        <f t="shared" si="9"/>
        <v>0</v>
      </c>
      <c r="AF27" s="161"/>
      <c r="AG27" s="190">
        <f>(AE27*DATA!A$5)+(DATA!A$4*AB27)</f>
        <v>0</v>
      </c>
      <c r="AH27" s="352"/>
      <c r="AI27" s="1116"/>
      <c r="AJ27" s="1254"/>
      <c r="AK27" s="94">
        <f t="shared" si="10"/>
        <v>0</v>
      </c>
      <c r="AL27" s="579"/>
      <c r="AM27" s="570">
        <f>(AK27*DATA!A$5)+(DATA!A$4*AH27)</f>
        <v>0</v>
      </c>
      <c r="AN27" s="99">
        <f t="shared" si="11"/>
        <v>0</v>
      </c>
      <c r="AO27" s="615"/>
      <c r="AP27" s="61">
        <f t="shared" si="12"/>
        <v>0</v>
      </c>
      <c r="AQ27" s="26"/>
      <c r="AR27" s="26"/>
      <c r="AS27" s="26"/>
      <c r="AT27" s="26"/>
      <c r="AU27" s="26"/>
      <c r="AV27" s="26"/>
      <c r="AW27" s="26"/>
      <c r="AX27" s="26"/>
      <c r="AY27" s="26"/>
      <c r="AZ27" s="26"/>
      <c r="BA27" s="26"/>
      <c r="BB27" s="26"/>
      <c r="BC27" s="26"/>
      <c r="BD27" s="26"/>
      <c r="BE27" s="26"/>
      <c r="BF27" s="26"/>
      <c r="BG27" s="26"/>
      <c r="BH27" s="26"/>
      <c r="BI27" s="26"/>
      <c r="BJ27" s="26"/>
    </row>
    <row r="28" spans="1:62" ht="12.75" customHeight="1" outlineLevel="1">
      <c r="A28" s="1119" t="s">
        <v>60</v>
      </c>
      <c r="B28" s="1076"/>
      <c r="C28" s="1076"/>
      <c r="D28" s="677"/>
      <c r="E28" s="168" t="s">
        <v>37</v>
      </c>
      <c r="F28" s="1126" t="str">
        <f>'Year 4'!F28:Z28</f>
        <v xml:space="preserve">Other - full time benefited </v>
      </c>
      <c r="G28" s="1063"/>
      <c r="H28" s="1063"/>
      <c r="I28" s="1063"/>
      <c r="J28" s="1063"/>
      <c r="K28" s="1063"/>
      <c r="L28" s="1063"/>
      <c r="M28" s="1063"/>
      <c r="N28" s="1063"/>
      <c r="O28" s="1063"/>
      <c r="P28" s="1063"/>
      <c r="Q28" s="1063"/>
      <c r="R28" s="1063"/>
      <c r="S28" s="1063"/>
      <c r="T28" s="1063"/>
      <c r="U28" s="1063"/>
      <c r="V28" s="1063"/>
      <c r="W28" s="1063"/>
      <c r="X28" s="1063"/>
      <c r="Y28" s="1063"/>
      <c r="Z28" s="1064"/>
      <c r="AA28" s="297">
        <f>IF('Year 1'!AT3&gt;0,('Year 9'!AA28*(1+'Year 1'!AT3)),'Year 1'!AA28)</f>
        <v>0</v>
      </c>
      <c r="AB28" s="356"/>
      <c r="AC28" s="1207"/>
      <c r="AD28" s="1125"/>
      <c r="AE28" s="36">
        <f t="shared" si="9"/>
        <v>0</v>
      </c>
      <c r="AF28" s="161"/>
      <c r="AG28" s="190">
        <f>(AE28*DATA!A$5)+(DATA!A$4*AB28)</f>
        <v>0</v>
      </c>
      <c r="AH28" s="352"/>
      <c r="AI28" s="1116"/>
      <c r="AJ28" s="1254"/>
      <c r="AK28" s="94">
        <f t="shared" si="10"/>
        <v>0</v>
      </c>
      <c r="AL28" s="579"/>
      <c r="AM28" s="570">
        <f>(AK28*DATA!A$5)+(DATA!A$4*AH28)</f>
        <v>0</v>
      </c>
      <c r="AN28" s="99">
        <f t="shared" si="11"/>
        <v>0</v>
      </c>
      <c r="AO28" s="615"/>
      <c r="AP28" s="61">
        <f t="shared" si="12"/>
        <v>0</v>
      </c>
      <c r="AQ28" s="26"/>
      <c r="AR28" s="26"/>
      <c r="AS28" s="26"/>
      <c r="AT28" s="26"/>
      <c r="AU28" s="26"/>
      <c r="AV28" s="26"/>
      <c r="AW28" s="26"/>
      <c r="AX28" s="26"/>
      <c r="AY28" s="26"/>
      <c r="AZ28" s="26"/>
      <c r="BA28" s="26"/>
      <c r="BB28" s="26"/>
      <c r="BC28" s="26"/>
      <c r="BD28" s="26"/>
      <c r="BE28" s="26"/>
      <c r="BF28" s="26"/>
      <c r="BG28" s="26"/>
      <c r="BH28" s="26"/>
      <c r="BI28" s="26"/>
      <c r="BJ28" s="26"/>
    </row>
    <row r="29" spans="1:62" ht="12.75" customHeight="1" outlineLevel="1">
      <c r="A29" s="1119" t="s">
        <v>61</v>
      </c>
      <c r="B29" s="1076"/>
      <c r="C29" s="1076"/>
      <c r="D29" s="680"/>
      <c r="E29" s="168" t="s">
        <v>37</v>
      </c>
      <c r="F29" s="1126" t="str">
        <f>'Year 4'!F29:Z29</f>
        <v xml:space="preserve">Other - full time benefited </v>
      </c>
      <c r="G29" s="1063"/>
      <c r="H29" s="1063"/>
      <c r="I29" s="1063"/>
      <c r="J29" s="1063"/>
      <c r="K29" s="1063"/>
      <c r="L29" s="1063"/>
      <c r="M29" s="1063"/>
      <c r="N29" s="1063"/>
      <c r="O29" s="1063"/>
      <c r="P29" s="1063"/>
      <c r="Q29" s="1063"/>
      <c r="R29" s="1063"/>
      <c r="S29" s="1063"/>
      <c r="T29" s="1063"/>
      <c r="U29" s="1063"/>
      <c r="V29" s="1063"/>
      <c r="W29" s="1063"/>
      <c r="X29" s="1063"/>
      <c r="Y29" s="1063"/>
      <c r="Z29" s="1064"/>
      <c r="AA29" s="297">
        <f>IF('Year 1'!AT3&gt;0,('Year 9'!AA29*(1+'Year 1'!AT3)),'Year 1'!AA29)</f>
        <v>0</v>
      </c>
      <c r="AB29" s="356"/>
      <c r="AC29" s="1252"/>
      <c r="AD29" s="1125"/>
      <c r="AE29" s="36">
        <f t="shared" si="7"/>
        <v>0</v>
      </c>
      <c r="AF29" s="161"/>
      <c r="AG29" s="190">
        <f>(AE29*DATA!A$5)+(DATA!A$4*AB29)</f>
        <v>0</v>
      </c>
      <c r="AH29" s="351"/>
      <c r="AI29" s="1252"/>
      <c r="AJ29" s="1254"/>
      <c r="AK29" s="94">
        <f t="shared" si="8"/>
        <v>0</v>
      </c>
      <c r="AL29" s="594"/>
      <c r="AM29" s="569">
        <f>(AK29*DATA!A$5)+(DATA!A$4*AH29)</f>
        <v>0</v>
      </c>
      <c r="AN29" s="99">
        <f t="shared" si="4"/>
        <v>0</v>
      </c>
      <c r="AO29" s="615"/>
      <c r="AP29" s="61">
        <f t="shared" si="5"/>
        <v>0</v>
      </c>
      <c r="AQ29" s="26"/>
      <c r="AR29" s="26"/>
      <c r="AS29" s="26"/>
      <c r="AT29" s="26"/>
      <c r="AU29" s="26"/>
      <c r="AV29" s="26"/>
      <c r="AW29" s="26"/>
      <c r="AX29" s="26"/>
      <c r="AY29" s="26"/>
      <c r="AZ29" s="26"/>
      <c r="BA29" s="26"/>
      <c r="BB29" s="26"/>
      <c r="BC29" s="26"/>
      <c r="BD29" s="26"/>
      <c r="BE29" s="26"/>
      <c r="BF29" s="26"/>
      <c r="BG29" s="26"/>
      <c r="BH29" s="26"/>
      <c r="BI29" s="26"/>
      <c r="BJ29" s="26"/>
    </row>
    <row r="30" spans="1:62" ht="12.75" customHeight="1" outlineLevel="1">
      <c r="A30" s="1119" t="s">
        <v>62</v>
      </c>
      <c r="B30" s="1076"/>
      <c r="C30" s="1076"/>
      <c r="D30" s="677"/>
      <c r="E30" s="168" t="s">
        <v>37</v>
      </c>
      <c r="F30" s="1126" t="str">
        <f>'Year 4'!F30:Z30</f>
        <v xml:space="preserve">Other - full time benefited </v>
      </c>
      <c r="G30" s="1063"/>
      <c r="H30" s="1063"/>
      <c r="I30" s="1063"/>
      <c r="J30" s="1063"/>
      <c r="K30" s="1063"/>
      <c r="L30" s="1063"/>
      <c r="M30" s="1063"/>
      <c r="N30" s="1063"/>
      <c r="O30" s="1063"/>
      <c r="P30" s="1063"/>
      <c r="Q30" s="1063"/>
      <c r="R30" s="1063"/>
      <c r="S30" s="1063"/>
      <c r="T30" s="1063"/>
      <c r="U30" s="1063"/>
      <c r="V30" s="1063"/>
      <c r="W30" s="1063"/>
      <c r="X30" s="1063"/>
      <c r="Y30" s="1063"/>
      <c r="Z30" s="1064"/>
      <c r="AA30" s="297">
        <f>IF('Year 1'!AT3&gt;0,('Year 9'!AA30*(1+'Year 1'!AT3)),'Year 1'!AA30)</f>
        <v>0</v>
      </c>
      <c r="AB30" s="356"/>
      <c r="AC30" s="1207"/>
      <c r="AD30" s="1125"/>
      <c r="AE30" s="36">
        <f t="shared" si="7"/>
        <v>0</v>
      </c>
      <c r="AF30" s="161"/>
      <c r="AG30" s="190">
        <f>(AE30*DATA!A$5)+(DATA!A$4*AB30)</f>
        <v>0</v>
      </c>
      <c r="AH30" s="352"/>
      <c r="AI30" s="1116"/>
      <c r="AJ30" s="1117"/>
      <c r="AK30" s="94">
        <f t="shared" si="8"/>
        <v>0</v>
      </c>
      <c r="AL30" s="579"/>
      <c r="AM30" s="570">
        <f>(AK30*DATA!A$5)+(DATA!A$4*AH30)</f>
        <v>0</v>
      </c>
      <c r="AN30" s="99">
        <f t="shared" si="4"/>
        <v>0</v>
      </c>
      <c r="AO30" s="615"/>
      <c r="AP30" s="61">
        <f t="shared" si="5"/>
        <v>0</v>
      </c>
      <c r="AQ30" s="26"/>
      <c r="AR30" s="26"/>
      <c r="AS30" s="26"/>
      <c r="AT30" s="26"/>
      <c r="AU30" s="26"/>
      <c r="AV30" s="26"/>
      <c r="AW30" s="26"/>
      <c r="AX30" s="26"/>
      <c r="AY30" s="26"/>
      <c r="AZ30" s="26"/>
      <c r="BA30" s="26"/>
      <c r="BB30" s="26"/>
      <c r="BC30" s="26"/>
      <c r="BD30" s="26"/>
      <c r="BE30" s="26"/>
      <c r="BF30" s="26"/>
      <c r="BG30" s="26"/>
      <c r="BH30" s="26"/>
      <c r="BI30" s="26"/>
      <c r="BJ30" s="26"/>
    </row>
    <row r="31" spans="1:62" ht="12.75" customHeight="1" outlineLevel="1">
      <c r="A31" s="1119" t="s">
        <v>63</v>
      </c>
      <c r="B31" s="1076"/>
      <c r="C31" s="1076"/>
      <c r="D31" s="677"/>
      <c r="E31" s="168" t="s">
        <v>37</v>
      </c>
      <c r="F31" s="1126" t="str">
        <f>'Year 4'!F31:Z31</f>
        <v xml:space="preserve">Other - part time undergrad student </v>
      </c>
      <c r="G31" s="1063"/>
      <c r="H31" s="1063"/>
      <c r="I31" s="1063"/>
      <c r="J31" s="1063"/>
      <c r="K31" s="1063"/>
      <c r="L31" s="1063"/>
      <c r="M31" s="1063"/>
      <c r="N31" s="1063"/>
      <c r="O31" s="1063"/>
      <c r="P31" s="1063"/>
      <c r="Q31" s="1063"/>
      <c r="R31" s="1063"/>
      <c r="S31" s="1063"/>
      <c r="T31" s="1063"/>
      <c r="U31" s="1063"/>
      <c r="V31" s="1063"/>
      <c r="W31" s="1063"/>
      <c r="X31" s="1063"/>
      <c r="Y31" s="1063"/>
      <c r="Z31" s="1064"/>
      <c r="AA31" s="297">
        <f>IF('Year 1'!AT3&gt;0,('Year 9'!AA31*(1+'Year 1'!AT3)),'Year 1'!AA31)</f>
        <v>0</v>
      </c>
      <c r="AB31" s="356"/>
      <c r="AC31" s="1252"/>
      <c r="AD31" s="1125"/>
      <c r="AE31" s="36">
        <f t="shared" si="7"/>
        <v>0</v>
      </c>
      <c r="AF31" s="161"/>
      <c r="AG31" s="190">
        <f>AE31*DATA!A3</f>
        <v>0</v>
      </c>
      <c r="AH31" s="352"/>
      <c r="AI31" s="1252"/>
      <c r="AJ31" s="1117"/>
      <c r="AK31" s="94">
        <f t="shared" si="8"/>
        <v>0</v>
      </c>
      <c r="AL31" s="579"/>
      <c r="AM31" s="570">
        <f>AK31*DATA!A3</f>
        <v>0</v>
      </c>
      <c r="AN31" s="68">
        <f t="shared" si="4"/>
        <v>0</v>
      </c>
      <c r="AO31" s="615"/>
      <c r="AP31" s="61">
        <f t="shared" si="5"/>
        <v>0</v>
      </c>
      <c r="AQ31" s="26"/>
      <c r="AR31" s="26"/>
      <c r="AS31" s="26"/>
      <c r="AT31" s="26"/>
      <c r="AU31" s="26"/>
      <c r="AV31" s="26"/>
      <c r="AW31" s="26"/>
      <c r="AX31" s="26"/>
      <c r="AY31" s="26"/>
      <c r="AZ31" s="26"/>
      <c r="BA31" s="26"/>
      <c r="BB31" s="26"/>
      <c r="BC31" s="26"/>
      <c r="BD31" s="26"/>
      <c r="BE31" s="26"/>
      <c r="BF31" s="26"/>
      <c r="BG31" s="26"/>
      <c r="BH31" s="26"/>
      <c r="BI31" s="26"/>
      <c r="BJ31" s="26"/>
    </row>
    <row r="32" spans="1:62" ht="12.75" customHeight="1" outlineLevel="1">
      <c r="A32" s="1119" t="s">
        <v>65</v>
      </c>
      <c r="B32" s="1076"/>
      <c r="C32" s="1076"/>
      <c r="D32" s="681"/>
      <c r="E32" s="168" t="s">
        <v>37</v>
      </c>
      <c r="F32" s="1126" t="str">
        <f>'Year 4'!F32:Z32</f>
        <v xml:space="preserve">Other - part time undergrad student </v>
      </c>
      <c r="G32" s="1063"/>
      <c r="H32" s="1063"/>
      <c r="I32" s="1063"/>
      <c r="J32" s="1063"/>
      <c r="K32" s="1063"/>
      <c r="L32" s="1063"/>
      <c r="M32" s="1063"/>
      <c r="N32" s="1063"/>
      <c r="O32" s="1063"/>
      <c r="P32" s="1063"/>
      <c r="Q32" s="1063"/>
      <c r="R32" s="1063"/>
      <c r="S32" s="1063"/>
      <c r="T32" s="1063"/>
      <c r="U32" s="1063"/>
      <c r="V32" s="1063"/>
      <c r="W32" s="1063"/>
      <c r="X32" s="1063"/>
      <c r="Y32" s="1063"/>
      <c r="Z32" s="1064"/>
      <c r="AA32" s="297">
        <f>IF('Year 1'!AT3&gt;0,('Year 9'!AA32*(1+'Year 1'!AT3)),'Year 1'!AA32)</f>
        <v>0</v>
      </c>
      <c r="AB32" s="356"/>
      <c r="AC32" s="1207"/>
      <c r="AD32" s="1125"/>
      <c r="AE32" s="36">
        <f t="shared" si="7"/>
        <v>0</v>
      </c>
      <c r="AF32" s="161"/>
      <c r="AG32" s="190">
        <f>AE32*DATA!A3</f>
        <v>0</v>
      </c>
      <c r="AH32" s="352"/>
      <c r="AI32" s="1116"/>
      <c r="AJ32" s="1117"/>
      <c r="AK32" s="94">
        <f t="shared" si="8"/>
        <v>0</v>
      </c>
      <c r="AL32" s="594"/>
      <c r="AM32" s="570">
        <f>AK32*DATA!A3</f>
        <v>0</v>
      </c>
      <c r="AN32" s="68">
        <f t="shared" si="4"/>
        <v>0</v>
      </c>
      <c r="AO32" s="615"/>
      <c r="AP32" s="61">
        <f t="shared" si="5"/>
        <v>0</v>
      </c>
      <c r="AQ32" s="26"/>
      <c r="AR32" s="26"/>
      <c r="AS32" s="26"/>
      <c r="AT32" s="26"/>
      <c r="AU32" s="26"/>
      <c r="AV32" s="26"/>
      <c r="AW32" s="26"/>
      <c r="AX32" s="26"/>
      <c r="AY32" s="26"/>
      <c r="AZ32" s="26"/>
      <c r="BA32" s="26"/>
      <c r="BB32" s="26"/>
      <c r="BC32" s="26"/>
      <c r="BD32" s="26"/>
      <c r="BE32" s="26"/>
      <c r="BF32" s="26"/>
      <c r="BG32" s="26"/>
      <c r="BH32" s="26"/>
      <c r="BI32" s="26"/>
      <c r="BJ32" s="26"/>
    </row>
    <row r="33" spans="1:62" ht="12.75" customHeight="1" outlineLevel="1">
      <c r="A33" s="1119" t="s">
        <v>66</v>
      </c>
      <c r="B33" s="1076"/>
      <c r="C33" s="1076"/>
      <c r="D33" s="682"/>
      <c r="E33" s="168" t="s">
        <v>37</v>
      </c>
      <c r="F33" s="1126" t="str">
        <f>'Year 4'!F33:Z33</f>
        <v>Other - part time - Graduate Student Hourly</v>
      </c>
      <c r="G33" s="1063"/>
      <c r="H33" s="1063"/>
      <c r="I33" s="1063"/>
      <c r="J33" s="1063"/>
      <c r="K33" s="1063"/>
      <c r="L33" s="1063"/>
      <c r="M33" s="1063"/>
      <c r="N33" s="1063"/>
      <c r="O33" s="1063"/>
      <c r="P33" s="1063"/>
      <c r="Q33" s="1063"/>
      <c r="R33" s="1063"/>
      <c r="S33" s="1063"/>
      <c r="T33" s="1063"/>
      <c r="U33" s="1063"/>
      <c r="V33" s="1063"/>
      <c r="W33" s="1063"/>
      <c r="X33" s="1063"/>
      <c r="Y33" s="1063"/>
      <c r="Z33" s="1064"/>
      <c r="AA33" s="297">
        <f>IF('Year 1'!AT3&gt;0,('Year 9'!AA33*(1+'Year 1'!AT3)),'Year 1'!AA33)</f>
        <v>0</v>
      </c>
      <c r="AB33" s="356"/>
      <c r="AC33" s="1252"/>
      <c r="AD33" s="1125"/>
      <c r="AE33" s="36">
        <f t="shared" si="7"/>
        <v>0</v>
      </c>
      <c r="AF33" s="161"/>
      <c r="AG33" s="190">
        <f>AE33*DATA!A3</f>
        <v>0</v>
      </c>
      <c r="AH33" s="352"/>
      <c r="AI33" s="1252"/>
      <c r="AJ33" s="1117"/>
      <c r="AK33" s="94">
        <f t="shared" si="8"/>
        <v>0</v>
      </c>
      <c r="AL33" s="594"/>
      <c r="AM33" s="570">
        <f>AK33*DATA!A3</f>
        <v>0</v>
      </c>
      <c r="AN33" s="99">
        <f t="shared" si="4"/>
        <v>0</v>
      </c>
      <c r="AO33" s="615"/>
      <c r="AP33" s="645">
        <f t="shared" si="5"/>
        <v>0</v>
      </c>
      <c r="AQ33" s="26"/>
      <c r="AR33" s="26"/>
      <c r="AS33" s="26"/>
      <c r="AT33" s="26"/>
      <c r="AU33" s="26"/>
      <c r="AV33" s="26"/>
      <c r="AW33" s="26"/>
      <c r="AX33" s="26"/>
      <c r="AY33" s="26"/>
      <c r="AZ33" s="26"/>
      <c r="BA33" s="26"/>
      <c r="BB33" s="26"/>
      <c r="BC33" s="26"/>
      <c r="BD33" s="26"/>
      <c r="BE33" s="26"/>
      <c r="BF33" s="26"/>
      <c r="BG33" s="26"/>
      <c r="BH33" s="26"/>
      <c r="BI33" s="26"/>
      <c r="BJ33" s="26"/>
    </row>
    <row r="34" spans="1:62" ht="12.75" customHeight="1" outlineLevel="1">
      <c r="A34" s="1119" t="s">
        <v>68</v>
      </c>
      <c r="B34" s="1076"/>
      <c r="C34" s="1076"/>
      <c r="D34" s="677"/>
      <c r="E34" s="169" t="s">
        <v>37</v>
      </c>
      <c r="F34" s="1126" t="str">
        <f>'Year 4'!F34:Z34</f>
        <v>Other - part time</v>
      </c>
      <c r="G34" s="1063"/>
      <c r="H34" s="1063"/>
      <c r="I34" s="1063"/>
      <c r="J34" s="1063"/>
      <c r="K34" s="1063"/>
      <c r="L34" s="1063"/>
      <c r="M34" s="1063"/>
      <c r="N34" s="1063"/>
      <c r="O34" s="1063"/>
      <c r="P34" s="1063"/>
      <c r="Q34" s="1063"/>
      <c r="R34" s="1063"/>
      <c r="S34" s="1063"/>
      <c r="T34" s="1063"/>
      <c r="U34" s="1063"/>
      <c r="V34" s="1063"/>
      <c r="W34" s="1063"/>
      <c r="X34" s="1063"/>
      <c r="Y34" s="1063"/>
      <c r="Z34" s="1064"/>
      <c r="AA34" s="297">
        <f>IF('Year 1'!AT3&gt;0,('Year 9'!AA34*(1+'Year 1'!AT3)),'Year 1'!AA34)</f>
        <v>0</v>
      </c>
      <c r="AB34" s="356"/>
      <c r="AC34" s="260"/>
      <c r="AD34" s="231"/>
      <c r="AE34" s="36">
        <f t="shared" si="7"/>
        <v>0</v>
      </c>
      <c r="AF34" s="161"/>
      <c r="AG34" s="191">
        <f>AE34*DATA!A3</f>
        <v>0</v>
      </c>
      <c r="AH34" s="359"/>
      <c r="AI34" s="197"/>
      <c r="AJ34" s="198"/>
      <c r="AK34" s="100">
        <f t="shared" si="8"/>
        <v>0</v>
      </c>
      <c r="AL34" s="594"/>
      <c r="AM34" s="572">
        <f>AK34*DATA!A3</f>
        <v>0</v>
      </c>
      <c r="AN34" s="101">
        <f t="shared" si="4"/>
        <v>0</v>
      </c>
      <c r="AO34" s="622"/>
      <c r="AP34" s="103">
        <f t="shared" si="5"/>
        <v>0</v>
      </c>
      <c r="AQ34" s="26"/>
      <c r="AR34" s="26"/>
      <c r="AS34" s="26"/>
      <c r="AT34" s="26"/>
      <c r="AU34" s="26"/>
      <c r="AV34" s="26"/>
      <c r="AW34" s="26"/>
      <c r="AX34" s="26"/>
      <c r="AY34" s="26"/>
      <c r="AZ34" s="26"/>
      <c r="BA34" s="26"/>
      <c r="BB34" s="26"/>
      <c r="BC34" s="26"/>
      <c r="BD34" s="26"/>
      <c r="BE34" s="26"/>
      <c r="BF34" s="26"/>
      <c r="BG34" s="26"/>
      <c r="BH34" s="26"/>
      <c r="BI34" s="26"/>
      <c r="BJ34" s="26"/>
    </row>
    <row r="35" spans="1:62" ht="13.5" customHeight="1">
      <c r="A35" s="1133" t="s">
        <v>70</v>
      </c>
      <c r="B35" s="1134"/>
      <c r="C35" s="1209">
        <f>SUM(D17:D34)</f>
        <v>0</v>
      </c>
      <c r="D35" s="1134"/>
      <c r="E35" s="170" t="s">
        <v>37</v>
      </c>
      <c r="F35" s="1278" t="s">
        <v>71</v>
      </c>
      <c r="G35" s="1134"/>
      <c r="H35" s="1134"/>
      <c r="I35" s="1134"/>
      <c r="J35" s="1134"/>
      <c r="K35" s="1134"/>
      <c r="L35" s="1134"/>
      <c r="M35" s="1134"/>
      <c r="N35" s="1134"/>
      <c r="O35" s="1134"/>
      <c r="P35" s="1134"/>
      <c r="Q35" s="1134"/>
      <c r="R35" s="1134"/>
      <c r="S35" s="1134"/>
      <c r="T35" s="1134"/>
      <c r="U35" s="1134"/>
      <c r="V35" s="1134"/>
      <c r="W35" s="1134"/>
      <c r="X35" s="1134"/>
      <c r="Y35" s="1134"/>
      <c r="Z35" s="1134"/>
      <c r="AA35" s="1134"/>
      <c r="AB35" s="1134"/>
      <c r="AC35" s="1134"/>
      <c r="AD35" s="1134"/>
      <c r="AE35" s="1279"/>
      <c r="AF35" s="161"/>
      <c r="AG35" s="193">
        <f>SUM(AE17:AG34)</f>
        <v>0</v>
      </c>
      <c r="AH35" s="1324"/>
      <c r="AI35" s="1325"/>
      <c r="AJ35" s="1326"/>
      <c r="AK35" s="711"/>
      <c r="AL35" s="594"/>
      <c r="AM35" s="40">
        <f>SUM(AK17:AM34)</f>
        <v>0</v>
      </c>
      <c r="AN35" s="575"/>
      <c r="AO35" s="624"/>
      <c r="AP35" s="102">
        <f>SUM(AN17:AP34)</f>
        <v>0</v>
      </c>
      <c r="AQ35" s="26"/>
      <c r="AR35" s="26"/>
      <c r="AS35" s="26"/>
      <c r="AT35" s="26"/>
      <c r="AU35" s="26"/>
      <c r="AV35" s="26"/>
      <c r="AW35" s="26"/>
      <c r="AX35" s="26"/>
      <c r="AY35" s="26"/>
      <c r="AZ35" s="26"/>
      <c r="BA35" s="26"/>
      <c r="BB35" s="26"/>
      <c r="BC35" s="26"/>
      <c r="BD35" s="26"/>
      <c r="BE35" s="26"/>
      <c r="BF35" s="26"/>
      <c r="BG35" s="26"/>
      <c r="BH35" s="26"/>
      <c r="BI35" s="26"/>
      <c r="BJ35" s="26"/>
    </row>
    <row r="36" spans="1:62" ht="13.5" customHeight="1" thickBot="1">
      <c r="A36" s="1309" t="s">
        <v>72</v>
      </c>
      <c r="B36" s="1148"/>
      <c r="C36" s="1148"/>
      <c r="D36" s="1148"/>
      <c r="E36" s="1148"/>
      <c r="F36" s="1148"/>
      <c r="G36" s="1148"/>
      <c r="H36" s="1148"/>
      <c r="I36" s="1148"/>
      <c r="J36" s="1148"/>
      <c r="K36" s="1148"/>
      <c r="L36" s="1148"/>
      <c r="M36" s="1148"/>
      <c r="N36" s="1148"/>
      <c r="O36" s="1148"/>
      <c r="P36" s="1148"/>
      <c r="Q36" s="1148"/>
      <c r="R36" s="1148"/>
      <c r="S36" s="1148"/>
      <c r="T36" s="1148"/>
      <c r="U36" s="1148"/>
      <c r="V36" s="1148"/>
      <c r="W36" s="1148"/>
      <c r="X36" s="1148"/>
      <c r="Y36" s="1148"/>
      <c r="Z36" s="1148"/>
      <c r="AA36" s="1148"/>
      <c r="AB36" s="1148"/>
      <c r="AC36" s="1148"/>
      <c r="AD36" s="1148"/>
      <c r="AE36" s="1281"/>
      <c r="AF36" s="41"/>
      <c r="AG36" s="173">
        <f>AG15+AG35</f>
        <v>0</v>
      </c>
      <c r="AH36" s="1327"/>
      <c r="AI36" s="1328"/>
      <c r="AJ36" s="1326"/>
      <c r="AK36" s="647"/>
      <c r="AL36" s="594"/>
      <c r="AM36" s="175">
        <f>AM15+AM35</f>
        <v>0</v>
      </c>
      <c r="AN36" s="278"/>
      <c r="AO36" s="619"/>
      <c r="AP36" s="626">
        <f>AP15+AP35</f>
        <v>0</v>
      </c>
      <c r="AQ36" s="26"/>
      <c r="AR36" s="26"/>
      <c r="AS36" s="26"/>
      <c r="AT36" s="26"/>
      <c r="AU36" s="26"/>
      <c r="AV36" s="26"/>
      <c r="AW36" s="26"/>
      <c r="AX36" s="26"/>
      <c r="AY36" s="26"/>
      <c r="AZ36" s="26"/>
      <c r="BA36" s="26"/>
      <c r="BB36" s="26"/>
      <c r="BC36" s="26"/>
      <c r="BD36" s="26"/>
      <c r="BE36" s="26"/>
      <c r="BF36" s="26"/>
      <c r="BG36" s="26"/>
      <c r="BH36" s="26"/>
      <c r="BI36" s="26"/>
      <c r="BJ36" s="26"/>
    </row>
    <row r="37" spans="1:62" ht="12.75" customHeight="1">
      <c r="A37" s="1310" t="s">
        <v>28</v>
      </c>
      <c r="B37" s="1283"/>
      <c r="C37" s="1283"/>
      <c r="D37" s="1283"/>
      <c r="E37" s="1283"/>
      <c r="F37" s="1283"/>
      <c r="G37" s="1283"/>
      <c r="H37" s="1283"/>
      <c r="I37" s="1283"/>
      <c r="J37" s="1283"/>
      <c r="K37" s="1283"/>
      <c r="L37" s="1283"/>
      <c r="M37" s="1283"/>
      <c r="N37" s="1283"/>
      <c r="O37" s="1283"/>
      <c r="P37" s="1283"/>
      <c r="Q37" s="1283"/>
      <c r="R37" s="1283"/>
      <c r="S37" s="1283"/>
      <c r="T37" s="1283"/>
      <c r="U37" s="1283"/>
      <c r="V37" s="1283"/>
      <c r="W37" s="1283"/>
      <c r="X37" s="1283"/>
      <c r="Y37" s="1283"/>
      <c r="Z37" s="1283"/>
      <c r="AA37" s="1283"/>
      <c r="AB37" s="1283"/>
      <c r="AC37" s="1283"/>
      <c r="AD37" s="1283"/>
      <c r="AE37" s="1283"/>
      <c r="AF37" s="171"/>
      <c r="AG37" s="655"/>
      <c r="AH37" s="1327"/>
      <c r="AI37" s="1328"/>
      <c r="AJ37" s="1326"/>
      <c r="AK37" s="648"/>
      <c r="AL37" s="704"/>
      <c r="AM37" s="620"/>
      <c r="AN37" s="1263">
        <f>IF(AM65&gt;25000,(25000),(AM65))</f>
        <v>0</v>
      </c>
      <c r="AO37" s="579"/>
      <c r="AP37" s="620"/>
      <c r="AQ37" s="26"/>
      <c r="AR37" s="26"/>
      <c r="AS37" s="26"/>
      <c r="AT37" s="26"/>
      <c r="AU37" s="26"/>
      <c r="AV37" s="26"/>
      <c r="AW37" s="26"/>
      <c r="AX37" s="26"/>
      <c r="AY37" s="26"/>
      <c r="AZ37" s="26"/>
      <c r="BA37" s="26"/>
      <c r="BB37" s="26"/>
      <c r="BC37" s="26"/>
      <c r="BD37" s="26"/>
      <c r="BE37" s="26"/>
      <c r="BF37" s="26"/>
      <c r="BG37" s="26"/>
      <c r="BH37" s="26"/>
      <c r="BI37" s="26"/>
      <c r="BJ37" s="26"/>
    </row>
    <row r="38" spans="1:62" ht="12.75" customHeight="1">
      <c r="A38" s="1042" t="s">
        <v>73</v>
      </c>
      <c r="B38" s="1220"/>
      <c r="C38" s="1220"/>
      <c r="D38" s="1220"/>
      <c r="E38" s="1220"/>
      <c r="F38" s="1220"/>
      <c r="G38" s="1221"/>
      <c r="H38" s="1149" t="str">
        <f>"1."</f>
        <v>1.</v>
      </c>
      <c r="I38" s="1069"/>
      <c r="J38" s="1069"/>
      <c r="K38" s="1129"/>
      <c r="L38" s="1060"/>
      <c r="M38" s="1060"/>
      <c r="N38" s="1060"/>
      <c r="O38" s="1060"/>
      <c r="P38" s="1060"/>
      <c r="Q38" s="1060"/>
      <c r="R38" s="1060"/>
      <c r="S38" s="1060"/>
      <c r="T38" s="1060"/>
      <c r="U38" s="1060"/>
      <c r="V38" s="1060"/>
      <c r="W38" s="1060"/>
      <c r="X38" s="1060"/>
      <c r="Y38" s="1060"/>
      <c r="Z38" s="1060"/>
      <c r="AA38" s="1060"/>
      <c r="AB38" s="1060"/>
      <c r="AC38" s="1060"/>
      <c r="AD38" s="1060"/>
      <c r="AE38" s="1060"/>
      <c r="AF38" s="1061"/>
      <c r="AG38" s="360"/>
      <c r="AH38" s="1327"/>
      <c r="AI38" s="1328"/>
      <c r="AJ38" s="1326"/>
      <c r="AK38" s="649">
        <f>IF(AG67&gt;25000,(25000),(AG67))</f>
        <v>0</v>
      </c>
      <c r="AL38" s="704"/>
      <c r="AM38" s="580"/>
      <c r="AN38" s="1264"/>
      <c r="AO38" s="579"/>
      <c r="AP38" s="61">
        <f t="shared" ref="AP38:AP47" si="13">AG38+AM38</f>
        <v>0</v>
      </c>
      <c r="AQ38" s="26"/>
      <c r="AR38" s="26"/>
      <c r="AS38" s="26"/>
      <c r="AT38" s="26"/>
      <c r="AU38" s="26"/>
      <c r="AV38" s="26"/>
      <c r="AW38" s="26"/>
      <c r="AX38" s="26"/>
      <c r="AY38" s="26"/>
      <c r="AZ38" s="26"/>
      <c r="BA38" s="26"/>
      <c r="BB38" s="26"/>
      <c r="BC38" s="26"/>
      <c r="BD38" s="26"/>
      <c r="BE38" s="26"/>
      <c r="BF38" s="26"/>
      <c r="BG38" s="26"/>
      <c r="BH38" s="26"/>
      <c r="BI38" s="26"/>
      <c r="BJ38" s="26"/>
    </row>
    <row r="39" spans="1:62" ht="12.75" customHeight="1">
      <c r="A39" s="1311"/>
      <c r="B39" s="1312"/>
      <c r="C39" s="1312"/>
      <c r="D39" s="1312"/>
      <c r="E39" s="1312"/>
      <c r="F39" s="1312"/>
      <c r="G39" s="1224"/>
      <c r="H39" s="1212" t="str">
        <f>"2."</f>
        <v>2.</v>
      </c>
      <c r="I39" s="1076"/>
      <c r="J39" s="1076"/>
      <c r="K39" s="1145"/>
      <c r="L39" s="1063"/>
      <c r="M39" s="1063"/>
      <c r="N39" s="1063"/>
      <c r="O39" s="1063"/>
      <c r="P39" s="1063"/>
      <c r="Q39" s="1063"/>
      <c r="R39" s="1063"/>
      <c r="S39" s="1063"/>
      <c r="T39" s="1063"/>
      <c r="U39" s="1063"/>
      <c r="V39" s="1063"/>
      <c r="W39" s="1063"/>
      <c r="X39" s="1063"/>
      <c r="Y39" s="1063"/>
      <c r="Z39" s="1063"/>
      <c r="AA39" s="1063"/>
      <c r="AB39" s="1063"/>
      <c r="AC39" s="1063"/>
      <c r="AD39" s="1063"/>
      <c r="AE39" s="1063"/>
      <c r="AF39" s="1064"/>
      <c r="AG39" s="360"/>
      <c r="AH39" s="1327"/>
      <c r="AI39" s="1328"/>
      <c r="AJ39" s="1326"/>
      <c r="AK39" s="649"/>
      <c r="AL39" s="594"/>
      <c r="AM39" s="580"/>
      <c r="AN39" s="1264"/>
      <c r="AO39" s="594"/>
      <c r="AP39" s="61">
        <f t="shared" si="13"/>
        <v>0</v>
      </c>
      <c r="AQ39" s="26"/>
      <c r="AR39" s="26"/>
      <c r="AS39" s="26"/>
      <c r="AT39" s="26"/>
      <c r="AU39" s="26"/>
      <c r="AV39" s="26"/>
      <c r="AW39" s="26"/>
      <c r="AX39" s="26"/>
      <c r="AY39" s="26"/>
      <c r="AZ39" s="26"/>
      <c r="BA39" s="26"/>
      <c r="BB39" s="26"/>
      <c r="BC39" s="26"/>
      <c r="BD39" s="26"/>
      <c r="BE39" s="26"/>
      <c r="BF39" s="26"/>
      <c r="BG39" s="26"/>
      <c r="BH39" s="26"/>
      <c r="BI39" s="26"/>
      <c r="BJ39" s="26"/>
    </row>
    <row r="40" spans="1:62" ht="12.75" customHeight="1">
      <c r="A40" s="1311"/>
      <c r="B40" s="1312"/>
      <c r="C40" s="1312"/>
      <c r="D40" s="1312"/>
      <c r="E40" s="1312"/>
      <c r="F40" s="1312"/>
      <c r="G40" s="1224"/>
      <c r="H40" s="1212" t="str">
        <f>"3."</f>
        <v>3.</v>
      </c>
      <c r="I40" s="1076"/>
      <c r="J40" s="1076"/>
      <c r="K40" s="1145"/>
      <c r="L40" s="1063"/>
      <c r="M40" s="1063"/>
      <c r="N40" s="1063"/>
      <c r="O40" s="1063"/>
      <c r="P40" s="1063"/>
      <c r="Q40" s="1063"/>
      <c r="R40" s="1063"/>
      <c r="S40" s="1063"/>
      <c r="T40" s="1063"/>
      <c r="U40" s="1063"/>
      <c r="V40" s="1063"/>
      <c r="W40" s="1063"/>
      <c r="X40" s="1063"/>
      <c r="Y40" s="1063"/>
      <c r="Z40" s="1063"/>
      <c r="AA40" s="1063"/>
      <c r="AB40" s="1063"/>
      <c r="AC40" s="1063"/>
      <c r="AD40" s="1063"/>
      <c r="AE40" s="1063"/>
      <c r="AF40" s="1064"/>
      <c r="AG40" s="360"/>
      <c r="AH40" s="1327"/>
      <c r="AI40" s="1328"/>
      <c r="AJ40" s="1326"/>
      <c r="AK40" s="649"/>
      <c r="AL40" s="594"/>
      <c r="AM40" s="580"/>
      <c r="AN40" s="1264"/>
      <c r="AO40" s="579"/>
      <c r="AP40" s="61">
        <f t="shared" si="13"/>
        <v>0</v>
      </c>
      <c r="AQ40" s="26"/>
      <c r="AR40" s="26"/>
      <c r="AS40" s="26"/>
      <c r="AT40" s="26"/>
      <c r="AU40" s="26"/>
      <c r="AV40" s="26"/>
      <c r="AW40" s="26"/>
      <c r="AX40" s="26"/>
      <c r="AY40" s="26"/>
      <c r="AZ40" s="26"/>
      <c r="BA40" s="26"/>
      <c r="BB40" s="26"/>
      <c r="BC40" s="26"/>
      <c r="BD40" s="26"/>
      <c r="BE40" s="26"/>
      <c r="BF40" s="26"/>
      <c r="BG40" s="26"/>
      <c r="BH40" s="26"/>
      <c r="BI40" s="26"/>
      <c r="BJ40" s="26"/>
    </row>
    <row r="41" spans="1:62" ht="12.75" customHeight="1">
      <c r="A41" s="1311"/>
      <c r="B41" s="1312"/>
      <c r="C41" s="1312"/>
      <c r="D41" s="1312"/>
      <c r="E41" s="1312"/>
      <c r="F41" s="1312"/>
      <c r="G41" s="1224"/>
      <c r="H41" s="1212" t="str">
        <f>"4."</f>
        <v>4.</v>
      </c>
      <c r="I41" s="1076"/>
      <c r="J41" s="1076"/>
      <c r="K41" s="1145"/>
      <c r="L41" s="1063"/>
      <c r="M41" s="1063"/>
      <c r="N41" s="1063"/>
      <c r="O41" s="1063"/>
      <c r="P41" s="1063"/>
      <c r="Q41" s="1063"/>
      <c r="R41" s="1063"/>
      <c r="S41" s="1063"/>
      <c r="T41" s="1063"/>
      <c r="U41" s="1063"/>
      <c r="V41" s="1063"/>
      <c r="W41" s="1063"/>
      <c r="X41" s="1063"/>
      <c r="Y41" s="1063"/>
      <c r="Z41" s="1063"/>
      <c r="AA41" s="1063"/>
      <c r="AB41" s="1063"/>
      <c r="AC41" s="1063"/>
      <c r="AD41" s="1063"/>
      <c r="AE41" s="1063"/>
      <c r="AF41" s="1064"/>
      <c r="AG41" s="360"/>
      <c r="AH41" s="1327"/>
      <c r="AI41" s="1328"/>
      <c r="AJ41" s="1326"/>
      <c r="AK41" s="649"/>
      <c r="AL41" s="594"/>
      <c r="AM41" s="580"/>
      <c r="AN41" s="1264"/>
      <c r="AO41" s="594"/>
      <c r="AP41" s="61">
        <f t="shared" si="13"/>
        <v>0</v>
      </c>
      <c r="AQ41" s="26"/>
      <c r="AR41" s="26"/>
      <c r="AS41" s="26"/>
      <c r="AT41" s="26"/>
      <c r="AU41" s="26"/>
      <c r="AV41" s="26"/>
      <c r="AW41" s="26"/>
      <c r="AX41" s="26"/>
      <c r="AY41" s="26"/>
      <c r="AZ41" s="26"/>
      <c r="BA41" s="26"/>
      <c r="BB41" s="26"/>
      <c r="BC41" s="26"/>
      <c r="BD41" s="26"/>
      <c r="BE41" s="26"/>
      <c r="BF41" s="26"/>
      <c r="BG41" s="26"/>
      <c r="BH41" s="26"/>
      <c r="BI41" s="26"/>
      <c r="BJ41" s="26"/>
    </row>
    <row r="42" spans="1:62" ht="12.75" customHeight="1">
      <c r="A42" s="1311"/>
      <c r="B42" s="1117"/>
      <c r="C42" s="1117"/>
      <c r="D42" s="1117"/>
      <c r="E42" s="1117"/>
      <c r="F42" s="1117"/>
      <c r="G42" s="1224"/>
      <c r="H42" s="1212" t="str">
        <f>"5."</f>
        <v>5.</v>
      </c>
      <c r="I42" s="1076"/>
      <c r="J42" s="1076"/>
      <c r="K42" s="1145"/>
      <c r="L42" s="1063"/>
      <c r="M42" s="1063"/>
      <c r="N42" s="1063"/>
      <c r="O42" s="1063"/>
      <c r="P42" s="1063"/>
      <c r="Q42" s="1063"/>
      <c r="R42" s="1063"/>
      <c r="S42" s="1063"/>
      <c r="T42" s="1063"/>
      <c r="U42" s="1063"/>
      <c r="V42" s="1063"/>
      <c r="W42" s="1063"/>
      <c r="X42" s="1063"/>
      <c r="Y42" s="1063"/>
      <c r="Z42" s="1063"/>
      <c r="AA42" s="1063"/>
      <c r="AB42" s="1063"/>
      <c r="AC42" s="1063"/>
      <c r="AD42" s="1063"/>
      <c r="AE42" s="1063"/>
      <c r="AF42" s="1064"/>
      <c r="AG42" s="360"/>
      <c r="AH42" s="1327"/>
      <c r="AI42" s="1328"/>
      <c r="AJ42" s="1326"/>
      <c r="AK42" s="649"/>
      <c r="AL42" s="594"/>
      <c r="AM42" s="580"/>
      <c r="AN42" s="1264"/>
      <c r="AO42" s="579"/>
      <c r="AP42" s="621">
        <f t="shared" si="13"/>
        <v>0</v>
      </c>
      <c r="AQ42" s="26"/>
      <c r="AR42" s="26"/>
      <c r="AS42" s="26"/>
      <c r="AT42" s="26"/>
      <c r="AU42" s="26"/>
      <c r="AV42" s="26"/>
      <c r="AW42" s="26"/>
      <c r="AX42" s="26"/>
      <c r="AY42" s="26"/>
      <c r="AZ42" s="26"/>
      <c r="BA42" s="26"/>
      <c r="BB42" s="26"/>
      <c r="BC42" s="26"/>
      <c r="BD42" s="26"/>
      <c r="BE42" s="26"/>
      <c r="BF42" s="26"/>
      <c r="BG42" s="26"/>
      <c r="BH42" s="26"/>
      <c r="BI42" s="26"/>
      <c r="BJ42" s="26"/>
    </row>
    <row r="43" spans="1:62" ht="11.25" customHeight="1" outlineLevel="1">
      <c r="A43" s="240"/>
      <c r="B43" s="198"/>
      <c r="C43" s="198"/>
      <c r="D43" s="198"/>
      <c r="E43" s="198"/>
      <c r="F43" s="198"/>
      <c r="G43" s="241"/>
      <c r="H43" s="1212" t="str">
        <f>"6."</f>
        <v>6.</v>
      </c>
      <c r="I43" s="1076"/>
      <c r="J43" s="1076"/>
      <c r="K43" s="1145"/>
      <c r="L43" s="1063"/>
      <c r="M43" s="1063"/>
      <c r="N43" s="1063"/>
      <c r="O43" s="1063"/>
      <c r="P43" s="1063"/>
      <c r="Q43" s="1063"/>
      <c r="R43" s="1063"/>
      <c r="S43" s="1063"/>
      <c r="T43" s="1063"/>
      <c r="U43" s="1063"/>
      <c r="V43" s="1063"/>
      <c r="W43" s="1063"/>
      <c r="X43" s="1063"/>
      <c r="Y43" s="1063"/>
      <c r="Z43" s="1063"/>
      <c r="AA43" s="1063"/>
      <c r="AB43" s="1063"/>
      <c r="AC43" s="1063"/>
      <c r="AD43" s="1063"/>
      <c r="AE43" s="1063"/>
      <c r="AF43" s="1064"/>
      <c r="AG43" s="360"/>
      <c r="AH43" s="1327"/>
      <c r="AI43" s="1328"/>
      <c r="AJ43" s="1326"/>
      <c r="AK43" s="649"/>
      <c r="AL43" s="594"/>
      <c r="AM43" s="580"/>
      <c r="AN43" s="1264"/>
      <c r="AO43" s="594"/>
      <c r="AP43" s="25">
        <f t="shared" si="13"/>
        <v>0</v>
      </c>
      <c r="AQ43" s="26"/>
      <c r="AR43" s="26"/>
      <c r="AS43" s="26"/>
      <c r="AT43" s="26"/>
      <c r="AU43" s="26"/>
      <c r="AV43" s="26"/>
      <c r="AW43" s="26"/>
      <c r="AX43" s="26"/>
      <c r="AY43" s="26"/>
      <c r="AZ43" s="26"/>
      <c r="BA43" s="26"/>
      <c r="BB43" s="26"/>
      <c r="BC43" s="26"/>
      <c r="BD43" s="26"/>
      <c r="BE43" s="26"/>
      <c r="BF43" s="26"/>
      <c r="BG43" s="26"/>
      <c r="BH43" s="26"/>
      <c r="BI43" s="26"/>
      <c r="BJ43" s="26"/>
    </row>
    <row r="44" spans="1:62" ht="11.25" customHeight="1" outlineLevel="1">
      <c r="A44" s="240"/>
      <c r="B44" s="198"/>
      <c r="C44" s="198"/>
      <c r="D44" s="198"/>
      <c r="E44" s="198"/>
      <c r="F44" s="198"/>
      <c r="G44" s="241"/>
      <c r="H44" s="1212" t="str">
        <f>"7."</f>
        <v>7.</v>
      </c>
      <c r="I44" s="1076"/>
      <c r="J44" s="1076"/>
      <c r="K44" s="1145"/>
      <c r="L44" s="1063"/>
      <c r="M44" s="1063"/>
      <c r="N44" s="1063"/>
      <c r="O44" s="1063"/>
      <c r="P44" s="1063"/>
      <c r="Q44" s="1063"/>
      <c r="R44" s="1063"/>
      <c r="S44" s="1063"/>
      <c r="T44" s="1063"/>
      <c r="U44" s="1063"/>
      <c r="V44" s="1063"/>
      <c r="W44" s="1063"/>
      <c r="X44" s="1063"/>
      <c r="Y44" s="1063"/>
      <c r="Z44" s="1063"/>
      <c r="AA44" s="1063"/>
      <c r="AB44" s="1063"/>
      <c r="AC44" s="1063"/>
      <c r="AD44" s="1063"/>
      <c r="AE44" s="1063"/>
      <c r="AF44" s="1064"/>
      <c r="AG44" s="360"/>
      <c r="AH44" s="1327"/>
      <c r="AI44" s="1328"/>
      <c r="AJ44" s="1326"/>
      <c r="AK44" s="649"/>
      <c r="AL44" s="704"/>
      <c r="AM44" s="580"/>
      <c r="AN44" s="1264"/>
      <c r="AO44" s="594"/>
      <c r="AP44" s="25">
        <f t="shared" si="13"/>
        <v>0</v>
      </c>
      <c r="AQ44" s="26"/>
      <c r="AR44" s="26"/>
      <c r="AS44" s="26"/>
      <c r="AT44" s="26"/>
      <c r="AU44" s="26"/>
      <c r="AV44" s="26"/>
      <c r="AW44" s="26"/>
      <c r="AX44" s="26"/>
      <c r="AY44" s="26"/>
      <c r="AZ44" s="26"/>
      <c r="BA44" s="26"/>
      <c r="BB44" s="26"/>
      <c r="BC44" s="26"/>
      <c r="BD44" s="26"/>
      <c r="BE44" s="26"/>
      <c r="BF44" s="26"/>
      <c r="BG44" s="26"/>
      <c r="BH44" s="26"/>
      <c r="BI44" s="26"/>
      <c r="BJ44" s="26"/>
    </row>
    <row r="45" spans="1:62" ht="11.25" customHeight="1" outlineLevel="1">
      <c r="A45" s="240"/>
      <c r="B45" s="198"/>
      <c r="C45" s="198"/>
      <c r="D45" s="198"/>
      <c r="E45" s="198"/>
      <c r="F45" s="198"/>
      <c r="G45" s="241"/>
      <c r="H45" s="1212" t="str">
        <f>"8."</f>
        <v>8.</v>
      </c>
      <c r="I45" s="1076"/>
      <c r="J45" s="1076"/>
      <c r="K45" s="1145"/>
      <c r="L45" s="1063"/>
      <c r="M45" s="1063"/>
      <c r="N45" s="1063"/>
      <c r="O45" s="1063"/>
      <c r="P45" s="1063"/>
      <c r="Q45" s="1063"/>
      <c r="R45" s="1063"/>
      <c r="S45" s="1063"/>
      <c r="T45" s="1063"/>
      <c r="U45" s="1063"/>
      <c r="V45" s="1063"/>
      <c r="W45" s="1063"/>
      <c r="X45" s="1063"/>
      <c r="Y45" s="1063"/>
      <c r="Z45" s="1063"/>
      <c r="AA45" s="1063"/>
      <c r="AB45" s="1063"/>
      <c r="AC45" s="1063"/>
      <c r="AD45" s="1063"/>
      <c r="AE45" s="1063"/>
      <c r="AF45" s="1064"/>
      <c r="AG45" s="360"/>
      <c r="AH45" s="1327"/>
      <c r="AI45" s="1328"/>
      <c r="AJ45" s="1326"/>
      <c r="AK45" s="649"/>
      <c r="AL45" s="594"/>
      <c r="AM45" s="580"/>
      <c r="AN45" s="1264"/>
      <c r="AO45" s="594"/>
      <c r="AP45" s="25">
        <f t="shared" si="13"/>
        <v>0</v>
      </c>
      <c r="AQ45" s="26"/>
      <c r="AR45" s="26"/>
      <c r="AS45" s="26"/>
      <c r="AT45" s="26"/>
      <c r="AU45" s="26"/>
      <c r="AV45" s="26"/>
      <c r="AW45" s="26"/>
      <c r="AX45" s="26"/>
      <c r="AY45" s="26"/>
      <c r="AZ45" s="26"/>
      <c r="BA45" s="26"/>
      <c r="BB45" s="26"/>
      <c r="BC45" s="26"/>
      <c r="BD45" s="26"/>
      <c r="BE45" s="26"/>
      <c r="BF45" s="26"/>
      <c r="BG45" s="26"/>
      <c r="BH45" s="26"/>
      <c r="BI45" s="26"/>
      <c r="BJ45" s="26"/>
    </row>
    <row r="46" spans="1:62" ht="11.25" customHeight="1" outlineLevel="1">
      <c r="A46" s="240"/>
      <c r="B46" s="198"/>
      <c r="C46" s="198"/>
      <c r="D46" s="198"/>
      <c r="E46" s="198"/>
      <c r="F46" s="198"/>
      <c r="G46" s="241"/>
      <c r="H46" s="1212" t="str">
        <f>"9."</f>
        <v>9.</v>
      </c>
      <c r="I46" s="1076"/>
      <c r="J46" s="1076"/>
      <c r="K46" s="1145"/>
      <c r="L46" s="1063"/>
      <c r="M46" s="1063"/>
      <c r="N46" s="1063"/>
      <c r="O46" s="1063"/>
      <c r="P46" s="1063"/>
      <c r="Q46" s="1063"/>
      <c r="R46" s="1063"/>
      <c r="S46" s="1063"/>
      <c r="T46" s="1063"/>
      <c r="U46" s="1063"/>
      <c r="V46" s="1063"/>
      <c r="W46" s="1063"/>
      <c r="X46" s="1063"/>
      <c r="Y46" s="1063"/>
      <c r="Z46" s="1063"/>
      <c r="AA46" s="1063"/>
      <c r="AB46" s="1063"/>
      <c r="AC46" s="1063"/>
      <c r="AD46" s="1063"/>
      <c r="AE46" s="1063"/>
      <c r="AF46" s="1064"/>
      <c r="AG46" s="360"/>
      <c r="AH46" s="1327"/>
      <c r="AI46" s="1328"/>
      <c r="AJ46" s="1326"/>
      <c r="AK46" s="649"/>
      <c r="AL46" s="594"/>
      <c r="AM46" s="580"/>
      <c r="AN46" s="1264"/>
      <c r="AO46" s="594"/>
      <c r="AP46" s="25">
        <f t="shared" si="13"/>
        <v>0</v>
      </c>
      <c r="AQ46" s="26"/>
      <c r="AR46" s="26"/>
      <c r="AS46" s="26"/>
      <c r="AT46" s="26"/>
      <c r="AU46" s="26"/>
      <c r="AV46" s="26"/>
      <c r="AW46" s="26"/>
      <c r="AX46" s="26"/>
      <c r="AY46" s="26"/>
      <c r="AZ46" s="26"/>
      <c r="BA46" s="26"/>
      <c r="BB46" s="26"/>
      <c r="BC46" s="26"/>
      <c r="BD46" s="26"/>
      <c r="BE46" s="26"/>
      <c r="BF46" s="26"/>
      <c r="BG46" s="26"/>
      <c r="BH46" s="26"/>
      <c r="BI46" s="26"/>
      <c r="BJ46" s="26"/>
    </row>
    <row r="47" spans="1:62" ht="11.25" customHeight="1" outlineLevel="1">
      <c r="A47" s="242"/>
      <c r="B47" s="243"/>
      <c r="C47" s="243"/>
      <c r="D47" s="243"/>
      <c r="E47" s="243"/>
      <c r="F47" s="243"/>
      <c r="G47" s="226"/>
      <c r="H47" s="1151" t="str">
        <f>"10."</f>
        <v>10.</v>
      </c>
      <c r="I47" s="1104"/>
      <c r="J47" s="1104"/>
      <c r="K47" s="1145"/>
      <c r="L47" s="1063"/>
      <c r="M47" s="1063"/>
      <c r="N47" s="1063"/>
      <c r="O47" s="1063"/>
      <c r="P47" s="1063"/>
      <c r="Q47" s="1063"/>
      <c r="R47" s="1063"/>
      <c r="S47" s="1063"/>
      <c r="T47" s="1063"/>
      <c r="U47" s="1063"/>
      <c r="V47" s="1063"/>
      <c r="W47" s="1063"/>
      <c r="X47" s="1063"/>
      <c r="Y47" s="1063"/>
      <c r="Z47" s="1063"/>
      <c r="AA47" s="1063"/>
      <c r="AB47" s="1063"/>
      <c r="AC47" s="1063"/>
      <c r="AD47" s="1063"/>
      <c r="AE47" s="1063"/>
      <c r="AF47" s="1064"/>
      <c r="AG47" s="361"/>
      <c r="AH47" s="1327"/>
      <c r="AI47" s="1328"/>
      <c r="AJ47" s="1326"/>
      <c r="AK47" s="649"/>
      <c r="AL47" s="594"/>
      <c r="AM47" s="581"/>
      <c r="AN47" s="1264"/>
      <c r="AO47" s="594"/>
      <c r="AP47" s="25">
        <f t="shared" si="13"/>
        <v>0</v>
      </c>
      <c r="AQ47" s="26"/>
      <c r="AR47" s="26"/>
      <c r="AS47" s="26"/>
      <c r="AT47" s="26"/>
      <c r="AU47" s="26"/>
      <c r="AV47" s="26"/>
      <c r="AW47" s="26"/>
      <c r="AX47" s="26"/>
      <c r="AY47" s="26"/>
      <c r="AZ47" s="26"/>
      <c r="BA47" s="26"/>
      <c r="BB47" s="26"/>
      <c r="BC47" s="26"/>
      <c r="BD47" s="26"/>
      <c r="BE47" s="26"/>
      <c r="BF47" s="26"/>
      <c r="BG47" s="26"/>
      <c r="BH47" s="26"/>
      <c r="BI47" s="26"/>
      <c r="BJ47" s="26"/>
    </row>
    <row r="48" spans="1:62" ht="12.75" customHeight="1" thickBot="1">
      <c r="A48" s="1320" t="s">
        <v>74</v>
      </c>
      <c r="B48" s="1148"/>
      <c r="C48" s="1148"/>
      <c r="D48" s="1148"/>
      <c r="E48" s="1148"/>
      <c r="F48" s="1148"/>
      <c r="G48" s="1148"/>
      <c r="H48" s="1148"/>
      <c r="I48" s="1148"/>
      <c r="J48" s="1148"/>
      <c r="K48" s="1148"/>
      <c r="L48" s="1148"/>
      <c r="M48" s="1148"/>
      <c r="N48" s="1148"/>
      <c r="O48" s="1148"/>
      <c r="P48" s="1148"/>
      <c r="Q48" s="1148"/>
      <c r="R48" s="1148"/>
      <c r="S48" s="1148"/>
      <c r="T48" s="1148"/>
      <c r="U48" s="1148"/>
      <c r="V48" s="1148"/>
      <c r="W48" s="1148"/>
      <c r="X48" s="1148"/>
      <c r="Y48" s="1148"/>
      <c r="Z48" s="1148"/>
      <c r="AA48" s="1148"/>
      <c r="AB48" s="1148"/>
      <c r="AC48" s="1148"/>
      <c r="AD48" s="1148"/>
      <c r="AE48" s="1148"/>
      <c r="AF48" s="1321"/>
      <c r="AG48" s="173">
        <f>SUM(AG38:AG47)</f>
        <v>0</v>
      </c>
      <c r="AH48" s="1327"/>
      <c r="AI48" s="1328"/>
      <c r="AJ48" s="1326"/>
      <c r="AK48" s="649"/>
      <c r="AL48" s="594"/>
      <c r="AM48" s="43">
        <f>SUM(AM38:AM47)</f>
        <v>0</v>
      </c>
      <c r="AN48" s="1264"/>
      <c r="AO48" s="579"/>
      <c r="AP48" s="82">
        <f>SUM(AP38:AP47)</f>
        <v>0</v>
      </c>
      <c r="AQ48" s="26"/>
      <c r="AR48" s="26"/>
      <c r="AS48" s="26"/>
      <c r="AT48" s="26"/>
      <c r="AU48" s="26"/>
      <c r="AV48" s="26"/>
      <c r="AW48" s="26"/>
      <c r="AX48" s="26"/>
      <c r="AY48" s="26"/>
      <c r="AZ48" s="26"/>
      <c r="BA48" s="26"/>
      <c r="BB48" s="26"/>
      <c r="BC48" s="26"/>
      <c r="BD48" s="26"/>
      <c r="BE48" s="26"/>
      <c r="BF48" s="26"/>
      <c r="BG48" s="26"/>
      <c r="BH48" s="26"/>
      <c r="BI48" s="26"/>
      <c r="BJ48" s="26"/>
    </row>
    <row r="49" spans="1:62" ht="12" customHeight="1">
      <c r="A49" s="1110" t="s">
        <v>75</v>
      </c>
      <c r="B49" s="1111"/>
      <c r="C49" s="1111"/>
      <c r="D49" s="1111"/>
      <c r="E49" s="1111"/>
      <c r="F49" s="1111"/>
      <c r="G49" s="1111"/>
      <c r="H49" s="1111"/>
      <c r="I49" s="1111"/>
      <c r="J49" s="1111"/>
      <c r="K49" s="1111"/>
      <c r="L49" s="1111"/>
      <c r="M49" s="1111"/>
      <c r="N49" s="1111"/>
      <c r="O49" s="1111"/>
      <c r="P49" s="1111"/>
      <c r="Q49" s="1111"/>
      <c r="R49" s="1111"/>
      <c r="S49" s="1111"/>
      <c r="T49" s="1111"/>
      <c r="U49" s="1111"/>
      <c r="V49" s="1111"/>
      <c r="W49" s="1111"/>
      <c r="X49" s="1111"/>
      <c r="Y49" s="1111"/>
      <c r="Z49" s="1111"/>
      <c r="AA49" s="1111"/>
      <c r="AB49" s="1111"/>
      <c r="AC49" s="1111"/>
      <c r="AD49" s="1111"/>
      <c r="AE49" s="1111"/>
      <c r="AF49" s="171"/>
      <c r="AG49" s="655"/>
      <c r="AH49" s="1327"/>
      <c r="AI49" s="1328"/>
      <c r="AJ49" s="1326"/>
      <c r="AK49" s="649"/>
      <c r="AL49" s="594"/>
      <c r="AM49" s="620"/>
      <c r="AN49" s="1264"/>
      <c r="AO49" s="594"/>
      <c r="AP49" s="620"/>
      <c r="AQ49" s="26"/>
      <c r="AR49" s="26"/>
      <c r="AS49" s="26"/>
      <c r="AT49" s="26"/>
      <c r="AU49" s="26"/>
      <c r="AV49" s="26"/>
      <c r="AW49" s="26"/>
      <c r="AX49" s="26"/>
      <c r="AY49" s="26"/>
      <c r="AZ49" s="26"/>
      <c r="BA49" s="26"/>
      <c r="BB49" s="26"/>
      <c r="BC49" s="26"/>
      <c r="BD49" s="26"/>
      <c r="BE49" s="26"/>
      <c r="BF49" s="26"/>
      <c r="BG49" s="26"/>
      <c r="BH49" s="26"/>
      <c r="BI49" s="26"/>
      <c r="BJ49" s="26"/>
    </row>
    <row r="50" spans="1:62" ht="12" customHeight="1">
      <c r="A50" s="1042"/>
      <c r="B50" s="1220"/>
      <c r="C50" s="1220"/>
      <c r="D50" s="1220"/>
      <c r="E50" s="1220"/>
      <c r="F50" s="1220"/>
      <c r="G50" s="1221"/>
      <c r="H50" s="1149" t="str">
        <f>"1."</f>
        <v>1.</v>
      </c>
      <c r="I50" s="1069"/>
      <c r="J50" s="1069"/>
      <c r="K50" s="1150" t="s">
        <v>76</v>
      </c>
      <c r="L50" s="1069"/>
      <c r="M50" s="1069"/>
      <c r="N50" s="1069"/>
      <c r="O50" s="1069"/>
      <c r="P50" s="1069"/>
      <c r="Q50" s="1069"/>
      <c r="R50" s="1069"/>
      <c r="S50" s="1069"/>
      <c r="T50" s="1069"/>
      <c r="U50" s="1069"/>
      <c r="V50" s="1069"/>
      <c r="W50" s="1069"/>
      <c r="X50" s="1069"/>
      <c r="Y50" s="1069"/>
      <c r="Z50" s="1069"/>
      <c r="AA50" s="1069"/>
      <c r="AB50" s="1069"/>
      <c r="AC50" s="1069"/>
      <c r="AD50" s="1069"/>
      <c r="AE50" s="1069"/>
      <c r="AF50" s="1069"/>
      <c r="AG50" s="360"/>
      <c r="AH50" s="1327"/>
      <c r="AI50" s="1328"/>
      <c r="AJ50" s="1326"/>
      <c r="AK50" s="649"/>
      <c r="AL50" s="594"/>
      <c r="AM50" s="580"/>
      <c r="AN50" s="1264"/>
      <c r="AO50" s="594"/>
      <c r="AP50" s="61">
        <f t="shared" ref="AP50:AP51" si="14">AG50+AM50</f>
        <v>0</v>
      </c>
      <c r="AQ50" s="26"/>
      <c r="AR50" s="26"/>
      <c r="AS50" s="26"/>
      <c r="AT50" s="26"/>
      <c r="AU50" s="26"/>
      <c r="AV50" s="26"/>
      <c r="AW50" s="26"/>
      <c r="AX50" s="26"/>
      <c r="AY50" s="26"/>
      <c r="AZ50" s="26"/>
      <c r="BA50" s="26"/>
      <c r="BB50" s="26"/>
      <c r="BC50" s="26"/>
      <c r="BD50" s="26"/>
      <c r="BE50" s="26"/>
      <c r="BF50" s="26"/>
      <c r="BG50" s="26"/>
      <c r="BH50" s="26"/>
      <c r="BI50" s="26"/>
      <c r="BJ50" s="26"/>
    </row>
    <row r="51" spans="1:62" ht="12" customHeight="1">
      <c r="A51" s="1311"/>
      <c r="B51" s="1117"/>
      <c r="C51" s="1117"/>
      <c r="D51" s="1117"/>
      <c r="E51" s="1117"/>
      <c r="F51" s="1117"/>
      <c r="G51" s="1224"/>
      <c r="H51" s="1151" t="str">
        <f>"2."</f>
        <v>2.</v>
      </c>
      <c r="I51" s="1104"/>
      <c r="J51" s="1104"/>
      <c r="K51" s="1142" t="s">
        <v>77</v>
      </c>
      <c r="L51" s="1104"/>
      <c r="M51" s="1104"/>
      <c r="N51" s="1104"/>
      <c r="O51" s="1104"/>
      <c r="P51" s="1104"/>
      <c r="Q51" s="1104"/>
      <c r="R51" s="1104"/>
      <c r="S51" s="1104"/>
      <c r="T51" s="1104"/>
      <c r="U51" s="1104"/>
      <c r="V51" s="1104"/>
      <c r="W51" s="1104"/>
      <c r="X51" s="1104"/>
      <c r="Y51" s="1104"/>
      <c r="Z51" s="1104"/>
      <c r="AA51" s="1104"/>
      <c r="AB51" s="1104"/>
      <c r="AC51" s="1104"/>
      <c r="AD51" s="1104"/>
      <c r="AE51" s="1104"/>
      <c r="AF51" s="1104"/>
      <c r="AG51" s="361">
        <v>0</v>
      </c>
      <c r="AH51" s="1327"/>
      <c r="AI51" s="1328"/>
      <c r="AJ51" s="1326"/>
      <c r="AK51" s="649"/>
      <c r="AL51" s="594"/>
      <c r="AM51" s="581"/>
      <c r="AN51" s="1264"/>
      <c r="AO51" s="594"/>
      <c r="AP51" s="98">
        <f t="shared" si="14"/>
        <v>0</v>
      </c>
      <c r="AQ51" s="26"/>
      <c r="AR51" s="26"/>
      <c r="AS51" s="26"/>
      <c r="AT51" s="26"/>
      <c r="AU51" s="26"/>
      <c r="AV51" s="26"/>
      <c r="AW51" s="26"/>
      <c r="AX51" s="26"/>
      <c r="AY51" s="26"/>
      <c r="AZ51" s="26"/>
      <c r="BA51" s="26"/>
      <c r="BB51" s="26"/>
      <c r="BC51" s="26"/>
      <c r="BD51" s="26"/>
      <c r="BE51" s="26"/>
      <c r="BF51" s="26"/>
      <c r="BG51" s="26"/>
      <c r="BH51" s="26"/>
      <c r="BI51" s="26"/>
      <c r="BJ51" s="26"/>
    </row>
    <row r="52" spans="1:62" ht="12.75" customHeight="1" thickBot="1">
      <c r="A52" s="1143" t="s">
        <v>78</v>
      </c>
      <c r="B52" s="1144"/>
      <c r="C52" s="1144"/>
      <c r="D52" s="1144"/>
      <c r="E52" s="1144"/>
      <c r="F52" s="1144"/>
      <c r="G52" s="1144"/>
      <c r="H52" s="1144"/>
      <c r="I52" s="1144"/>
      <c r="J52" s="1144"/>
      <c r="K52" s="1144"/>
      <c r="L52" s="1144"/>
      <c r="M52" s="1144"/>
      <c r="N52" s="1144"/>
      <c r="O52" s="1144"/>
      <c r="P52" s="1144"/>
      <c r="Q52" s="1144"/>
      <c r="R52" s="1144"/>
      <c r="S52" s="1144"/>
      <c r="T52" s="1144"/>
      <c r="U52" s="1144"/>
      <c r="V52" s="1144"/>
      <c r="W52" s="1144"/>
      <c r="X52" s="1144"/>
      <c r="Y52" s="1144"/>
      <c r="Z52" s="1144"/>
      <c r="AA52" s="1144"/>
      <c r="AB52" s="1144"/>
      <c r="AC52" s="1144"/>
      <c r="AD52" s="1144"/>
      <c r="AE52" s="1144"/>
      <c r="AF52" s="1261"/>
      <c r="AG52" s="173">
        <f>SUM(AG50:AG51)</f>
        <v>0</v>
      </c>
      <c r="AH52" s="1327"/>
      <c r="AI52" s="1328"/>
      <c r="AJ52" s="1326"/>
      <c r="AK52" s="649"/>
      <c r="AL52" s="594"/>
      <c r="AM52" s="473">
        <f>SUM(AM50:AM51)</f>
        <v>0</v>
      </c>
      <c r="AN52" s="1264"/>
      <c r="AO52" s="594"/>
      <c r="AP52" s="78">
        <f>SUM(AP50:AP51)</f>
        <v>0</v>
      </c>
      <c r="AQ52" s="26"/>
      <c r="AR52" s="26"/>
      <c r="AS52" s="26"/>
      <c r="AT52" s="26"/>
      <c r="AU52" s="26"/>
      <c r="AV52" s="26"/>
      <c r="AW52" s="26"/>
      <c r="AX52" s="26"/>
      <c r="AY52" s="26"/>
      <c r="AZ52" s="26"/>
      <c r="BA52" s="26"/>
      <c r="BB52" s="26"/>
      <c r="BC52" s="26"/>
      <c r="BD52" s="26"/>
      <c r="BE52" s="26"/>
      <c r="BF52" s="26"/>
      <c r="BG52" s="26"/>
      <c r="BH52" s="26"/>
      <c r="BI52" s="26"/>
      <c r="BJ52" s="26"/>
    </row>
    <row r="53" spans="1:62" ht="11.25" customHeight="1">
      <c r="A53" s="1184" t="s">
        <v>79</v>
      </c>
      <c r="B53" s="1057"/>
      <c r="C53" s="1057"/>
      <c r="D53" s="1057"/>
      <c r="E53" s="1057"/>
      <c r="F53" s="1057"/>
      <c r="G53" s="1057"/>
      <c r="H53" s="1057"/>
      <c r="I53" s="1057"/>
      <c r="J53" s="1057"/>
      <c r="K53" s="1057"/>
      <c r="L53" s="1057"/>
      <c r="M53" s="1057"/>
      <c r="N53" s="1057"/>
      <c r="O53" s="1057"/>
      <c r="P53" s="1057"/>
      <c r="Q53" s="1057"/>
      <c r="R53" s="1057"/>
      <c r="S53" s="1057"/>
      <c r="T53" s="1057"/>
      <c r="U53" s="1057"/>
      <c r="V53" s="1057"/>
      <c r="W53" s="1057"/>
      <c r="X53" s="1057"/>
      <c r="Y53" s="1057"/>
      <c r="Z53" s="1057"/>
      <c r="AA53" s="1057"/>
      <c r="AB53" s="1057"/>
      <c r="AC53" s="1057"/>
      <c r="AD53" s="1057"/>
      <c r="AE53" s="1057"/>
      <c r="AF53" s="165"/>
      <c r="AG53" s="656"/>
      <c r="AH53" s="1327"/>
      <c r="AI53" s="1328"/>
      <c r="AJ53" s="1326"/>
      <c r="AK53" s="649"/>
      <c r="AL53" s="594"/>
      <c r="AM53" s="620"/>
      <c r="AN53" s="1264"/>
      <c r="AO53" s="594"/>
      <c r="AP53" s="620"/>
      <c r="AQ53" s="26"/>
      <c r="AR53" s="26"/>
      <c r="AS53" s="26"/>
      <c r="AT53" s="26"/>
      <c r="AU53" s="26"/>
      <c r="AV53" s="26"/>
      <c r="AW53" s="26"/>
      <c r="AX53" s="26"/>
      <c r="AY53" s="26"/>
      <c r="AZ53" s="26"/>
      <c r="BA53" s="26"/>
      <c r="BB53" s="26"/>
      <c r="BC53" s="26"/>
      <c r="BD53" s="26"/>
      <c r="BE53" s="26"/>
      <c r="BF53" s="26"/>
      <c r="BG53" s="26"/>
      <c r="BH53" s="26"/>
      <c r="BI53" s="26"/>
      <c r="BJ53" s="26"/>
    </row>
    <row r="54" spans="1:62" ht="12.75" customHeight="1">
      <c r="A54" s="1042"/>
      <c r="B54" s="1220"/>
      <c r="C54" s="1220"/>
      <c r="D54" s="1220"/>
      <c r="E54" s="1220"/>
      <c r="F54" s="1220"/>
      <c r="G54" s="1221"/>
      <c r="H54" s="1149" t="str">
        <f>"1."</f>
        <v>1.</v>
      </c>
      <c r="I54" s="1069"/>
      <c r="J54" s="1069"/>
      <c r="K54" s="1307" t="s">
        <v>80</v>
      </c>
      <c r="L54" s="1308"/>
      <c r="M54" s="1308"/>
      <c r="N54" s="1308"/>
      <c r="O54" s="1308"/>
      <c r="P54" s="1308"/>
      <c r="Q54" s="1308"/>
      <c r="R54" s="1308"/>
      <c r="S54" s="1308"/>
      <c r="T54" s="1308"/>
      <c r="U54" s="1308"/>
      <c r="V54" s="1308"/>
      <c r="W54" s="1308"/>
      <c r="X54" s="1308"/>
      <c r="Y54" s="1308"/>
      <c r="Z54" s="1308"/>
      <c r="AA54" s="1308"/>
      <c r="AB54" s="1308"/>
      <c r="AC54" s="1308"/>
      <c r="AD54" s="1308"/>
      <c r="AE54" s="1308"/>
      <c r="AF54" s="1308"/>
      <c r="AG54" s="360"/>
      <c r="AH54" s="1327"/>
      <c r="AI54" s="1328"/>
      <c r="AJ54" s="1326"/>
      <c r="AK54" s="649"/>
      <c r="AL54" s="594"/>
      <c r="AM54" s="580"/>
      <c r="AN54" s="1264"/>
      <c r="AO54" s="579"/>
      <c r="AP54" s="61">
        <f t="shared" ref="AP54:AP58" si="15">AG54+AM54</f>
        <v>0</v>
      </c>
      <c r="AQ54" s="26"/>
      <c r="AR54" s="26"/>
      <c r="AS54" s="26"/>
      <c r="AT54" s="26"/>
      <c r="AU54" s="26"/>
      <c r="AV54" s="26"/>
      <c r="AW54" s="26"/>
      <c r="AX54" s="26"/>
      <c r="AY54" s="26"/>
      <c r="AZ54" s="26"/>
      <c r="BA54" s="26"/>
      <c r="BB54" s="26"/>
      <c r="BC54" s="26"/>
      <c r="BD54" s="26"/>
      <c r="BE54" s="26"/>
      <c r="BF54" s="26"/>
      <c r="BG54" s="26"/>
      <c r="BH54" s="26"/>
      <c r="BI54" s="26"/>
      <c r="BJ54" s="26"/>
    </row>
    <row r="55" spans="1:62" ht="12.75" customHeight="1">
      <c r="A55" s="1311"/>
      <c r="B55" s="1312"/>
      <c r="C55" s="1312"/>
      <c r="D55" s="1312"/>
      <c r="E55" s="1312"/>
      <c r="F55" s="1312"/>
      <c r="G55" s="1224"/>
      <c r="H55" s="1212" t="str">
        <f>"2."</f>
        <v>2.</v>
      </c>
      <c r="I55" s="1076"/>
      <c r="J55" s="1076"/>
      <c r="K55" s="1157" t="s">
        <v>81</v>
      </c>
      <c r="L55" s="1076"/>
      <c r="M55" s="1076"/>
      <c r="N55" s="1076"/>
      <c r="O55" s="1076"/>
      <c r="P55" s="1076"/>
      <c r="Q55" s="1076"/>
      <c r="R55" s="1076"/>
      <c r="S55" s="1076"/>
      <c r="T55" s="1076"/>
      <c r="U55" s="1076"/>
      <c r="V55" s="1076"/>
      <c r="W55" s="1076"/>
      <c r="X55" s="1076"/>
      <c r="Y55" s="1076"/>
      <c r="Z55" s="1076"/>
      <c r="AA55" s="1076"/>
      <c r="AB55" s="1076"/>
      <c r="AC55" s="1076"/>
      <c r="AD55" s="1076"/>
      <c r="AE55" s="1076"/>
      <c r="AF55" s="1076"/>
      <c r="AG55" s="360"/>
      <c r="AH55" s="1327"/>
      <c r="AI55" s="1328"/>
      <c r="AJ55" s="1326"/>
      <c r="AK55" s="649"/>
      <c r="AL55" s="594"/>
      <c r="AM55" s="580"/>
      <c r="AN55" s="1264"/>
      <c r="AO55" s="594"/>
      <c r="AP55" s="61">
        <f t="shared" si="15"/>
        <v>0</v>
      </c>
      <c r="AQ55" s="26"/>
      <c r="AR55" s="26"/>
      <c r="AS55" s="26"/>
      <c r="AT55" s="26"/>
      <c r="AU55" s="26"/>
      <c r="AV55" s="26"/>
      <c r="AW55" s="26"/>
      <c r="AX55" s="26"/>
      <c r="AY55" s="26"/>
      <c r="AZ55" s="26"/>
      <c r="BA55" s="26"/>
      <c r="BB55" s="26"/>
      <c r="BC55" s="26"/>
      <c r="BD55" s="26"/>
      <c r="BE55" s="26"/>
      <c r="BF55" s="26"/>
      <c r="BG55" s="26"/>
      <c r="BH55" s="26"/>
      <c r="BI55" s="26"/>
      <c r="BJ55" s="26"/>
    </row>
    <row r="56" spans="1:62" ht="12.75" customHeight="1">
      <c r="A56" s="1311"/>
      <c r="B56" s="1312"/>
      <c r="C56" s="1312"/>
      <c r="D56" s="1312"/>
      <c r="E56" s="1312"/>
      <c r="F56" s="1312"/>
      <c r="G56" s="1224"/>
      <c r="H56" s="1212" t="str">
        <f>"3."</f>
        <v>3.</v>
      </c>
      <c r="I56" s="1076"/>
      <c r="J56" s="1076"/>
      <c r="K56" s="1157" t="s">
        <v>82</v>
      </c>
      <c r="L56" s="1076"/>
      <c r="M56" s="1076"/>
      <c r="N56" s="1076"/>
      <c r="O56" s="1076"/>
      <c r="P56" s="1076"/>
      <c r="Q56" s="1076"/>
      <c r="R56" s="1076"/>
      <c r="S56" s="1076"/>
      <c r="T56" s="1076"/>
      <c r="U56" s="1076"/>
      <c r="V56" s="1076"/>
      <c r="W56" s="1076"/>
      <c r="X56" s="1076"/>
      <c r="Y56" s="1076"/>
      <c r="Z56" s="1076"/>
      <c r="AA56" s="1076"/>
      <c r="AB56" s="1076"/>
      <c r="AC56" s="1076"/>
      <c r="AD56" s="1076"/>
      <c r="AE56" s="1076"/>
      <c r="AF56" s="1076"/>
      <c r="AG56" s="360"/>
      <c r="AH56" s="1327"/>
      <c r="AI56" s="1328"/>
      <c r="AJ56" s="1326"/>
      <c r="AK56" s="649"/>
      <c r="AL56" s="594"/>
      <c r="AM56" s="580"/>
      <c r="AN56" s="1264"/>
      <c r="AO56" s="594"/>
      <c r="AP56" s="61">
        <f t="shared" si="15"/>
        <v>0</v>
      </c>
      <c r="AQ56" s="26"/>
      <c r="AR56" s="26"/>
      <c r="AS56" s="26"/>
      <c r="AT56" s="26"/>
      <c r="AU56" s="26"/>
      <c r="AV56" s="26"/>
      <c r="AW56" s="26"/>
      <c r="AX56" s="26"/>
      <c r="AY56" s="26"/>
      <c r="AZ56" s="26"/>
      <c r="BA56" s="26"/>
      <c r="BB56" s="26"/>
      <c r="BC56" s="26"/>
      <c r="BD56" s="26"/>
      <c r="BE56" s="26"/>
      <c r="BF56" s="26"/>
      <c r="BG56" s="26"/>
      <c r="BH56" s="26"/>
      <c r="BI56" s="26"/>
      <c r="BJ56" s="26"/>
    </row>
    <row r="57" spans="1:62" ht="12.75" customHeight="1">
      <c r="A57" s="1311"/>
      <c r="B57" s="1312"/>
      <c r="C57" s="1312"/>
      <c r="D57" s="1312"/>
      <c r="E57" s="1312"/>
      <c r="F57" s="1312"/>
      <c r="G57" s="1224"/>
      <c r="H57" s="1212" t="str">
        <f>"4."</f>
        <v>4.</v>
      </c>
      <c r="I57" s="1076"/>
      <c r="J57" s="1076"/>
      <c r="K57" s="1157" t="s">
        <v>83</v>
      </c>
      <c r="L57" s="1076"/>
      <c r="M57" s="1076"/>
      <c r="N57" s="1076"/>
      <c r="O57" s="1076"/>
      <c r="P57" s="1076"/>
      <c r="Q57" s="1076"/>
      <c r="R57" s="1076"/>
      <c r="S57" s="1076"/>
      <c r="T57" s="1076"/>
      <c r="U57" s="1076"/>
      <c r="V57" s="1076"/>
      <c r="W57" s="1076"/>
      <c r="X57" s="1076"/>
      <c r="Y57" s="1076"/>
      <c r="Z57" s="1076"/>
      <c r="AA57" s="1076"/>
      <c r="AB57" s="1076"/>
      <c r="AC57" s="1076"/>
      <c r="AD57" s="1076"/>
      <c r="AE57" s="1076"/>
      <c r="AF57" s="1076"/>
      <c r="AG57" s="360"/>
      <c r="AH57" s="1327"/>
      <c r="AI57" s="1328"/>
      <c r="AJ57" s="1326"/>
      <c r="AK57" s="649"/>
      <c r="AL57" s="594"/>
      <c r="AM57" s="580"/>
      <c r="AN57" s="1264"/>
      <c r="AO57" s="594"/>
      <c r="AP57" s="61">
        <f t="shared" si="15"/>
        <v>0</v>
      </c>
      <c r="AQ57" s="26"/>
      <c r="AR57" s="26"/>
      <c r="AS57" s="26"/>
      <c r="AT57" s="26"/>
      <c r="AU57" s="26"/>
      <c r="AV57" s="26"/>
      <c r="AW57" s="26"/>
      <c r="AX57" s="26"/>
      <c r="AY57" s="26"/>
      <c r="AZ57" s="26"/>
      <c r="BA57" s="26"/>
      <c r="BB57" s="26"/>
      <c r="BC57" s="26"/>
      <c r="BD57" s="26"/>
      <c r="BE57" s="26"/>
      <c r="BF57" s="26"/>
      <c r="BG57" s="26"/>
      <c r="BH57" s="26"/>
      <c r="BI57" s="26"/>
      <c r="BJ57" s="26"/>
    </row>
    <row r="58" spans="1:62" ht="12.75" customHeight="1">
      <c r="A58" s="1311"/>
      <c r="B58" s="1312"/>
      <c r="C58" s="1312"/>
      <c r="D58" s="1312"/>
      <c r="E58" s="1312"/>
      <c r="F58" s="1312"/>
      <c r="G58" s="1224"/>
      <c r="H58" s="1212" t="str">
        <f>"5."</f>
        <v>5.</v>
      </c>
      <c r="I58" s="1076"/>
      <c r="J58" s="1076"/>
      <c r="K58" s="1158" t="s">
        <v>84</v>
      </c>
      <c r="L58" s="1159"/>
      <c r="M58" s="1159"/>
      <c r="N58" s="1159"/>
      <c r="O58" s="1159"/>
      <c r="P58" s="1159"/>
      <c r="Q58" s="1159"/>
      <c r="R58" s="1159"/>
      <c r="S58" s="1159"/>
      <c r="T58" s="1159"/>
      <c r="U58" s="1159"/>
      <c r="V58" s="1159"/>
      <c r="W58" s="1159"/>
      <c r="X58" s="1159"/>
      <c r="Y58" s="1159"/>
      <c r="Z58" s="1159"/>
      <c r="AA58" s="1159"/>
      <c r="AB58" s="1159"/>
      <c r="AC58" s="1159"/>
      <c r="AD58" s="1159"/>
      <c r="AE58" s="1159"/>
      <c r="AF58" s="1159"/>
      <c r="AG58" s="657"/>
      <c r="AH58" s="1327"/>
      <c r="AI58" s="1328"/>
      <c r="AJ58" s="1326"/>
      <c r="AK58" s="649"/>
      <c r="AL58" s="594"/>
      <c r="AM58" s="580"/>
      <c r="AN58" s="1264"/>
      <c r="AO58" s="594"/>
      <c r="AP58" s="630">
        <f t="shared" si="15"/>
        <v>0</v>
      </c>
      <c r="AQ58" s="26"/>
      <c r="AR58" s="26"/>
      <c r="AS58" s="26"/>
      <c r="AT58" s="26"/>
      <c r="AU58" s="26"/>
      <c r="AV58" s="26"/>
      <c r="AW58" s="26"/>
      <c r="AX58" s="26"/>
      <c r="AY58" s="26"/>
      <c r="AZ58" s="26"/>
      <c r="BA58" s="26"/>
      <c r="BB58" s="26"/>
      <c r="BC58" s="26"/>
      <c r="BD58" s="26"/>
      <c r="BE58" s="26"/>
      <c r="BF58" s="26"/>
      <c r="BG58" s="26"/>
      <c r="BH58" s="26"/>
      <c r="BI58" s="26"/>
      <c r="BJ58" s="26"/>
    </row>
    <row r="59" spans="1:62" ht="12.75" customHeight="1">
      <c r="A59" s="1319"/>
      <c r="B59" s="1258"/>
      <c r="C59" s="1258"/>
      <c r="D59" s="1258"/>
      <c r="E59" s="1258"/>
      <c r="F59" s="1258"/>
      <c r="G59" s="1259"/>
      <c r="H59" s="1262" t="s">
        <v>70</v>
      </c>
      <c r="I59" s="1104"/>
      <c r="J59" s="1155"/>
      <c r="K59" s="1106"/>
      <c r="L59" s="1160" t="s">
        <v>86</v>
      </c>
      <c r="M59" s="1104"/>
      <c r="N59" s="1104"/>
      <c r="O59" s="1104"/>
      <c r="P59" s="1104"/>
      <c r="Q59" s="1104"/>
      <c r="R59" s="1104"/>
      <c r="S59" s="1104"/>
      <c r="T59" s="1104"/>
      <c r="U59" s="1104"/>
      <c r="V59" s="1104"/>
      <c r="W59" s="1104"/>
      <c r="X59" s="1104"/>
      <c r="Y59" s="1104"/>
      <c r="Z59" s="1104"/>
      <c r="AA59" s="1104"/>
      <c r="AB59" s="1104"/>
      <c r="AC59" s="1104"/>
      <c r="AD59" s="1104"/>
      <c r="AE59" s="1104"/>
      <c r="AF59" s="45"/>
      <c r="AG59" s="658"/>
      <c r="AH59" s="1327"/>
      <c r="AI59" s="1328"/>
      <c r="AJ59" s="1326"/>
      <c r="AK59" s="649"/>
      <c r="AL59" s="594"/>
      <c r="AM59" s="631"/>
      <c r="AN59" s="1264"/>
      <c r="AO59" s="594"/>
      <c r="AP59" s="632"/>
      <c r="AQ59" s="26"/>
      <c r="AR59" s="26"/>
      <c r="AS59" s="26"/>
      <c r="AT59" s="26"/>
      <c r="AU59" s="26"/>
      <c r="AV59" s="26"/>
      <c r="AW59" s="26"/>
      <c r="AX59" s="26"/>
      <c r="AY59" s="26"/>
      <c r="AZ59" s="26"/>
      <c r="BA59" s="26"/>
      <c r="BB59" s="26"/>
      <c r="BC59" s="26"/>
      <c r="BD59" s="26"/>
      <c r="BE59" s="26"/>
      <c r="BF59" s="26"/>
      <c r="BG59" s="26"/>
      <c r="BH59" s="26"/>
      <c r="BI59" s="26"/>
      <c r="BJ59" s="26"/>
    </row>
    <row r="60" spans="1:62" ht="13.5" customHeight="1" thickBot="1">
      <c r="A60" s="1309" t="s">
        <v>87</v>
      </c>
      <c r="B60" s="1148"/>
      <c r="C60" s="1148"/>
      <c r="D60" s="1148"/>
      <c r="E60" s="1148"/>
      <c r="F60" s="1148"/>
      <c r="G60" s="1148"/>
      <c r="H60" s="1148"/>
      <c r="I60" s="1148"/>
      <c r="J60" s="1148"/>
      <c r="K60" s="1148"/>
      <c r="L60" s="1148"/>
      <c r="M60" s="1148"/>
      <c r="N60" s="1148"/>
      <c r="O60" s="1148"/>
      <c r="P60" s="1148"/>
      <c r="Q60" s="1148"/>
      <c r="R60" s="1148"/>
      <c r="S60" s="1148"/>
      <c r="T60" s="1148"/>
      <c r="U60" s="1148"/>
      <c r="V60" s="1148"/>
      <c r="W60" s="1148"/>
      <c r="X60" s="1148"/>
      <c r="Y60" s="1148"/>
      <c r="Z60" s="1148"/>
      <c r="AA60" s="1148"/>
      <c r="AB60" s="1148"/>
      <c r="AC60" s="1148"/>
      <c r="AD60" s="1148"/>
      <c r="AE60" s="1148"/>
      <c r="AF60" s="81"/>
      <c r="AG60" s="173">
        <f>SUM(AG54:AG58)</f>
        <v>0</v>
      </c>
      <c r="AH60" s="1327"/>
      <c r="AI60" s="1328"/>
      <c r="AJ60" s="1326"/>
      <c r="AK60" s="649"/>
      <c r="AL60" s="594"/>
      <c r="AM60" s="43">
        <f>SUM(AM54:AM58)</f>
        <v>0</v>
      </c>
      <c r="AN60" s="1264"/>
      <c r="AO60" s="594"/>
      <c r="AP60" s="82">
        <f t="shared" ref="AP60:AP61" si="16">SUM(AP54:AP58)</f>
        <v>0</v>
      </c>
      <c r="AQ60" s="26"/>
      <c r="AR60" s="26"/>
      <c r="AS60" s="26"/>
      <c r="AT60" s="26"/>
      <c r="AU60" s="26"/>
      <c r="AV60" s="26"/>
      <c r="AW60" s="26"/>
      <c r="AX60" s="26"/>
      <c r="AY60" s="26"/>
      <c r="AZ60" s="26"/>
      <c r="BA60" s="26"/>
      <c r="BB60" s="26"/>
      <c r="BC60" s="26"/>
      <c r="BD60" s="26"/>
      <c r="BE60" s="26"/>
      <c r="BF60" s="26"/>
      <c r="BG60" s="26"/>
      <c r="BH60" s="26"/>
      <c r="BI60" s="26"/>
      <c r="BJ60" s="26"/>
    </row>
    <row r="61" spans="1:62" ht="11.25" customHeight="1">
      <c r="A61" s="1310" t="s">
        <v>88</v>
      </c>
      <c r="B61" s="1283"/>
      <c r="C61" s="1283"/>
      <c r="D61" s="1283"/>
      <c r="E61" s="1283"/>
      <c r="F61" s="1283"/>
      <c r="G61" s="1283"/>
      <c r="H61" s="1283"/>
      <c r="I61" s="1283"/>
      <c r="J61" s="1283"/>
      <c r="K61" s="1283"/>
      <c r="L61" s="1283"/>
      <c r="M61" s="1283"/>
      <c r="N61" s="1283"/>
      <c r="O61" s="1283"/>
      <c r="P61" s="1283"/>
      <c r="Q61" s="1283"/>
      <c r="R61" s="1283"/>
      <c r="S61" s="1283"/>
      <c r="T61" s="1283"/>
      <c r="U61" s="1283"/>
      <c r="V61" s="1283"/>
      <c r="W61" s="1283"/>
      <c r="X61" s="1283"/>
      <c r="Y61" s="1283"/>
      <c r="Z61" s="1283"/>
      <c r="AA61" s="1283"/>
      <c r="AB61" s="1283"/>
      <c r="AC61" s="1283"/>
      <c r="AD61" s="1283"/>
      <c r="AE61" s="1283"/>
      <c r="AF61" s="171"/>
      <c r="AG61" s="655"/>
      <c r="AH61" s="1327"/>
      <c r="AI61" s="1328"/>
      <c r="AJ61" s="1326"/>
      <c r="AK61" s="649"/>
      <c r="AL61" s="594"/>
      <c r="AM61" s="620"/>
      <c r="AN61" s="1264"/>
      <c r="AO61" s="594"/>
      <c r="AP61" s="620">
        <f t="shared" si="16"/>
        <v>0</v>
      </c>
      <c r="AQ61" s="26"/>
      <c r="AR61" s="26"/>
      <c r="AS61" s="26"/>
      <c r="AT61" s="26"/>
      <c r="AU61" s="26"/>
      <c r="AV61" s="26"/>
      <c r="AW61" s="26"/>
      <c r="AX61" s="26"/>
      <c r="AY61" s="26"/>
      <c r="AZ61" s="26"/>
      <c r="BA61" s="26"/>
      <c r="BB61" s="26"/>
      <c r="BC61" s="26"/>
      <c r="BD61" s="26"/>
      <c r="BE61" s="26"/>
      <c r="BF61" s="26"/>
      <c r="BG61" s="26"/>
      <c r="BH61" s="26"/>
      <c r="BI61" s="26"/>
      <c r="BJ61" s="26"/>
    </row>
    <row r="62" spans="1:62" ht="12.75" customHeight="1">
      <c r="A62" s="1042"/>
      <c r="B62" s="1220"/>
      <c r="C62" s="1220"/>
      <c r="D62" s="1220"/>
      <c r="E62" s="1220"/>
      <c r="F62" s="1220"/>
      <c r="G62" s="1221"/>
      <c r="H62" s="1149" t="str">
        <f>"1."</f>
        <v>1.</v>
      </c>
      <c r="I62" s="1069"/>
      <c r="J62" s="1069"/>
      <c r="K62" s="1150" t="s">
        <v>112</v>
      </c>
      <c r="L62" s="1069"/>
      <c r="M62" s="1069"/>
      <c r="N62" s="1069"/>
      <c r="O62" s="1069"/>
      <c r="P62" s="1069"/>
      <c r="Q62" s="1069"/>
      <c r="R62" s="1069"/>
      <c r="S62" s="1069"/>
      <c r="T62" s="1069"/>
      <c r="U62" s="1069"/>
      <c r="V62" s="1069"/>
      <c r="W62" s="1069"/>
      <c r="X62" s="1069"/>
      <c r="Y62" s="1069"/>
      <c r="Z62" s="1069"/>
      <c r="AA62" s="1069"/>
      <c r="AB62" s="1069"/>
      <c r="AC62" s="1069"/>
      <c r="AD62" s="1069"/>
      <c r="AE62" s="1069"/>
      <c r="AF62" s="1069"/>
      <c r="AG62" s="360"/>
      <c r="AH62" s="1327"/>
      <c r="AI62" s="1328"/>
      <c r="AJ62" s="1326"/>
      <c r="AK62" s="649"/>
      <c r="AL62" s="594"/>
      <c r="AM62" s="580"/>
      <c r="AN62" s="1264"/>
      <c r="AO62" s="594"/>
      <c r="AP62" s="61">
        <f t="shared" ref="AP62:AP71" si="17">AG62+AM61</f>
        <v>0</v>
      </c>
      <c r="AQ62" s="26"/>
      <c r="AR62" s="26"/>
      <c r="AS62" s="26"/>
      <c r="AT62" s="26"/>
      <c r="AU62" s="26"/>
      <c r="AV62" s="26"/>
      <c r="AW62" s="26"/>
      <c r="AX62" s="26"/>
      <c r="AY62" s="26"/>
      <c r="AZ62" s="26"/>
      <c r="BA62" s="26"/>
      <c r="BB62" s="26"/>
      <c r="BC62" s="26"/>
      <c r="BD62" s="26"/>
      <c r="BE62" s="26"/>
      <c r="BF62" s="26"/>
      <c r="BG62" s="26"/>
      <c r="BH62" s="26"/>
      <c r="BI62" s="26"/>
      <c r="BJ62" s="26"/>
    </row>
    <row r="63" spans="1:62" ht="12.75" customHeight="1">
      <c r="A63" s="1311"/>
      <c r="B63" s="1312"/>
      <c r="C63" s="1312"/>
      <c r="D63" s="1312"/>
      <c r="E63" s="1312"/>
      <c r="F63" s="1312"/>
      <c r="G63" s="1224"/>
      <c r="H63" s="1212" t="str">
        <f>"2."</f>
        <v>2.</v>
      </c>
      <c r="I63" s="1076"/>
      <c r="J63" s="1076"/>
      <c r="K63" s="1163" t="s">
        <v>113</v>
      </c>
      <c r="L63" s="1076"/>
      <c r="M63" s="1076"/>
      <c r="N63" s="1076"/>
      <c r="O63" s="1076"/>
      <c r="P63" s="1076"/>
      <c r="Q63" s="1076"/>
      <c r="R63" s="1076"/>
      <c r="S63" s="1076"/>
      <c r="T63" s="1076"/>
      <c r="U63" s="1076"/>
      <c r="V63" s="1076"/>
      <c r="W63" s="1076"/>
      <c r="X63" s="1076"/>
      <c r="Y63" s="1076"/>
      <c r="Z63" s="1076"/>
      <c r="AA63" s="1076"/>
      <c r="AB63" s="1076"/>
      <c r="AC63" s="1076"/>
      <c r="AD63" s="1076"/>
      <c r="AE63" s="1076"/>
      <c r="AF63" s="176"/>
      <c r="AG63" s="360"/>
      <c r="AH63" s="1327"/>
      <c r="AI63" s="1328"/>
      <c r="AJ63" s="1326"/>
      <c r="AK63" s="649"/>
      <c r="AL63" s="594"/>
      <c r="AM63" s="580"/>
      <c r="AN63" s="1264"/>
      <c r="AO63" s="594"/>
      <c r="AP63" s="61">
        <f t="shared" si="17"/>
        <v>0</v>
      </c>
      <c r="AQ63" s="26"/>
      <c r="AR63" s="26"/>
      <c r="AS63" s="26"/>
      <c r="AT63" s="26"/>
      <c r="AU63" s="26"/>
      <c r="AV63" s="26"/>
      <c r="AW63" s="26"/>
      <c r="AX63" s="26"/>
      <c r="AY63" s="26"/>
      <c r="AZ63" s="26"/>
      <c r="BA63" s="26"/>
      <c r="BB63" s="26"/>
      <c r="BC63" s="26"/>
      <c r="BD63" s="26"/>
      <c r="BE63" s="26"/>
      <c r="BF63" s="26"/>
      <c r="BG63" s="26"/>
      <c r="BH63" s="26"/>
      <c r="BI63" s="26"/>
      <c r="BJ63" s="26"/>
    </row>
    <row r="64" spans="1:62" ht="12.75" customHeight="1">
      <c r="A64" s="1311"/>
      <c r="B64" s="1312"/>
      <c r="C64" s="1312"/>
      <c r="D64" s="1312"/>
      <c r="E64" s="1312"/>
      <c r="F64" s="1312"/>
      <c r="G64" s="1224"/>
      <c r="H64" s="1212" t="str">
        <f>"3."</f>
        <v>3.</v>
      </c>
      <c r="I64" s="1076"/>
      <c r="J64" s="1076"/>
      <c r="K64" s="1157" t="s">
        <v>91</v>
      </c>
      <c r="L64" s="1076"/>
      <c r="M64" s="1076"/>
      <c r="N64" s="1076"/>
      <c r="O64" s="1076"/>
      <c r="P64" s="1076"/>
      <c r="Q64" s="1076"/>
      <c r="R64" s="1076"/>
      <c r="S64" s="1076"/>
      <c r="T64" s="1076"/>
      <c r="U64" s="1076"/>
      <c r="V64" s="1076"/>
      <c r="W64" s="1076"/>
      <c r="X64" s="1076"/>
      <c r="Y64" s="1076"/>
      <c r="Z64" s="1076"/>
      <c r="AA64" s="1076"/>
      <c r="AB64" s="1076"/>
      <c r="AC64" s="1076"/>
      <c r="AD64" s="1076"/>
      <c r="AE64" s="1076"/>
      <c r="AF64" s="1076"/>
      <c r="AG64" s="360"/>
      <c r="AH64" s="1327"/>
      <c r="AI64" s="1328"/>
      <c r="AJ64" s="1326"/>
      <c r="AK64" s="649"/>
      <c r="AL64" s="594"/>
      <c r="AM64" s="580"/>
      <c r="AN64" s="1264"/>
      <c r="AO64" s="594"/>
      <c r="AP64" s="61">
        <f t="shared" si="17"/>
        <v>0</v>
      </c>
      <c r="AQ64" s="26"/>
      <c r="AR64" s="26"/>
      <c r="AS64" s="26"/>
      <c r="AT64" s="26"/>
      <c r="AU64" s="26"/>
      <c r="AV64" s="26"/>
      <c r="AW64" s="26"/>
      <c r="AX64" s="26"/>
      <c r="AY64" s="26"/>
      <c r="AZ64" s="26"/>
      <c r="BA64" s="26"/>
      <c r="BB64" s="26"/>
      <c r="BC64" s="26"/>
      <c r="BD64" s="26"/>
      <c r="BE64" s="26"/>
      <c r="BF64" s="26"/>
      <c r="BG64" s="26"/>
      <c r="BH64" s="26"/>
      <c r="BI64" s="26"/>
      <c r="BJ64" s="26"/>
    </row>
    <row r="65" spans="1:62" ht="12.75" customHeight="1">
      <c r="A65" s="1311"/>
      <c r="B65" s="1312"/>
      <c r="C65" s="1312"/>
      <c r="D65" s="1312"/>
      <c r="E65" s="1312"/>
      <c r="F65" s="1312"/>
      <c r="G65" s="1224"/>
      <c r="H65" s="1212" t="str">
        <f>"4."</f>
        <v>4.</v>
      </c>
      <c r="I65" s="1076"/>
      <c r="J65" s="1076"/>
      <c r="K65" s="1157" t="s">
        <v>114</v>
      </c>
      <c r="L65" s="1076"/>
      <c r="M65" s="1076"/>
      <c r="N65" s="1076"/>
      <c r="O65" s="1076"/>
      <c r="P65" s="1076"/>
      <c r="Q65" s="1076"/>
      <c r="R65" s="1076"/>
      <c r="S65" s="1076"/>
      <c r="T65" s="1076"/>
      <c r="U65" s="1076"/>
      <c r="V65" s="1076"/>
      <c r="W65" s="1076"/>
      <c r="X65" s="1076"/>
      <c r="Y65" s="1076"/>
      <c r="Z65" s="1076"/>
      <c r="AA65" s="1076"/>
      <c r="AB65" s="1076"/>
      <c r="AC65" s="1076"/>
      <c r="AD65" s="1076"/>
      <c r="AE65" s="1076"/>
      <c r="AF65" s="1076"/>
      <c r="AG65" s="360"/>
      <c r="AH65" s="1327"/>
      <c r="AI65" s="1328"/>
      <c r="AJ65" s="1326"/>
      <c r="AK65" s="649"/>
      <c r="AL65" s="594"/>
      <c r="AM65" s="580"/>
      <c r="AN65" s="1264"/>
      <c r="AO65" s="594"/>
      <c r="AP65" s="61">
        <f t="shared" si="17"/>
        <v>0</v>
      </c>
      <c r="AQ65" s="26"/>
      <c r="AR65" s="26"/>
      <c r="AS65" s="26"/>
      <c r="AT65" s="26"/>
      <c r="AU65" s="26"/>
      <c r="AV65" s="26"/>
      <c r="AW65" s="26"/>
      <c r="AX65" s="26"/>
      <c r="AY65" s="26"/>
      <c r="AZ65" s="26"/>
      <c r="BA65" s="26"/>
      <c r="BB65" s="26"/>
      <c r="BC65" s="26"/>
      <c r="BD65" s="26"/>
      <c r="BE65" s="26"/>
      <c r="BF65" s="26"/>
      <c r="BG65" s="26"/>
      <c r="BH65" s="26"/>
      <c r="BI65" s="26"/>
      <c r="BJ65" s="26"/>
    </row>
    <row r="66" spans="1:62" ht="12.75" customHeight="1">
      <c r="A66" s="1311"/>
      <c r="B66" s="1117"/>
      <c r="C66" s="1117"/>
      <c r="D66" s="1117"/>
      <c r="E66" s="1117"/>
      <c r="F66" s="1117"/>
      <c r="G66" s="1224"/>
      <c r="H66" s="1212" t="str">
        <f>"5."</f>
        <v>5.</v>
      </c>
      <c r="I66" s="1076"/>
      <c r="J66" s="1076"/>
      <c r="K66" s="1164" t="str">
        <f>'Year 3'!K66:AF66</f>
        <v>Subaward/Consortium (1)</v>
      </c>
      <c r="L66" s="1063"/>
      <c r="M66" s="1063"/>
      <c r="N66" s="1063"/>
      <c r="O66" s="1063"/>
      <c r="P66" s="1063"/>
      <c r="Q66" s="1063"/>
      <c r="R66" s="1063"/>
      <c r="S66" s="1063"/>
      <c r="T66" s="1063"/>
      <c r="U66" s="1063"/>
      <c r="V66" s="1063"/>
      <c r="W66" s="1063"/>
      <c r="X66" s="1063"/>
      <c r="Y66" s="1063"/>
      <c r="Z66" s="1063"/>
      <c r="AA66" s="1063"/>
      <c r="AB66" s="1063"/>
      <c r="AC66" s="1063"/>
      <c r="AD66" s="1063"/>
      <c r="AE66" s="1063"/>
      <c r="AF66" s="1063"/>
      <c r="AG66" s="360"/>
      <c r="AH66" s="1327"/>
      <c r="AI66" s="1328"/>
      <c r="AJ66" s="1326"/>
      <c r="AK66" s="649"/>
      <c r="AL66" s="704"/>
      <c r="AM66" s="705"/>
      <c r="AN66" s="1264"/>
      <c r="AO66" s="579"/>
      <c r="AP66" s="633">
        <f t="shared" si="17"/>
        <v>0</v>
      </c>
      <c r="AQ66" s="26"/>
      <c r="AR66" s="26"/>
      <c r="AS66" s="26"/>
      <c r="AT66" s="26"/>
      <c r="AU66" s="26"/>
      <c r="AV66" s="26"/>
      <c r="AW66" s="26"/>
      <c r="AX66" s="26"/>
      <c r="AY66" s="26"/>
      <c r="AZ66" s="26"/>
      <c r="BA66" s="26"/>
      <c r="BB66" s="26"/>
      <c r="BC66" s="26"/>
      <c r="BD66" s="26"/>
      <c r="BE66" s="26"/>
      <c r="BF66" s="26"/>
      <c r="BG66" s="26"/>
      <c r="BH66" s="26"/>
      <c r="BI66" s="26"/>
      <c r="BJ66" s="26"/>
    </row>
    <row r="67" spans="1:62" ht="11.25" customHeight="1" outlineLevel="1">
      <c r="A67" s="240"/>
      <c r="B67" s="198"/>
      <c r="C67" s="198"/>
      <c r="D67" s="198"/>
      <c r="E67" s="198"/>
      <c r="F67" s="198"/>
      <c r="G67" s="241"/>
      <c r="H67" s="1212" t="str">
        <f>"6."</f>
        <v>6.</v>
      </c>
      <c r="I67" s="1076"/>
      <c r="J67" s="1076"/>
      <c r="K67" s="1164" t="str">
        <f>'Year 3'!K67:AF67</f>
        <v>Subaward/Consortium (2)</v>
      </c>
      <c r="L67" s="1063"/>
      <c r="M67" s="1063"/>
      <c r="N67" s="1063"/>
      <c r="O67" s="1063"/>
      <c r="P67" s="1063"/>
      <c r="Q67" s="1063"/>
      <c r="R67" s="1063"/>
      <c r="S67" s="1063"/>
      <c r="T67" s="1063"/>
      <c r="U67" s="1063"/>
      <c r="V67" s="1063"/>
      <c r="W67" s="1063"/>
      <c r="X67" s="1063"/>
      <c r="Y67" s="1063"/>
      <c r="Z67" s="1063"/>
      <c r="AA67" s="1063"/>
      <c r="AB67" s="1063"/>
      <c r="AC67" s="1063"/>
      <c r="AD67" s="1063"/>
      <c r="AE67" s="1063"/>
      <c r="AF67" s="1063"/>
      <c r="AG67" s="360"/>
      <c r="AH67" s="1327"/>
      <c r="AI67" s="1328"/>
      <c r="AJ67" s="1326"/>
      <c r="AK67" s="649"/>
      <c r="AL67" s="704"/>
      <c r="AM67" s="705"/>
      <c r="AN67" s="1264"/>
      <c r="AO67" s="594"/>
      <c r="AP67" s="61">
        <f t="shared" si="17"/>
        <v>0</v>
      </c>
      <c r="AQ67" s="26"/>
      <c r="AR67" s="26"/>
      <c r="AS67" s="26"/>
      <c r="AT67" s="26"/>
      <c r="AU67" s="26"/>
      <c r="AV67" s="26"/>
      <c r="AW67" s="26"/>
      <c r="AX67" s="26"/>
      <c r="AY67" s="26"/>
      <c r="AZ67" s="26"/>
      <c r="BA67" s="26"/>
      <c r="BB67" s="26"/>
      <c r="BC67" s="26"/>
      <c r="BD67" s="26"/>
      <c r="BE67" s="26"/>
      <c r="BF67" s="26"/>
      <c r="BG67" s="26"/>
      <c r="BH67" s="26"/>
      <c r="BI67" s="26"/>
      <c r="BJ67" s="26"/>
    </row>
    <row r="68" spans="1:62" ht="11.25" customHeight="1" outlineLevel="1">
      <c r="A68" s="240"/>
      <c r="B68" s="198"/>
      <c r="C68" s="198"/>
      <c r="D68" s="198"/>
      <c r="E68" s="198"/>
      <c r="F68" s="198"/>
      <c r="G68" s="241"/>
      <c r="H68" s="1212" t="str">
        <f>"7."</f>
        <v>7.</v>
      </c>
      <c r="I68" s="1076"/>
      <c r="J68" s="1076"/>
      <c r="K68" s="1164" t="str">
        <f>'Year 3'!K68:AF68</f>
        <v>Subaward/Consortium (3)</v>
      </c>
      <c r="L68" s="1063"/>
      <c r="M68" s="1063"/>
      <c r="N68" s="1063"/>
      <c r="O68" s="1063"/>
      <c r="P68" s="1063"/>
      <c r="Q68" s="1063"/>
      <c r="R68" s="1063"/>
      <c r="S68" s="1063"/>
      <c r="T68" s="1063"/>
      <c r="U68" s="1063"/>
      <c r="V68" s="1063"/>
      <c r="W68" s="1063"/>
      <c r="X68" s="1063"/>
      <c r="Y68" s="1063"/>
      <c r="Z68" s="1063"/>
      <c r="AA68" s="1063"/>
      <c r="AB68" s="1063"/>
      <c r="AC68" s="1063"/>
      <c r="AD68" s="1063"/>
      <c r="AE68" s="1063"/>
      <c r="AF68" s="1063"/>
      <c r="AG68" s="360"/>
      <c r="AH68" s="1327"/>
      <c r="AI68" s="1328"/>
      <c r="AJ68" s="1326"/>
      <c r="AK68" s="649"/>
      <c r="AL68" s="594"/>
      <c r="AM68" s="580"/>
      <c r="AN68" s="1264"/>
      <c r="AO68" s="594"/>
      <c r="AP68" s="61">
        <f t="shared" si="17"/>
        <v>0</v>
      </c>
      <c r="AQ68" s="26"/>
      <c r="AR68" s="26"/>
      <c r="AS68" s="26"/>
      <c r="AT68" s="26"/>
      <c r="AU68" s="26"/>
      <c r="AV68" s="26"/>
      <c r="AW68" s="26"/>
      <c r="AX68" s="26"/>
      <c r="AY68" s="26"/>
      <c r="AZ68" s="26"/>
      <c r="BA68" s="26"/>
      <c r="BB68" s="26"/>
      <c r="BC68" s="26"/>
      <c r="BD68" s="26"/>
      <c r="BE68" s="26"/>
      <c r="BF68" s="26"/>
      <c r="BG68" s="26"/>
      <c r="BH68" s="26"/>
      <c r="BI68" s="26"/>
      <c r="BJ68" s="26"/>
    </row>
    <row r="69" spans="1:62" ht="11.25" customHeight="1" outlineLevel="1">
      <c r="A69" s="240"/>
      <c r="B69" s="198"/>
      <c r="C69" s="198"/>
      <c r="D69" s="198"/>
      <c r="E69" s="198"/>
      <c r="F69" s="198"/>
      <c r="G69" s="241"/>
      <c r="H69" s="1212" t="str">
        <f>"8."</f>
        <v>8.</v>
      </c>
      <c r="I69" s="1076"/>
      <c r="J69" s="1076"/>
      <c r="K69" s="1164" t="str">
        <f>'Year 3'!K69:AF69</f>
        <v>Subaward/Consortium (4)</v>
      </c>
      <c r="L69" s="1063"/>
      <c r="M69" s="1063"/>
      <c r="N69" s="1063"/>
      <c r="O69" s="1063"/>
      <c r="P69" s="1063"/>
      <c r="Q69" s="1063"/>
      <c r="R69" s="1063"/>
      <c r="S69" s="1063"/>
      <c r="T69" s="1063"/>
      <c r="U69" s="1063"/>
      <c r="V69" s="1063"/>
      <c r="W69" s="1063"/>
      <c r="X69" s="1063"/>
      <c r="Y69" s="1063"/>
      <c r="Z69" s="1063"/>
      <c r="AA69" s="1063"/>
      <c r="AB69" s="1063"/>
      <c r="AC69" s="1063"/>
      <c r="AD69" s="1063"/>
      <c r="AE69" s="1063"/>
      <c r="AF69" s="1063"/>
      <c r="AG69" s="360"/>
      <c r="AH69" s="1327"/>
      <c r="AI69" s="1328"/>
      <c r="AJ69" s="1326"/>
      <c r="AK69" s="649"/>
      <c r="AL69" s="594"/>
      <c r="AM69" s="580"/>
      <c r="AN69" s="1264"/>
      <c r="AO69" s="594"/>
      <c r="AP69" s="61">
        <f t="shared" si="17"/>
        <v>0</v>
      </c>
      <c r="AQ69" s="26"/>
      <c r="AR69" s="26"/>
      <c r="AS69" s="26"/>
      <c r="AT69" s="26"/>
      <c r="AU69" s="26"/>
      <c r="AV69" s="26"/>
      <c r="AW69" s="26"/>
      <c r="AX69" s="26"/>
      <c r="AY69" s="26"/>
      <c r="AZ69" s="26"/>
      <c r="BA69" s="26"/>
      <c r="BB69" s="26"/>
      <c r="BC69" s="26"/>
      <c r="BD69" s="26"/>
      <c r="BE69" s="26"/>
      <c r="BF69" s="26"/>
      <c r="BG69" s="26"/>
      <c r="BH69" s="26"/>
      <c r="BI69" s="26"/>
      <c r="BJ69" s="26"/>
    </row>
    <row r="70" spans="1:62" ht="11.25" customHeight="1" outlineLevel="1">
      <c r="A70" s="240"/>
      <c r="B70" s="198"/>
      <c r="C70" s="198"/>
      <c r="D70" s="198"/>
      <c r="E70" s="198"/>
      <c r="F70" s="198"/>
      <c r="G70" s="241"/>
      <c r="H70" s="1212" t="str">
        <f>"9."</f>
        <v>9.</v>
      </c>
      <c r="I70" s="1076"/>
      <c r="J70" s="1076"/>
      <c r="K70" s="1164" t="str">
        <f>'Year 3'!K70:AF70</f>
        <v xml:space="preserve">Subaward/Consortium (5) </v>
      </c>
      <c r="L70" s="1063"/>
      <c r="M70" s="1063"/>
      <c r="N70" s="1063"/>
      <c r="O70" s="1063"/>
      <c r="P70" s="1063"/>
      <c r="Q70" s="1063"/>
      <c r="R70" s="1063"/>
      <c r="S70" s="1063"/>
      <c r="T70" s="1063"/>
      <c r="U70" s="1063"/>
      <c r="V70" s="1063"/>
      <c r="W70" s="1063"/>
      <c r="X70" s="1063"/>
      <c r="Y70" s="1063"/>
      <c r="Z70" s="1063"/>
      <c r="AA70" s="1063"/>
      <c r="AB70" s="1063"/>
      <c r="AC70" s="1063"/>
      <c r="AD70" s="1063"/>
      <c r="AE70" s="1063"/>
      <c r="AF70" s="1063"/>
      <c r="AG70" s="360"/>
      <c r="AH70" s="1327"/>
      <c r="AI70" s="1328"/>
      <c r="AJ70" s="1326"/>
      <c r="AK70" s="649"/>
      <c r="AL70" s="704"/>
      <c r="AM70" s="705"/>
      <c r="AN70" s="1264"/>
      <c r="AO70" s="594"/>
      <c r="AP70" s="61">
        <f t="shared" si="17"/>
        <v>0</v>
      </c>
      <c r="AQ70" s="26"/>
      <c r="AR70" s="26"/>
      <c r="AS70" s="26"/>
      <c r="AT70" s="26"/>
      <c r="AU70" s="26"/>
      <c r="AV70" s="26"/>
      <c r="AW70" s="26"/>
      <c r="AX70" s="26"/>
      <c r="AY70" s="26"/>
      <c r="AZ70" s="26"/>
      <c r="BA70" s="26"/>
      <c r="BB70" s="26"/>
      <c r="BC70" s="26"/>
      <c r="BD70" s="26"/>
      <c r="BE70" s="26"/>
      <c r="BF70" s="26"/>
      <c r="BG70" s="26"/>
      <c r="BH70" s="26"/>
      <c r="BI70" s="26"/>
      <c r="BJ70" s="26"/>
    </row>
    <row r="71" spans="1:62" ht="12.75" customHeight="1">
      <c r="A71" s="242"/>
      <c r="B71" s="243"/>
      <c r="C71" s="243"/>
      <c r="D71" s="243"/>
      <c r="E71" s="243"/>
      <c r="F71" s="243"/>
      <c r="G71" s="226"/>
      <c r="H71" s="1151" t="str">
        <f>"10."</f>
        <v>10.</v>
      </c>
      <c r="I71" s="1104"/>
      <c r="J71" s="1104"/>
      <c r="K71" s="1185" t="str">
        <f>'Year 4'!K71:AF71</f>
        <v xml:space="preserve">RA Tuition/Fees/Non IDC Bearing Expenses </v>
      </c>
      <c r="L71" s="1106"/>
      <c r="M71" s="1106"/>
      <c r="N71" s="1106"/>
      <c r="O71" s="1106"/>
      <c r="P71" s="1106"/>
      <c r="Q71" s="1106"/>
      <c r="R71" s="1106"/>
      <c r="S71" s="1106"/>
      <c r="T71" s="1106"/>
      <c r="U71" s="1106"/>
      <c r="V71" s="1106"/>
      <c r="W71" s="1106"/>
      <c r="X71" s="1106"/>
      <c r="Y71" s="1106"/>
      <c r="Z71" s="1106"/>
      <c r="AA71" s="1106"/>
      <c r="AB71" s="1106"/>
      <c r="AC71" s="1106"/>
      <c r="AD71" s="1106"/>
      <c r="AE71" s="1106"/>
      <c r="AF71" s="1106"/>
      <c r="AG71" s="361"/>
      <c r="AH71" s="1327"/>
      <c r="AI71" s="1328"/>
      <c r="AJ71" s="1326"/>
      <c r="AK71" s="649"/>
      <c r="AL71" s="704"/>
      <c r="AM71" s="705"/>
      <c r="AN71" s="1264"/>
      <c r="AO71" s="594"/>
      <c r="AP71" s="61">
        <f t="shared" si="17"/>
        <v>0</v>
      </c>
      <c r="AQ71" s="26"/>
      <c r="AR71" s="26"/>
      <c r="AS71" s="26"/>
      <c r="AT71" s="26"/>
      <c r="AU71" s="26"/>
      <c r="AV71" s="26"/>
      <c r="AW71" s="26"/>
      <c r="AX71" s="26"/>
      <c r="AY71" s="26"/>
      <c r="AZ71" s="26"/>
      <c r="BA71" s="26"/>
      <c r="BB71" s="26"/>
      <c r="BC71" s="26"/>
      <c r="BD71" s="26"/>
      <c r="BE71" s="26"/>
      <c r="BF71" s="26"/>
      <c r="BG71" s="26"/>
      <c r="BH71" s="26"/>
      <c r="BI71" s="26"/>
      <c r="BJ71" s="26"/>
    </row>
    <row r="72" spans="1:62" ht="12.75" customHeight="1" thickBot="1">
      <c r="A72" s="1143" t="s">
        <v>97</v>
      </c>
      <c r="B72" s="1144"/>
      <c r="C72" s="1144"/>
      <c r="D72" s="1144"/>
      <c r="E72" s="1144"/>
      <c r="F72" s="1144"/>
      <c r="G72" s="1144"/>
      <c r="H72" s="1144"/>
      <c r="I72" s="1144"/>
      <c r="J72" s="1144"/>
      <c r="K72" s="1144"/>
      <c r="L72" s="1144"/>
      <c r="M72" s="1144"/>
      <c r="N72" s="1144"/>
      <c r="O72" s="1144"/>
      <c r="P72" s="1144"/>
      <c r="Q72" s="1144"/>
      <c r="R72" s="1144"/>
      <c r="S72" s="1144"/>
      <c r="T72" s="1144"/>
      <c r="U72" s="1144"/>
      <c r="V72" s="1144"/>
      <c r="W72" s="1144"/>
      <c r="X72" s="1144"/>
      <c r="Y72" s="1144"/>
      <c r="Z72" s="1144"/>
      <c r="AA72" s="1144"/>
      <c r="AB72" s="1144"/>
      <c r="AC72" s="1144"/>
      <c r="AD72" s="1144"/>
      <c r="AE72" s="1144"/>
      <c r="AF72" s="1261"/>
      <c r="AG72" s="194">
        <f>SUM(AG62:AG71)</f>
        <v>0</v>
      </c>
      <c r="AH72" s="1327"/>
      <c r="AI72" s="1328"/>
      <c r="AJ72" s="1326"/>
      <c r="AK72" s="649"/>
      <c r="AL72" s="594"/>
      <c r="AM72" s="634">
        <f>SUM(AM62:AM71)</f>
        <v>0</v>
      </c>
      <c r="AN72" s="1264"/>
      <c r="AO72" s="594"/>
      <c r="AP72" s="473">
        <f>SUM(AP62:AP71)</f>
        <v>0</v>
      </c>
      <c r="AQ72" s="26"/>
      <c r="AR72" s="26"/>
      <c r="AS72" s="26"/>
      <c r="AT72" s="26"/>
      <c r="AU72" s="26"/>
      <c r="AV72" s="26"/>
      <c r="AW72" s="26"/>
      <c r="AX72" s="26"/>
      <c r="AY72" s="26"/>
      <c r="AZ72" s="26"/>
      <c r="BA72" s="26"/>
      <c r="BB72" s="26"/>
      <c r="BC72" s="26"/>
      <c r="BD72" s="26"/>
      <c r="BE72" s="26"/>
      <c r="BF72" s="26"/>
      <c r="BG72" s="26"/>
      <c r="BH72" s="26"/>
      <c r="BI72" s="26"/>
      <c r="BJ72" s="26"/>
    </row>
    <row r="73" spans="1:62" ht="12.75" customHeight="1" thickBot="1">
      <c r="A73" s="1318" t="s">
        <v>98</v>
      </c>
      <c r="B73" s="1147"/>
      <c r="C73" s="1147"/>
      <c r="D73" s="1147"/>
      <c r="E73" s="1147"/>
      <c r="F73" s="1147"/>
      <c r="G73" s="1147"/>
      <c r="H73" s="1147"/>
      <c r="I73" s="1147"/>
      <c r="J73" s="1147"/>
      <c r="K73" s="1147"/>
      <c r="L73" s="1147"/>
      <c r="M73" s="1147"/>
      <c r="N73" s="1147"/>
      <c r="O73" s="1147"/>
      <c r="P73" s="1147"/>
      <c r="Q73" s="1147"/>
      <c r="R73" s="1147"/>
      <c r="S73" s="1147"/>
      <c r="T73" s="1147"/>
      <c r="U73" s="1147"/>
      <c r="V73" s="1147"/>
      <c r="W73" s="1147"/>
      <c r="X73" s="1147"/>
      <c r="Y73" s="1147"/>
      <c r="Z73" s="1147"/>
      <c r="AA73" s="1147"/>
      <c r="AB73" s="1147"/>
      <c r="AC73" s="1147"/>
      <c r="AD73" s="1147"/>
      <c r="AE73" s="1147"/>
      <c r="AF73" s="1147"/>
      <c r="AG73" s="659">
        <f>SUM(AG36,AG48,AG52,AG60,AG72)</f>
        <v>0</v>
      </c>
      <c r="AH73" s="1327"/>
      <c r="AI73" s="1328"/>
      <c r="AJ73" s="1326"/>
      <c r="AK73" s="649"/>
      <c r="AL73" s="594"/>
      <c r="AM73" s="83">
        <f>SUM(AM36,AM48,AM52,AM60,AM72)</f>
        <v>0</v>
      </c>
      <c r="AN73" s="1264"/>
      <c r="AO73" s="594"/>
      <c r="AP73" s="83">
        <f>SUM(AP36,AP48,AP52,AP60,AP72)</f>
        <v>0</v>
      </c>
      <c r="AQ73" s="26"/>
      <c r="AR73" s="26"/>
      <c r="AS73" s="26"/>
      <c r="AT73" s="26"/>
      <c r="AU73" s="26"/>
      <c r="AV73" s="26"/>
      <c r="AW73" s="26"/>
      <c r="AX73" s="26"/>
      <c r="AY73" s="26"/>
      <c r="AZ73" s="26"/>
      <c r="BA73" s="26"/>
      <c r="BB73" s="26"/>
      <c r="BC73" s="26"/>
      <c r="BD73" s="26"/>
      <c r="BE73" s="26"/>
      <c r="BF73" s="26"/>
      <c r="BG73" s="26"/>
      <c r="BH73" s="26"/>
      <c r="BI73" s="26"/>
      <c r="BJ73" s="26"/>
    </row>
    <row r="74" spans="1:62" ht="11.25" customHeight="1">
      <c r="A74" s="1110" t="s">
        <v>99</v>
      </c>
      <c r="B74" s="1111"/>
      <c r="C74" s="1111"/>
      <c r="D74" s="1111"/>
      <c r="E74" s="1111"/>
      <c r="F74" s="1111"/>
      <c r="G74" s="1111"/>
      <c r="H74" s="1111"/>
      <c r="I74" s="1111"/>
      <c r="J74" s="1111"/>
      <c r="K74" s="1111"/>
      <c r="L74" s="1111"/>
      <c r="M74" s="1111"/>
      <c r="N74" s="1111"/>
      <c r="O74" s="1111"/>
      <c r="P74" s="1111"/>
      <c r="Q74" s="1111"/>
      <c r="R74" s="1111"/>
      <c r="S74" s="1111"/>
      <c r="T74" s="1111"/>
      <c r="U74" s="1111"/>
      <c r="V74" s="1111"/>
      <c r="W74" s="1111"/>
      <c r="X74" s="1111"/>
      <c r="Y74" s="1111"/>
      <c r="Z74" s="1111"/>
      <c r="AA74" s="1111"/>
      <c r="AB74" s="1111"/>
      <c r="AC74" s="1111"/>
      <c r="AD74" s="1111"/>
      <c r="AE74" s="1111"/>
      <c r="AF74" s="171"/>
      <c r="AG74" s="660"/>
      <c r="AH74" s="1327"/>
      <c r="AI74" s="1328"/>
      <c r="AJ74" s="1326"/>
      <c r="AK74" s="649"/>
      <c r="AL74" s="704"/>
      <c r="AM74" s="666"/>
      <c r="AN74" s="1264"/>
      <c r="AO74" s="594"/>
      <c r="AP74" s="584"/>
      <c r="AQ74" s="26"/>
      <c r="AR74" s="26"/>
      <c r="AS74" s="26"/>
      <c r="AT74" s="26"/>
      <c r="AU74" s="26"/>
      <c r="AV74" s="26"/>
      <c r="AW74" s="26"/>
      <c r="AX74" s="26"/>
      <c r="AY74" s="26"/>
      <c r="AZ74" s="26"/>
      <c r="BA74" s="26"/>
      <c r="BB74" s="26"/>
      <c r="BC74" s="26"/>
      <c r="BD74" s="26"/>
      <c r="BE74" s="26"/>
      <c r="BF74" s="26"/>
      <c r="BG74" s="26"/>
      <c r="BH74" s="26"/>
      <c r="BI74" s="26"/>
      <c r="BJ74" s="26"/>
    </row>
    <row r="75" spans="1:62" ht="12.75" customHeight="1">
      <c r="A75" s="1042"/>
      <c r="B75" s="1220"/>
      <c r="C75" s="1220"/>
      <c r="D75" s="1220"/>
      <c r="E75" s="1220"/>
      <c r="F75" s="1220"/>
      <c r="G75" s="1221"/>
      <c r="H75" s="1340" t="s">
        <v>100</v>
      </c>
      <c r="I75" s="1134"/>
      <c r="J75" s="1134"/>
      <c r="K75" s="1134"/>
      <c r="L75" s="1134"/>
      <c r="M75" s="1134"/>
      <c r="N75" s="1134"/>
      <c r="O75" s="1134"/>
      <c r="P75" s="1134"/>
      <c r="Q75" s="1134"/>
      <c r="R75" s="1134"/>
      <c r="S75" s="1134"/>
      <c r="T75" s="1134"/>
      <c r="U75" s="1134"/>
      <c r="V75" s="1134"/>
      <c r="W75" s="1272"/>
      <c r="X75" s="1342" t="s">
        <v>118</v>
      </c>
      <c r="Y75" s="1134"/>
      <c r="Z75" s="1134"/>
      <c r="AA75" s="1134"/>
      <c r="AB75" s="1134"/>
      <c r="AC75" s="1272"/>
      <c r="AD75" s="1342" t="s">
        <v>103</v>
      </c>
      <c r="AE75" s="1134"/>
      <c r="AF75" s="1134"/>
      <c r="AG75" s="661" t="s">
        <v>104</v>
      </c>
      <c r="AH75" s="1327"/>
      <c r="AI75" s="1328"/>
      <c r="AJ75" s="1326"/>
      <c r="AK75" s="651" t="s">
        <v>103</v>
      </c>
      <c r="AL75" s="594"/>
      <c r="AM75" s="706" t="s">
        <v>104</v>
      </c>
      <c r="AN75" s="1264"/>
      <c r="AO75" s="594"/>
      <c r="AP75" s="706" t="s">
        <v>104</v>
      </c>
      <c r="AQ75" s="26"/>
      <c r="AR75" s="26"/>
      <c r="AS75" s="26"/>
      <c r="AT75" s="26"/>
      <c r="AU75" s="26"/>
      <c r="AV75" s="26"/>
      <c r="AW75" s="26"/>
      <c r="AX75" s="26"/>
      <c r="AY75" s="26"/>
      <c r="AZ75" s="26"/>
      <c r="BA75" s="26"/>
      <c r="BB75" s="26"/>
      <c r="BC75" s="26"/>
      <c r="BD75" s="26"/>
      <c r="BE75" s="26"/>
      <c r="BF75" s="26"/>
      <c r="BG75" s="26"/>
      <c r="BH75" s="26"/>
      <c r="BI75" s="26"/>
      <c r="BJ75" s="26"/>
    </row>
    <row r="76" spans="1:62" ht="12.75" customHeight="1">
      <c r="A76" s="1311"/>
      <c r="B76" s="1312"/>
      <c r="C76" s="1312"/>
      <c r="D76" s="1312"/>
      <c r="E76" s="1312"/>
      <c r="F76" s="1312"/>
      <c r="G76" s="1224"/>
      <c r="H76" s="1149" t="str">
        <f>"1."</f>
        <v>1.</v>
      </c>
      <c r="I76" s="1069"/>
      <c r="J76" s="1069"/>
      <c r="K76" s="1351" t="s">
        <v>105</v>
      </c>
      <c r="L76" s="1352"/>
      <c r="M76" s="1352"/>
      <c r="N76" s="1352"/>
      <c r="O76" s="1352"/>
      <c r="P76" s="1352"/>
      <c r="Q76" s="1352"/>
      <c r="R76" s="1352"/>
      <c r="S76" s="1352"/>
      <c r="T76" s="1352"/>
      <c r="U76" s="1352"/>
      <c r="V76" s="1352"/>
      <c r="W76" s="1353"/>
      <c r="X76" s="1354">
        <v>0.56499999999999995</v>
      </c>
      <c r="Y76" s="1352"/>
      <c r="Z76" s="1352"/>
      <c r="AA76" s="1352"/>
      <c r="AB76" s="1352"/>
      <c r="AC76" s="1353"/>
      <c r="AD76" s="1348">
        <f>IF(K76="Modified Total Direct Costs (MTDC)",(AG73-AG48-AG60-AG66-AG67-AG68-AG69-AG70-AG71)+SUM(AH66:AH70),IF(K76="Total Direct Costs (TDC)",AG73,IF(K76="DOD Contract",(AG73-AG48-AG60-AG66-AG67-AG68-AG69-AG70-AG71)+SUM(AH66:AH70))))</f>
        <v>0</v>
      </c>
      <c r="AE76" s="1349"/>
      <c r="AF76" s="1349"/>
      <c r="AG76" s="662">
        <f t="shared" ref="AG76:AG77" si="18">AD76*X76</f>
        <v>0</v>
      </c>
      <c r="AH76" s="1327"/>
      <c r="AI76" s="1328"/>
      <c r="AJ76" s="1326"/>
      <c r="AK76" s="88">
        <f>AM73-SUM(AM48,AM60,AM66,AM67,AM68,AM69,AM70,AM71)</f>
        <v>0</v>
      </c>
      <c r="AL76" s="637"/>
      <c r="AM76" s="558">
        <f t="shared" ref="AM76:AM77" si="19">AK76*X76</f>
        <v>0</v>
      </c>
      <c r="AN76" s="1264"/>
      <c r="AO76" s="594"/>
      <c r="AP76" s="667">
        <f t="shared" ref="AP76:AP77" si="20">AG76+AM76</f>
        <v>0</v>
      </c>
      <c r="AQ76" s="26"/>
      <c r="AR76" s="26"/>
      <c r="AS76" s="26"/>
      <c r="AT76" s="26"/>
      <c r="AU76" s="26"/>
      <c r="AV76" s="26"/>
      <c r="AW76" s="26"/>
      <c r="AX76" s="26"/>
      <c r="AY76" s="26"/>
      <c r="AZ76" s="26"/>
      <c r="BA76" s="26"/>
      <c r="BB76" s="26"/>
      <c r="BC76" s="26"/>
      <c r="BD76" s="26"/>
      <c r="BE76" s="26"/>
      <c r="BF76" s="26"/>
      <c r="BG76" s="26"/>
      <c r="BH76" s="26"/>
      <c r="BI76" s="26"/>
      <c r="BJ76" s="26"/>
    </row>
    <row r="77" spans="1:62" ht="12.75" customHeight="1">
      <c r="A77" s="1311"/>
      <c r="B77" s="1312"/>
      <c r="C77" s="1312"/>
      <c r="D77" s="1312"/>
      <c r="E77" s="1312"/>
      <c r="F77" s="1312"/>
      <c r="G77" s="1224"/>
      <c r="H77" s="1212" t="str">
        <f>"2."</f>
        <v>2.</v>
      </c>
      <c r="I77" s="1076"/>
      <c r="J77" s="1076"/>
      <c r="K77" s="1169"/>
      <c r="L77" s="1170"/>
      <c r="M77" s="1170"/>
      <c r="N77" s="1170"/>
      <c r="O77" s="1170"/>
      <c r="P77" s="1170"/>
      <c r="Q77" s="1170"/>
      <c r="R77" s="1170"/>
      <c r="S77" s="1170"/>
      <c r="T77" s="1170"/>
      <c r="U77" s="1170"/>
      <c r="V77" s="1170"/>
      <c r="W77" s="1171"/>
      <c r="X77" s="1178"/>
      <c r="Y77" s="1170"/>
      <c r="Z77" s="1170"/>
      <c r="AA77" s="1170"/>
      <c r="AB77" s="1170"/>
      <c r="AC77" s="1171"/>
      <c r="AD77" s="1337">
        <f>IF(K77="Modified Total Direct Costs (MTDC)",(AG73-AG48-AG60-AG66-AG67-AG68-AG69-AG70)+SUM(AH66:AH70),IF(K77="Total Direct Costs (TDC)",AG73,IF(K77="Salaries and Wages",AG36,0)))</f>
        <v>0</v>
      </c>
      <c r="AE77" s="1350"/>
      <c r="AF77" s="178"/>
      <c r="AG77" s="663">
        <f t="shared" si="18"/>
        <v>0</v>
      </c>
      <c r="AH77" s="1327"/>
      <c r="AI77" s="1328"/>
      <c r="AJ77" s="1326"/>
      <c r="AK77" s="105"/>
      <c r="AL77" s="652"/>
      <c r="AM77" s="644">
        <f t="shared" si="19"/>
        <v>0</v>
      </c>
      <c r="AN77" s="1264"/>
      <c r="AO77" s="594"/>
      <c r="AP77" s="668">
        <f t="shared" si="20"/>
        <v>0</v>
      </c>
      <c r="AQ77" s="26"/>
      <c r="AR77" s="26"/>
      <c r="AS77" s="26"/>
      <c r="AT77" s="26"/>
      <c r="AU77" s="26"/>
      <c r="AV77" s="26"/>
      <c r="AW77" s="26"/>
      <c r="AX77" s="26"/>
      <c r="AY77" s="26"/>
      <c r="AZ77" s="26"/>
      <c r="BA77" s="26"/>
      <c r="BB77" s="26"/>
      <c r="BC77" s="26"/>
      <c r="BD77" s="26"/>
      <c r="BE77" s="26"/>
      <c r="BF77" s="26"/>
      <c r="BG77" s="26"/>
      <c r="BH77" s="26"/>
      <c r="BI77" s="26"/>
      <c r="BJ77" s="26"/>
    </row>
    <row r="78" spans="1:62" ht="12.75" customHeight="1">
      <c r="A78" s="1311"/>
      <c r="B78" s="1117"/>
      <c r="C78" s="1117"/>
      <c r="D78" s="1117"/>
      <c r="E78" s="1117"/>
      <c r="F78" s="1117"/>
      <c r="G78" s="1224"/>
      <c r="H78" s="1339" t="s">
        <v>119</v>
      </c>
      <c r="I78" s="1104"/>
      <c r="J78" s="1104"/>
      <c r="K78" s="1104"/>
      <c r="L78" s="1104"/>
      <c r="M78" s="1104"/>
      <c r="N78" s="1104"/>
      <c r="O78" s="1104"/>
      <c r="P78" s="1104"/>
      <c r="Q78" s="1104"/>
      <c r="R78" s="1104"/>
      <c r="S78" s="1104"/>
      <c r="T78" s="1104"/>
      <c r="U78" s="1104"/>
      <c r="V78" s="1104"/>
      <c r="W78" s="1104"/>
      <c r="X78" s="1104"/>
      <c r="Y78" s="1104"/>
      <c r="Z78" s="1104"/>
      <c r="AA78" s="1104"/>
      <c r="AB78" s="1104"/>
      <c r="AC78" s="1104"/>
      <c r="AD78" s="1104"/>
      <c r="AE78" s="1104"/>
      <c r="AF78" s="179"/>
      <c r="AG78" s="664"/>
      <c r="AH78" s="1327"/>
      <c r="AI78" s="1328"/>
      <c r="AJ78" s="1326"/>
      <c r="AK78" s="669"/>
      <c r="AL78" s="586"/>
      <c r="AM78" s="607"/>
      <c r="AN78" s="1264"/>
      <c r="AO78" s="594"/>
      <c r="AP78" s="707"/>
      <c r="AQ78" s="26"/>
      <c r="AR78" s="26"/>
      <c r="AS78" s="26"/>
      <c r="AT78" s="26"/>
      <c r="AU78" s="26"/>
      <c r="AV78" s="26"/>
      <c r="AW78" s="26"/>
      <c r="AX78" s="26"/>
      <c r="AY78" s="26"/>
      <c r="AZ78" s="26"/>
      <c r="BA78" s="26"/>
      <c r="BB78" s="26"/>
      <c r="BC78" s="26"/>
      <c r="BD78" s="26"/>
      <c r="BE78" s="26"/>
      <c r="BF78" s="26"/>
      <c r="BG78" s="26"/>
      <c r="BH78" s="26"/>
      <c r="BI78" s="26"/>
      <c r="BJ78" s="26"/>
    </row>
    <row r="79" spans="1:62" ht="13.5" customHeight="1" thickBot="1">
      <c r="A79" s="1305" t="s">
        <v>108</v>
      </c>
      <c r="B79" s="1144"/>
      <c r="C79" s="1144"/>
      <c r="D79" s="1144"/>
      <c r="E79" s="1144"/>
      <c r="F79" s="1144"/>
      <c r="G79" s="1144"/>
      <c r="H79" s="1144"/>
      <c r="I79" s="1144"/>
      <c r="J79" s="1144"/>
      <c r="K79" s="1144"/>
      <c r="L79" s="1144"/>
      <c r="M79" s="1144"/>
      <c r="N79" s="1144"/>
      <c r="O79" s="1144"/>
      <c r="P79" s="1144"/>
      <c r="Q79" s="1144"/>
      <c r="R79" s="1144"/>
      <c r="S79" s="1144"/>
      <c r="T79" s="1144"/>
      <c r="U79" s="1144"/>
      <c r="V79" s="1144"/>
      <c r="W79" s="1144"/>
      <c r="X79" s="1144"/>
      <c r="Y79" s="1144"/>
      <c r="Z79" s="1144"/>
      <c r="AA79" s="1144"/>
      <c r="AB79" s="1144"/>
      <c r="AC79" s="1144"/>
      <c r="AD79" s="1144"/>
      <c r="AE79" s="1144"/>
      <c r="AF79" s="1261"/>
      <c r="AG79" s="665">
        <f>SUM(AG76:AG77)</f>
        <v>0</v>
      </c>
      <c r="AH79" s="1327"/>
      <c r="AI79" s="1328"/>
      <c r="AJ79" s="1326"/>
      <c r="AK79" s="669"/>
      <c r="AL79" s="594"/>
      <c r="AM79" s="43">
        <f>SUM(AM76:AM77)</f>
        <v>0</v>
      </c>
      <c r="AN79" s="1264"/>
      <c r="AO79" s="594"/>
      <c r="AP79" s="236">
        <f>AP76+AP77</f>
        <v>0</v>
      </c>
      <c r="AQ79" s="26"/>
      <c r="AR79" s="26"/>
      <c r="AS79" s="26"/>
      <c r="AT79" s="26"/>
      <c r="AU79" s="26"/>
      <c r="AV79" s="26"/>
      <c r="AW79" s="26"/>
      <c r="AX79" s="26"/>
      <c r="AY79" s="26"/>
      <c r="AZ79" s="26"/>
      <c r="BA79" s="26"/>
      <c r="BB79" s="26"/>
      <c r="BC79" s="26"/>
      <c r="BD79" s="26"/>
      <c r="BE79" s="26"/>
      <c r="BF79" s="26"/>
      <c r="BG79" s="26"/>
      <c r="BH79" s="26"/>
      <c r="BI79" s="26"/>
      <c r="BJ79" s="26"/>
    </row>
    <row r="80" spans="1:62" ht="22.5" customHeight="1" thickBot="1">
      <c r="A80" s="1202" t="s">
        <v>109</v>
      </c>
      <c r="B80" s="1203"/>
      <c r="C80" s="1203"/>
      <c r="D80" s="1203"/>
      <c r="E80" s="1203"/>
      <c r="F80" s="1203"/>
      <c r="G80" s="1203"/>
      <c r="H80" s="1203"/>
      <c r="I80" s="1203"/>
      <c r="J80" s="1203"/>
      <c r="K80" s="1203"/>
      <c r="L80" s="1203"/>
      <c r="M80" s="1203"/>
      <c r="N80" s="1203"/>
      <c r="O80" s="1203"/>
      <c r="P80" s="1203"/>
      <c r="Q80" s="1203"/>
      <c r="R80" s="1203"/>
      <c r="S80" s="1203"/>
      <c r="T80" s="1203"/>
      <c r="U80" s="1203"/>
      <c r="V80" s="1203"/>
      <c r="W80" s="1203"/>
      <c r="X80" s="1203"/>
      <c r="Y80" s="1203"/>
      <c r="Z80" s="1203"/>
      <c r="AA80" s="1203"/>
      <c r="AB80" s="1203"/>
      <c r="AC80" s="1203"/>
      <c r="AD80" s="1203"/>
      <c r="AE80" s="1203"/>
      <c r="AF80" s="1306"/>
      <c r="AG80" s="195">
        <f>AG73+AG79</f>
        <v>0</v>
      </c>
      <c r="AH80" s="1329"/>
      <c r="AI80" s="1330"/>
      <c r="AJ80" s="1331"/>
      <c r="AK80" s="670"/>
      <c r="AL80" s="642"/>
      <c r="AM80" s="106">
        <f>AM73+AM79</f>
        <v>0</v>
      </c>
      <c r="AN80" s="1265"/>
      <c r="AO80" s="594"/>
      <c r="AP80" s="237">
        <f>AP73+AP79</f>
        <v>0</v>
      </c>
      <c r="AQ80" s="26"/>
      <c r="AR80" s="26"/>
      <c r="AS80" s="26"/>
      <c r="AT80" s="26"/>
      <c r="AU80" s="26"/>
      <c r="AV80" s="26"/>
      <c r="AW80" s="26"/>
      <c r="AX80" s="26"/>
      <c r="AY80" s="26"/>
      <c r="AZ80" s="26"/>
      <c r="BA80" s="26"/>
      <c r="BB80" s="26"/>
      <c r="BC80" s="26"/>
      <c r="BD80" s="26"/>
      <c r="BE80" s="26"/>
      <c r="BF80" s="26"/>
      <c r="BG80" s="26"/>
      <c r="BH80" s="26"/>
      <c r="BI80" s="26"/>
      <c r="BJ80" s="26"/>
    </row>
  </sheetData>
  <mergeCells count="176">
    <mergeCell ref="A79:AF79"/>
    <mergeCell ref="A80:AF80"/>
    <mergeCell ref="AD76:AF76"/>
    <mergeCell ref="H77:J77"/>
    <mergeCell ref="K77:W77"/>
    <mergeCell ref="X77:AC77"/>
    <mergeCell ref="AD77:AE77"/>
    <mergeCell ref="H78:AE78"/>
    <mergeCell ref="A72:AF72"/>
    <mergeCell ref="A73:AF73"/>
    <mergeCell ref="A74:AE74"/>
    <mergeCell ref="A75:G78"/>
    <mergeCell ref="H75:W75"/>
    <mergeCell ref="X75:AC75"/>
    <mergeCell ref="AD75:AF75"/>
    <mergeCell ref="H76:J76"/>
    <mergeCell ref="K76:W76"/>
    <mergeCell ref="X76:AC76"/>
    <mergeCell ref="H69:J69"/>
    <mergeCell ref="K69:AF69"/>
    <mergeCell ref="H70:J70"/>
    <mergeCell ref="K70:AF70"/>
    <mergeCell ref="H71:J71"/>
    <mergeCell ref="K71:AF71"/>
    <mergeCell ref="H66:J66"/>
    <mergeCell ref="K66:AF66"/>
    <mergeCell ref="H67:J67"/>
    <mergeCell ref="K67:AF67"/>
    <mergeCell ref="H68:J68"/>
    <mergeCell ref="K68:AF68"/>
    <mergeCell ref="H55:J55"/>
    <mergeCell ref="K55:AF55"/>
    <mergeCell ref="H56:J56"/>
    <mergeCell ref="K56:AF56"/>
    <mergeCell ref="H57:J57"/>
    <mergeCell ref="K57:AF57"/>
    <mergeCell ref="A61:AE61"/>
    <mergeCell ref="A62:G66"/>
    <mergeCell ref="H62:J62"/>
    <mergeCell ref="K62:AF62"/>
    <mergeCell ref="H63:J63"/>
    <mergeCell ref="K63:AE63"/>
    <mergeCell ref="H64:J64"/>
    <mergeCell ref="K64:AF64"/>
    <mergeCell ref="H65:J65"/>
    <mergeCell ref="K65:AF65"/>
    <mergeCell ref="AN37:AN80"/>
    <mergeCell ref="A38:G42"/>
    <mergeCell ref="H38:J38"/>
    <mergeCell ref="K38:AF38"/>
    <mergeCell ref="H39:J39"/>
    <mergeCell ref="K39:AF39"/>
    <mergeCell ref="H40:J40"/>
    <mergeCell ref="K40:AF40"/>
    <mergeCell ref="H41:J41"/>
    <mergeCell ref="K41:AF41"/>
    <mergeCell ref="A50:G51"/>
    <mergeCell ref="H50:J50"/>
    <mergeCell ref="K50:AF50"/>
    <mergeCell ref="H51:J51"/>
    <mergeCell ref="K51:AF51"/>
    <mergeCell ref="A52:AF52"/>
    <mergeCell ref="H46:J46"/>
    <mergeCell ref="K46:AF46"/>
    <mergeCell ref="H47:J47"/>
    <mergeCell ref="K47:AF47"/>
    <mergeCell ref="A48:AF48"/>
    <mergeCell ref="A49:AE49"/>
    <mergeCell ref="H58:J58"/>
    <mergeCell ref="K58:AF58"/>
    <mergeCell ref="A34:C34"/>
    <mergeCell ref="F34:Z34"/>
    <mergeCell ref="A35:B35"/>
    <mergeCell ref="C35:D35"/>
    <mergeCell ref="F35:AE35"/>
    <mergeCell ref="AH35:AJ80"/>
    <mergeCell ref="A36:AE36"/>
    <mergeCell ref="A37:AE37"/>
    <mergeCell ref="H42:J42"/>
    <mergeCell ref="K42:AF42"/>
    <mergeCell ref="H43:J43"/>
    <mergeCell ref="K43:AF43"/>
    <mergeCell ref="H44:J44"/>
    <mergeCell ref="K44:AF44"/>
    <mergeCell ref="H45:J45"/>
    <mergeCell ref="K45:AF45"/>
    <mergeCell ref="H59:I59"/>
    <mergeCell ref="J59:K59"/>
    <mergeCell ref="L59:AE59"/>
    <mergeCell ref="A60:AE60"/>
    <mergeCell ref="A53:AE53"/>
    <mergeCell ref="A54:G59"/>
    <mergeCell ref="H54:J54"/>
    <mergeCell ref="K54:AF54"/>
    <mergeCell ref="A32:C32"/>
    <mergeCell ref="F32:Z32"/>
    <mergeCell ref="AC32:AD33"/>
    <mergeCell ref="AI32:AJ33"/>
    <mergeCell ref="A33:C33"/>
    <mergeCell ref="F33:Z33"/>
    <mergeCell ref="A30:C30"/>
    <mergeCell ref="F30:Z30"/>
    <mergeCell ref="AC30:AD31"/>
    <mergeCell ref="AI30:AJ31"/>
    <mergeCell ref="A31:C31"/>
    <mergeCell ref="F31:Z31"/>
    <mergeCell ref="A21:C21"/>
    <mergeCell ref="F21:Z21"/>
    <mergeCell ref="AB21:AC21"/>
    <mergeCell ref="AH21:AI21"/>
    <mergeCell ref="A22:C22"/>
    <mergeCell ref="F22:Z22"/>
    <mergeCell ref="AC22:AD29"/>
    <mergeCell ref="AI22:AJ29"/>
    <mergeCell ref="A29:C29"/>
    <mergeCell ref="F29:Z29"/>
    <mergeCell ref="A23:C23"/>
    <mergeCell ref="F23:Z23"/>
    <mergeCell ref="A24:C24"/>
    <mergeCell ref="F24:Z24"/>
    <mergeCell ref="A25:C25"/>
    <mergeCell ref="F25:Z25"/>
    <mergeCell ref="A26:C26"/>
    <mergeCell ref="F26:Z26"/>
    <mergeCell ref="A27:C27"/>
    <mergeCell ref="F27:Z27"/>
    <mergeCell ref="A28:C28"/>
    <mergeCell ref="F28:Z28"/>
    <mergeCell ref="A18:C18"/>
    <mergeCell ref="F18:Z18"/>
    <mergeCell ref="A19:C19"/>
    <mergeCell ref="F19:Z19"/>
    <mergeCell ref="A20:C20"/>
    <mergeCell ref="F20:Z20"/>
    <mergeCell ref="A14:B14"/>
    <mergeCell ref="C14:R14"/>
    <mergeCell ref="S14:Z14"/>
    <mergeCell ref="A15:AE15"/>
    <mergeCell ref="A16:AE16"/>
    <mergeCell ref="A17:C17"/>
    <mergeCell ref="F17:Z17"/>
    <mergeCell ref="A12:B12"/>
    <mergeCell ref="C12:R12"/>
    <mergeCell ref="S12:Z12"/>
    <mergeCell ref="A13:B13"/>
    <mergeCell ref="C13:R13"/>
    <mergeCell ref="S13:Z13"/>
    <mergeCell ref="A10:B10"/>
    <mergeCell ref="C10:R10"/>
    <mergeCell ref="S10:Z10"/>
    <mergeCell ref="A11:B11"/>
    <mergeCell ref="C11:R11"/>
    <mergeCell ref="S11:Z11"/>
    <mergeCell ref="A8:B8"/>
    <mergeCell ref="C8:R8"/>
    <mergeCell ref="S8:Z8"/>
    <mergeCell ref="A9:B9"/>
    <mergeCell ref="C9:R9"/>
    <mergeCell ref="S9:Z9"/>
    <mergeCell ref="A4:AG4"/>
    <mergeCell ref="A5:R5"/>
    <mergeCell ref="S5:Z5"/>
    <mergeCell ref="D6:R6"/>
    <mergeCell ref="S6:Z6"/>
    <mergeCell ref="A7:B7"/>
    <mergeCell ref="C7:R7"/>
    <mergeCell ref="S7:Z7"/>
    <mergeCell ref="A1:Z1"/>
    <mergeCell ref="AA1:AG3"/>
    <mergeCell ref="AH1:AM3"/>
    <mergeCell ref="AN1:AP3"/>
    <mergeCell ref="A2:Z2"/>
    <mergeCell ref="A3:H3"/>
    <mergeCell ref="I3:N3"/>
    <mergeCell ref="O3:U3"/>
    <mergeCell ref="V3:Z3"/>
  </mergeCells>
  <dataValidations count="2">
    <dataValidation type="list" allowBlank="1" sqref="X76:X77" xr:uid="{00000000-0002-0000-0A00-000000000000}">
      <formula1>"0.565,0.26,0.585,0.3,0.5"</formula1>
    </dataValidation>
    <dataValidation type="list" allowBlank="1" showErrorMessage="1" sqref="K76:K77" xr:uid="{00000000-0002-0000-0A00-000001000000}">
      <formula1>"Modified Total Direct Costs (MTDC),Total Direct Costs (TDC),DOD Contract,Other Sponsored Activities,Instruction"</formula1>
    </dataValidation>
  </dataValidations>
  <printOptions horizontalCentered="1" verticalCentered="1"/>
  <pageMargins left="0" right="0" top="0.25" bottom="0.25" header="0" footer="0"/>
  <pageSetup scale="6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theme="7"/>
    <pageSetUpPr fitToPage="1"/>
  </sheetPr>
  <dimension ref="A1:AT89"/>
  <sheetViews>
    <sheetView showGridLines="0" showZeros="0" zoomScaleNormal="100" workbookViewId="0">
      <selection activeCell="AK38" sqref="AK38"/>
    </sheetView>
  </sheetViews>
  <sheetFormatPr defaultColWidth="14.42578125" defaultRowHeight="12.75" outlineLevelRow="1"/>
  <cols>
    <col min="1" max="3" width="2.42578125" customWidth="1"/>
    <col min="4" max="4" width="3.28515625" customWidth="1"/>
    <col min="5" max="26" width="2.42578125" customWidth="1"/>
    <col min="27" max="27" width="10.42578125" customWidth="1"/>
    <col min="28" max="30" width="8.28515625" customWidth="1"/>
    <col min="31" max="31" width="15.42578125" customWidth="1"/>
    <col min="32" max="32" width="15.42578125" hidden="1" customWidth="1"/>
    <col min="33" max="33" width="15.42578125" customWidth="1"/>
    <col min="34" max="36" width="7.42578125" customWidth="1"/>
    <col min="37" max="37" width="15.42578125" customWidth="1"/>
    <col min="38" max="38" width="15.42578125" hidden="1" customWidth="1"/>
    <col min="39" max="40" width="15.42578125" customWidth="1"/>
    <col min="41" max="41" width="15.42578125" hidden="1" customWidth="1"/>
    <col min="42" max="42" width="15.42578125" customWidth="1"/>
    <col min="43" max="44" width="10.42578125" customWidth="1"/>
    <col min="45" max="45" width="46.85546875" bestFit="1" customWidth="1"/>
    <col min="46" max="46" width="18.140625" customWidth="1"/>
  </cols>
  <sheetData>
    <row r="1" spans="1:46">
      <c r="A1" s="1250" t="s">
        <v>0</v>
      </c>
      <c r="B1" s="1239"/>
      <c r="C1" s="1239"/>
      <c r="D1" s="1239"/>
      <c r="E1" s="1239"/>
      <c r="F1" s="1239"/>
      <c r="G1" s="1239"/>
      <c r="H1" s="1239"/>
      <c r="I1" s="1239"/>
      <c r="J1" s="1239"/>
      <c r="K1" s="1239"/>
      <c r="L1" s="1239"/>
      <c r="M1" s="1239"/>
      <c r="N1" s="1239"/>
      <c r="O1" s="1239"/>
      <c r="P1" s="1239"/>
      <c r="Q1" s="1239"/>
      <c r="R1" s="1239"/>
      <c r="S1" s="1239"/>
      <c r="T1" s="1239"/>
      <c r="U1" s="1239"/>
      <c r="V1" s="1239"/>
      <c r="W1" s="1239"/>
      <c r="X1" s="1239"/>
      <c r="Y1" s="1239"/>
      <c r="Z1" s="1239"/>
      <c r="AA1" s="1238" t="s">
        <v>123</v>
      </c>
      <c r="AB1" s="1239"/>
      <c r="AC1" s="1239"/>
      <c r="AD1" s="1239"/>
      <c r="AE1" s="1239"/>
      <c r="AF1" s="1239"/>
      <c r="AG1" s="1239"/>
      <c r="AH1" s="1240" t="s">
        <v>2</v>
      </c>
      <c r="AI1" s="1239"/>
      <c r="AJ1" s="1239"/>
      <c r="AK1" s="1239"/>
      <c r="AL1" s="1239"/>
      <c r="AM1" s="1241"/>
      <c r="AN1" s="1240" t="s">
        <v>3</v>
      </c>
      <c r="AO1" s="1239"/>
      <c r="AP1" s="1241"/>
      <c r="AQ1" s="4"/>
    </row>
    <row r="2" spans="1:46" ht="13.5" thickBot="1">
      <c r="A2" s="1092" t="s">
        <v>4</v>
      </c>
      <c r="B2" s="1054"/>
      <c r="C2" s="1054"/>
      <c r="D2" s="1054"/>
      <c r="E2" s="1054"/>
      <c r="F2" s="1054"/>
      <c r="G2" s="1054"/>
      <c r="H2" s="1054"/>
      <c r="I2" s="1054"/>
      <c r="J2" s="1054"/>
      <c r="K2" s="1054"/>
      <c r="L2" s="1054"/>
      <c r="M2" s="1054"/>
      <c r="N2" s="1054"/>
      <c r="O2" s="1054"/>
      <c r="P2" s="1054"/>
      <c r="Q2" s="1054"/>
      <c r="R2" s="1054"/>
      <c r="S2" s="1054"/>
      <c r="T2" s="1054"/>
      <c r="U2" s="1054"/>
      <c r="V2" s="1054"/>
      <c r="W2" s="1054"/>
      <c r="X2" s="1054"/>
      <c r="Y2" s="1054"/>
      <c r="Z2" s="1054"/>
      <c r="AA2" s="1094"/>
      <c r="AB2" s="1094"/>
      <c r="AC2" s="1094"/>
      <c r="AD2" s="1094"/>
      <c r="AE2" s="1094"/>
      <c r="AF2" s="1094"/>
      <c r="AG2" s="1094"/>
      <c r="AH2" s="1082"/>
      <c r="AI2" s="1094"/>
      <c r="AJ2" s="1094"/>
      <c r="AK2" s="1094"/>
      <c r="AL2" s="1094"/>
      <c r="AM2" s="1083"/>
      <c r="AN2" s="1082"/>
      <c r="AO2" s="1094"/>
      <c r="AP2" s="1083"/>
      <c r="AQ2" s="4"/>
    </row>
    <row r="3" spans="1:46" ht="13.5" thickBot="1">
      <c r="A3" s="1242" t="s">
        <v>7</v>
      </c>
      <c r="B3" s="1094"/>
      <c r="C3" s="1094"/>
      <c r="D3" s="1094"/>
      <c r="E3" s="1094"/>
      <c r="F3" s="1094"/>
      <c r="G3" s="1094"/>
      <c r="H3" s="1094"/>
      <c r="I3" s="1243">
        <f>DATA!Q8</f>
        <v>0</v>
      </c>
      <c r="J3" s="1244"/>
      <c r="K3" s="1244"/>
      <c r="L3" s="1244"/>
      <c r="M3" s="1244"/>
      <c r="N3" s="1245"/>
      <c r="O3" s="1249" t="s">
        <v>8</v>
      </c>
      <c r="P3" s="1094"/>
      <c r="Q3" s="1094"/>
      <c r="R3" s="1094"/>
      <c r="S3" s="1094"/>
      <c r="T3" s="1094"/>
      <c r="U3" s="1094"/>
      <c r="V3" s="1243">
        <f>DATA!R8</f>
        <v>0</v>
      </c>
      <c r="W3" s="1244"/>
      <c r="X3" s="1244"/>
      <c r="Y3" s="1244"/>
      <c r="Z3" s="1245"/>
      <c r="AA3" s="1094"/>
      <c r="AB3" s="1094"/>
      <c r="AC3" s="1094"/>
      <c r="AD3" s="1094"/>
      <c r="AE3" s="1094"/>
      <c r="AF3" s="1094"/>
      <c r="AG3" s="1094"/>
      <c r="AH3" s="1084"/>
      <c r="AI3" s="1085"/>
      <c r="AJ3" s="1085"/>
      <c r="AK3" s="1085"/>
      <c r="AL3" s="1085"/>
      <c r="AM3" s="1086"/>
      <c r="AN3" s="1084"/>
      <c r="AO3" s="1085"/>
      <c r="AP3" s="1086"/>
      <c r="AQ3" s="49"/>
    </row>
    <row r="4" spans="1:46" ht="13.5" thickBot="1">
      <c r="A4" s="1246" t="s">
        <v>10</v>
      </c>
      <c r="B4" s="1096"/>
      <c r="C4" s="1096"/>
      <c r="D4" s="1096"/>
      <c r="E4" s="1096"/>
      <c r="F4" s="1096"/>
      <c r="G4" s="1096"/>
      <c r="H4" s="1096"/>
      <c r="I4" s="1096"/>
      <c r="J4" s="1096"/>
      <c r="K4" s="1096"/>
      <c r="L4" s="1096"/>
      <c r="M4" s="1096"/>
      <c r="N4" s="1096"/>
      <c r="O4" s="1096"/>
      <c r="P4" s="1096"/>
      <c r="Q4" s="1096"/>
      <c r="R4" s="1096"/>
      <c r="S4" s="1096"/>
      <c r="T4" s="1096"/>
      <c r="U4" s="1096"/>
      <c r="V4" s="1096"/>
      <c r="W4" s="1096"/>
      <c r="X4" s="1096"/>
      <c r="Y4" s="1096"/>
      <c r="Z4" s="1096"/>
      <c r="AA4" s="1096"/>
      <c r="AB4" s="1096"/>
      <c r="AC4" s="1096"/>
      <c r="AD4" s="1096"/>
      <c r="AE4" s="1096"/>
      <c r="AF4" s="1096"/>
      <c r="AG4" s="1097"/>
      <c r="AH4" s="5"/>
      <c r="AI4" s="5"/>
      <c r="AJ4" s="683"/>
      <c r="AK4" s="5"/>
      <c r="AL4" s="5"/>
      <c r="AM4" s="142"/>
      <c r="AN4" s="5"/>
      <c r="AO4" s="5"/>
      <c r="AP4" s="142"/>
      <c r="AQ4" s="4"/>
    </row>
    <row r="5" spans="1:46">
      <c r="A5" s="1247"/>
      <c r="B5" s="1073"/>
      <c r="C5" s="1073"/>
      <c r="D5" s="1073"/>
      <c r="E5" s="1073"/>
      <c r="F5" s="1073"/>
      <c r="G5" s="1073"/>
      <c r="H5" s="1073"/>
      <c r="I5" s="1073"/>
      <c r="J5" s="1073"/>
      <c r="K5" s="1073"/>
      <c r="L5" s="1073"/>
      <c r="M5" s="1073"/>
      <c r="N5" s="1073"/>
      <c r="O5" s="1073"/>
      <c r="P5" s="1073"/>
      <c r="Q5" s="1073"/>
      <c r="R5" s="1073"/>
      <c r="S5" s="1248"/>
      <c r="T5" s="1073"/>
      <c r="U5" s="1073"/>
      <c r="V5" s="1073"/>
      <c r="W5" s="1073"/>
      <c r="X5" s="1073"/>
      <c r="Y5" s="1073"/>
      <c r="Z5" s="1074"/>
      <c r="AA5" s="7" t="s">
        <v>11</v>
      </c>
      <c r="AB5" s="51"/>
      <c r="AC5" s="186" t="s">
        <v>12</v>
      </c>
      <c r="AD5" s="52"/>
      <c r="AE5" s="53" t="s">
        <v>13</v>
      </c>
      <c r="AF5" s="13"/>
      <c r="AG5" s="684" t="s">
        <v>14</v>
      </c>
      <c r="AH5" s="685"/>
      <c r="AI5" s="686" t="s">
        <v>12</v>
      </c>
      <c r="AJ5" s="708"/>
      <c r="AK5" s="684" t="s">
        <v>13</v>
      </c>
      <c r="AL5" s="700"/>
      <c r="AM5" s="11" t="s">
        <v>14</v>
      </c>
      <c r="AN5" s="54" t="s">
        <v>13</v>
      </c>
      <c r="AO5" s="701"/>
      <c r="AP5" s="684" t="s">
        <v>14</v>
      </c>
      <c r="AQ5" s="14"/>
    </row>
    <row r="6" spans="1:46">
      <c r="A6" s="690"/>
      <c r="B6" s="152"/>
      <c r="C6" s="152"/>
      <c r="D6" s="1056" t="s">
        <v>15</v>
      </c>
      <c r="E6" s="1057"/>
      <c r="F6" s="1057"/>
      <c r="G6" s="1057"/>
      <c r="H6" s="1057"/>
      <c r="I6" s="1057"/>
      <c r="J6" s="1057"/>
      <c r="K6" s="1057"/>
      <c r="L6" s="1057"/>
      <c r="M6" s="1057"/>
      <c r="N6" s="1057"/>
      <c r="O6" s="1057"/>
      <c r="P6" s="1057"/>
      <c r="Q6" s="1057"/>
      <c r="R6" s="1057"/>
      <c r="S6" s="1056" t="s">
        <v>16</v>
      </c>
      <c r="T6" s="1057"/>
      <c r="U6" s="1057"/>
      <c r="V6" s="1057"/>
      <c r="W6" s="1057"/>
      <c r="X6" s="1057"/>
      <c r="Y6" s="1057"/>
      <c r="Z6" s="1058"/>
      <c r="AA6" s="15" t="s">
        <v>17</v>
      </c>
      <c r="AB6" s="16" t="s">
        <v>18</v>
      </c>
      <c r="AC6" s="7" t="s">
        <v>19</v>
      </c>
      <c r="AD6" s="7" t="s">
        <v>20</v>
      </c>
      <c r="AE6" s="15" t="s">
        <v>21</v>
      </c>
      <c r="AF6" s="13"/>
      <c r="AG6" s="56" t="s">
        <v>22</v>
      </c>
      <c r="AH6" s="16" t="s">
        <v>18</v>
      </c>
      <c r="AI6" s="7" t="s">
        <v>19</v>
      </c>
      <c r="AJ6" s="87" t="s">
        <v>20</v>
      </c>
      <c r="AK6" s="93" t="s">
        <v>21</v>
      </c>
      <c r="AL6" s="13"/>
      <c r="AM6" s="155" t="s">
        <v>22</v>
      </c>
      <c r="AN6" s="146" t="s">
        <v>21</v>
      </c>
      <c r="AO6" s="817"/>
      <c r="AP6" s="854" t="s">
        <v>22</v>
      </c>
      <c r="AQ6" s="14"/>
    </row>
    <row r="7" spans="1:46">
      <c r="A7" s="1230" t="str">
        <f>"1."</f>
        <v>1.</v>
      </c>
      <c r="B7" s="1069"/>
      <c r="C7" s="1377">
        <f>'Year 1'!C7:R7</f>
        <v>0</v>
      </c>
      <c r="D7" s="1378"/>
      <c r="E7" s="1378"/>
      <c r="F7" s="1378"/>
      <c r="G7" s="1378"/>
      <c r="H7" s="1378"/>
      <c r="I7" s="1378"/>
      <c r="J7" s="1378"/>
      <c r="K7" s="1378"/>
      <c r="L7" s="1378"/>
      <c r="M7" s="1378"/>
      <c r="N7" s="1378"/>
      <c r="O7" s="1378"/>
      <c r="P7" s="1378"/>
      <c r="Q7" s="1378"/>
      <c r="R7" s="1379"/>
      <c r="S7" s="1227">
        <f>'Year 1'!S7:Z7</f>
        <v>0</v>
      </c>
      <c r="T7" s="1228"/>
      <c r="U7" s="1228"/>
      <c r="V7" s="1228"/>
      <c r="W7" s="1228"/>
      <c r="X7" s="1228"/>
      <c r="Y7" s="1228"/>
      <c r="Z7" s="1229"/>
      <c r="AA7" s="58"/>
      <c r="AB7" s="465">
        <f>'Year 1'!AB7+'Year 2'!AB7+'Year 3'!AB7+'Year 4'!AB7+'Year 5'!AB7+'Year 6'!AB7+'Year 7'!AB7+'Year 8'!AB7+'Year 9'!AB7+'Year 10'!AB7</f>
        <v>0</v>
      </c>
      <c r="AC7" s="465">
        <f>'Year 1'!AC7+'Year 2'!AC7+'Year 3'!AC7+'Year 4'!AC7+'Year 5'!AC7+'Year 6'!AC7+'Year 7'!AC7+'Year 8'!AC7+'Year 9'!AC7+'Year 10'!AC7</f>
        <v>0</v>
      </c>
      <c r="AD7" s="465">
        <f>'Year 1'!AD7+'Year 2'!AD7+'Year 3'!AD7+'Year 4'!AD7+'Year 5'!AD7+'Year 6'!AD7+'Year 7'!AD7+'Year 8'!AD7+'Year 9'!AD7+'Year 10'!AD7</f>
        <v>0</v>
      </c>
      <c r="AE7" s="157">
        <f>'Year 1'!AE7+'Year 2'!AE7+'Year 3'!AE7+'Year 4'!AE7+'Year 5'!AE7+'Year 6'!AE7+'Year 7'!AE7+'Year 8'!AE7+'Year 9'!AE7+'Year 10'!AE7</f>
        <v>0</v>
      </c>
      <c r="AF7" s="158"/>
      <c r="AG7" s="460">
        <f>'Year 1'!AG7+'Year 2'!AG7+'Year 3'!AG7+'Year 4'!AG7+'Year 5'!AG7+'Year 6'!AG7+'Year 7'!AG7+'Year 8'!AG7+'Year 9'!AG7+'Year 10'!AG7</f>
        <v>0</v>
      </c>
      <c r="AH7" s="427">
        <f>'Year 1'!AH7+'Year 2'!AH7+'Year 3'!AH7+'Year 4'!AH7+'Year 5'!AH7+'Year 6'!AH7+'Year 7'!AH7+'Year 8'!AH7+'Year 9'!AH7+'Year 10'!AH7</f>
        <v>0</v>
      </c>
      <c r="AI7" s="427">
        <f>'Year 1'!AI7+'Year 2'!AI7+'Year 3'!AI7+'Year 4'!AI7+'Year 5'!AI7+'Year 6'!AI7+'Year 7'!AI7+'Year 8'!AI7+'Year 9'!AI7+'Year 10'!AI7</f>
        <v>0</v>
      </c>
      <c r="AJ7" s="427">
        <f>'Year 1'!AJ7+'Year 2'!AJ7+'Year 3'!AJ7+'Year 4'!AJ7+'Year 5'!AJ7+'Year 6'!AJ7+'Year 7'!AJ7+'Year 8'!AJ7+'Year 9'!AJ7+'Year 10'!AJ7</f>
        <v>0</v>
      </c>
      <c r="AK7" s="94">
        <f>'Year 1'!AK7+'Year 2'!AK7+'Year 3'!AK7+'Year 4'!AK7+'Year 5'!AK7+'Year 6'!AK7+'Year 7'!AK7+'Year 8'!AK7+'Year 9'!AK7+'Year 10'!AK7</f>
        <v>0</v>
      </c>
      <c r="AL7" s="159"/>
      <c r="AM7" s="21">
        <f>'Year 1'!AM7+'Year 2'!AM7+'Year 3'!AM7+'Year 4'!AM7+'Year 5'!AM7+'Year 6'!AM7+'Year 7'!AM7+'Year 8'!AM7+'Year 9'!AM7+'Year 10'!AM7</f>
        <v>0</v>
      </c>
      <c r="AN7" s="484">
        <f>'Year 1'!AN7+'Year 2'!AN7+'Year 3'!AN7+'Year 4'!AN7+'Year 5'!AN7+'Year 6'!AN7+'Year 7'!AN7+'Year 8'!AN7+'Year 9'!AN7+'Year 10'!AN7</f>
        <v>0</v>
      </c>
      <c r="AO7" s="480"/>
      <c r="AP7" s="855">
        <f>'Year 1'!AP7+'Year 2'!AP7+'Year 3'!AP7+'Year 4'!AP7+'Year 5'!AP7+'Year 6'!AP7+'Year 7'!AP7+'Year 8'!AP7+'Year 9'!AP7+'Year 10'!AP7</f>
        <v>0</v>
      </c>
      <c r="AQ7" s="14"/>
      <c r="AS7" s="773" t="s">
        <v>23</v>
      </c>
      <c r="AT7" s="774" t="s">
        <v>24</v>
      </c>
    </row>
    <row r="8" spans="1:46">
      <c r="A8" s="1215" t="str">
        <f>"2."</f>
        <v>2.</v>
      </c>
      <c r="B8" s="1076"/>
      <c r="C8" s="1374">
        <f>'Year 1'!C8:R8</f>
        <v>0</v>
      </c>
      <c r="D8" s="1375"/>
      <c r="E8" s="1375"/>
      <c r="F8" s="1375"/>
      <c r="G8" s="1375"/>
      <c r="H8" s="1375"/>
      <c r="I8" s="1375"/>
      <c r="J8" s="1375"/>
      <c r="K8" s="1375"/>
      <c r="L8" s="1375"/>
      <c r="M8" s="1375"/>
      <c r="N8" s="1375"/>
      <c r="O8" s="1375"/>
      <c r="P8" s="1375"/>
      <c r="Q8" s="1375"/>
      <c r="R8" s="1376"/>
      <c r="S8" s="1231">
        <f>'Year 1'!S8:Z8</f>
        <v>0</v>
      </c>
      <c r="T8" s="1232"/>
      <c r="U8" s="1232"/>
      <c r="V8" s="1232"/>
      <c r="W8" s="1232"/>
      <c r="X8" s="1232"/>
      <c r="Y8" s="1232"/>
      <c r="Z8" s="1233"/>
      <c r="AA8" s="58"/>
      <c r="AB8" s="465">
        <f>'Year 1'!AB8+'Year 2'!AB8+'Year 3'!AB8+'Year 4'!AB8+'Year 5'!AB8+'Year 6'!AB8+'Year 7'!AB8+'Year 8'!AB8+'Year 9'!AB8+'Year 10'!AB8</f>
        <v>0</v>
      </c>
      <c r="AC8" s="465">
        <f>'Year 1'!AC8+'Year 2'!AC8+'Year 3'!AC8+'Year 4'!AC8+'Year 5'!AC8+'Year 6'!AC8+'Year 7'!AC8+'Year 8'!AC8+'Year 9'!AC8+'Year 10'!AC8</f>
        <v>0</v>
      </c>
      <c r="AD8" s="465">
        <f>'Year 1'!AD8+'Year 2'!AD8+'Year 3'!AD8+'Year 4'!AD8+'Year 5'!AD8+'Year 6'!AD8+'Year 7'!AD8+'Year 8'!AD8+'Year 9'!AD8+'Year 10'!AD8</f>
        <v>0</v>
      </c>
      <c r="AE8" s="157">
        <f>'Year 1'!AE8+'Year 2'!AE8+'Year 3'!AE8+'Year 4'!AE8+'Year 5'!AE8+'Year 6'!AE8+'Year 7'!AE8+'Year 8'!AE8+'Year 9'!AE8+'Year 10'!AE8</f>
        <v>0</v>
      </c>
      <c r="AF8" s="13"/>
      <c r="AG8" s="461">
        <f>'Year 1'!AG8+'Year 2'!AG8+'Year 3'!AG8+'Year 4'!AG8+'Year 5'!AG8+'Year 6'!AG8+'Year 7'!AG8+'Year 8'!AG8+'Year 9'!AG8+'Year 10'!AG8</f>
        <v>0</v>
      </c>
      <c r="AH8" s="427">
        <f>'Year 1'!AH8+'Year 2'!AH8+'Year 3'!AH8+'Year 4'!AH8+'Year 5'!AH8+'Year 6'!AH8+'Year 7'!AH8+'Year 8'!AH8+'Year 9'!AH8+'Year 10'!AH8</f>
        <v>0</v>
      </c>
      <c r="AI8" s="427">
        <f>'Year 1'!AI8+'Year 2'!AI8+'Year 3'!AI8+'Year 4'!AI8+'Year 5'!AI8+'Year 6'!AI8+'Year 7'!AI8+'Year 8'!AI8+'Year 9'!AI8+'Year 10'!AI8</f>
        <v>0</v>
      </c>
      <c r="AJ8" s="427">
        <f>'Year 1'!AJ8+'Year 2'!AJ8+'Year 3'!AJ8+'Year 4'!AJ8+'Year 5'!AJ8+'Year 6'!AJ8+'Year 7'!AJ8+'Year 8'!AJ8+'Year 9'!AJ8+'Year 10'!AJ8</f>
        <v>0</v>
      </c>
      <c r="AK8" s="94">
        <f>'Year 1'!AK8+'Year 2'!AK8+'Year 3'!AK8+'Year 4'!AK8+'Year 5'!AK8+'Year 6'!AK8+'Year 7'!AK8+'Year 8'!AK8+'Year 9'!AK8+'Year 10'!AK8</f>
        <v>0</v>
      </c>
      <c r="AL8" s="159"/>
      <c r="AM8" s="23">
        <f>'Year 1'!AM8+'Year 2'!AM8+'Year 3'!AM8+'Year 4'!AM8+'Year 5'!AM8+'Year 6'!AM8+'Year 7'!AM8+'Year 8'!AM8+'Year 9'!AM8+'Year 10'!AM8</f>
        <v>0</v>
      </c>
      <c r="AN8" s="482">
        <f>'Year 1'!AN8+'Year 2'!AN8+'Year 3'!AN8+'Year 4'!AN8+'Year 5'!AN8+'Year 6'!AN8+'Year 7'!AN8+'Year 8'!AN8+'Year 9'!AN8+'Year 10'!AN8</f>
        <v>0</v>
      </c>
      <c r="AO8" s="818"/>
      <c r="AP8" s="856">
        <f>'Year 1'!AP8+'Year 2'!AP8+'Year 3'!AP8+'Year 4'!AP8+'Year 5'!AP8+'Year 6'!AP8+'Year 7'!AP8+'Year 8'!AP8+'Year 9'!AP8+'Year 10'!AP8</f>
        <v>0</v>
      </c>
      <c r="AQ8" s="26"/>
      <c r="AS8" s="761" t="s">
        <v>25</v>
      </c>
      <c r="AT8" s="764">
        <f>SUM(AE7:AE14)+(AE17)+SUM(AE22:AE30)</f>
        <v>0</v>
      </c>
    </row>
    <row r="9" spans="1:46">
      <c r="A9" s="1215" t="str">
        <f>"3."</f>
        <v>3.</v>
      </c>
      <c r="B9" s="1076"/>
      <c r="C9" s="1374">
        <f>'Year 1'!C9:R9</f>
        <v>0</v>
      </c>
      <c r="D9" s="1375"/>
      <c r="E9" s="1375"/>
      <c r="F9" s="1375"/>
      <c r="G9" s="1375"/>
      <c r="H9" s="1375"/>
      <c r="I9" s="1375"/>
      <c r="J9" s="1375"/>
      <c r="K9" s="1375"/>
      <c r="L9" s="1375"/>
      <c r="M9" s="1375"/>
      <c r="N9" s="1375"/>
      <c r="O9" s="1375"/>
      <c r="P9" s="1375"/>
      <c r="Q9" s="1375"/>
      <c r="R9" s="1376"/>
      <c r="S9" s="1218">
        <f>'Year 1'!S9:Z9</f>
        <v>0</v>
      </c>
      <c r="T9" s="1076"/>
      <c r="U9" s="1076"/>
      <c r="V9" s="1076"/>
      <c r="W9" s="1076"/>
      <c r="X9" s="1076"/>
      <c r="Y9" s="1076"/>
      <c r="Z9" s="1115"/>
      <c r="AA9" s="58"/>
      <c r="AB9" s="465">
        <f>'Year 1'!AB9+'Year 2'!AB9+'Year 3'!AB9+'Year 4'!AB9+'Year 5'!AB9+'Year 6'!AB9+'Year 7'!AB9+'Year 8'!AB9+'Year 9'!AB9+'Year 10'!AB9</f>
        <v>0</v>
      </c>
      <c r="AC9" s="465">
        <f>'Year 1'!AC9+'Year 2'!AC9+'Year 3'!AC9+'Year 4'!AC9+'Year 5'!AC9+'Year 6'!AC9+'Year 7'!AC9+'Year 8'!AC9+'Year 9'!AC9+'Year 10'!AC9</f>
        <v>0</v>
      </c>
      <c r="AD9" s="465">
        <f>'Year 1'!AD9+'Year 2'!AD9+'Year 3'!AD9+'Year 4'!AD9+'Year 5'!AD9+'Year 6'!AD9+'Year 7'!AD9+'Year 8'!AD9+'Year 9'!AD9+'Year 10'!AD9</f>
        <v>0</v>
      </c>
      <c r="AE9" s="157">
        <f>'Year 1'!AE9+'Year 2'!AE9+'Year 3'!AE9+'Year 4'!AE9+'Year 5'!AE9+'Year 6'!AE9+'Year 7'!AE9+'Year 8'!AE9+'Year 9'!AE9+'Year 10'!AE9</f>
        <v>0</v>
      </c>
      <c r="AF9" s="27"/>
      <c r="AG9" s="463">
        <f>'Year 1'!AG9+'Year 2'!AG9+'Year 3'!AG9+'Year 4'!AG9+'Year 5'!AG9+'Year 6'!AG9+'Year 7'!AG9+'Year 8'!AG9+'Year 9'!AG9+'Year 10'!AG9</f>
        <v>0</v>
      </c>
      <c r="AH9" s="427">
        <f>'Year 1'!AH9+'Year 2'!AH9+'Year 3'!AH9+'Year 4'!AH9+'Year 5'!AH9+'Year 6'!AH9+'Year 7'!AH9+'Year 8'!AH9+'Year 9'!AH9+'Year 10'!AH9</f>
        <v>0</v>
      </c>
      <c r="AI9" s="427">
        <f>'Year 1'!AI9+'Year 2'!AI9+'Year 3'!AI9+'Year 4'!AI9+'Year 5'!AI9+'Year 6'!AI9+'Year 7'!AI9+'Year 8'!AI9+'Year 9'!AI9+'Year 10'!AI9</f>
        <v>0</v>
      </c>
      <c r="AJ9" s="427">
        <f>'Year 1'!AJ9+'Year 2'!AJ9+'Year 3'!AJ9+'Year 4'!AJ9+'Year 5'!AJ9+'Year 6'!AJ9+'Year 7'!AJ9+'Year 8'!AJ9+'Year 9'!AJ9+'Year 10'!AJ9</f>
        <v>0</v>
      </c>
      <c r="AK9" s="94">
        <f>'Year 1'!AK9+'Year 2'!AK9+'Year 3'!AK9+'Year 4'!AK9+'Year 5'!AK9+'Year 6'!AK9+'Year 7'!AK9+'Year 8'!AK9+'Year 9'!AK9+'Year 10'!AK9</f>
        <v>0</v>
      </c>
      <c r="AL9" s="159"/>
      <c r="AM9" s="23">
        <f>'Year 1'!AM9+'Year 2'!AM9+'Year 3'!AM9+'Year 4'!AM9+'Year 5'!AM9+'Year 6'!AM9+'Year 7'!AM9+'Year 8'!AM9+'Year 9'!AM9+'Year 10'!AM9</f>
        <v>0</v>
      </c>
      <c r="AN9" s="482">
        <f>'Year 1'!AN9+'Year 2'!AN9+'Year 3'!AN9+'Year 4'!AN9+'Year 5'!AN9+'Year 6'!AN9+'Year 7'!AN9+'Year 8'!AN9+'Year 9'!AN9+'Year 10'!AN9</f>
        <v>0</v>
      </c>
      <c r="AO9" s="818"/>
      <c r="AP9" s="857">
        <f>'Year 1'!AP9+'Year 2'!AP9+'Year 3'!AP9+'Year 4'!AP9+'Year 5'!AP9+'Year 6'!AP9+'Year 7'!AP9+'Year 8'!AP9+'Year 9'!AP9+'Year 10'!AP9</f>
        <v>0</v>
      </c>
      <c r="AQ9" s="26"/>
      <c r="AS9" s="761" t="s">
        <v>26</v>
      </c>
      <c r="AT9" s="764">
        <f>SUM(AE18:AE21)+SUM(AE31:AE34)</f>
        <v>0</v>
      </c>
    </row>
    <row r="10" spans="1:46">
      <c r="A10" s="1215" t="str">
        <f>"4."</f>
        <v>4.</v>
      </c>
      <c r="B10" s="1076"/>
      <c r="C10" s="1374">
        <f>'Year 1'!C10:R10</f>
        <v>0</v>
      </c>
      <c r="D10" s="1375"/>
      <c r="E10" s="1375"/>
      <c r="F10" s="1375"/>
      <c r="G10" s="1375"/>
      <c r="H10" s="1375"/>
      <c r="I10" s="1375"/>
      <c r="J10" s="1375"/>
      <c r="K10" s="1375"/>
      <c r="L10" s="1375"/>
      <c r="M10" s="1375"/>
      <c r="N10" s="1375"/>
      <c r="O10" s="1375"/>
      <c r="P10" s="1375"/>
      <c r="Q10" s="1375"/>
      <c r="R10" s="1376"/>
      <c r="S10" s="1218">
        <f>'Year 1'!S10:Z10</f>
        <v>0</v>
      </c>
      <c r="T10" s="1076"/>
      <c r="U10" s="1076"/>
      <c r="V10" s="1076"/>
      <c r="W10" s="1076"/>
      <c r="X10" s="1076"/>
      <c r="Y10" s="1076"/>
      <c r="Z10" s="1115"/>
      <c r="AA10" s="58"/>
      <c r="AB10" s="465">
        <f>'Year 1'!AB10+'Year 2'!AB10+'Year 3'!AB10+'Year 4'!AB10+'Year 5'!AB10+'Year 6'!AB10+'Year 7'!AB10+'Year 8'!AB10+'Year 9'!AB10+'Year 10'!AB10</f>
        <v>0</v>
      </c>
      <c r="AC10" s="465">
        <f>'Year 1'!AC10+'Year 2'!AC10+'Year 3'!AC10+'Year 4'!AC10+'Year 5'!AC10+'Year 6'!AC10+'Year 7'!AC10+'Year 8'!AC10+'Year 9'!AC10+'Year 10'!AC10</f>
        <v>0</v>
      </c>
      <c r="AD10" s="465">
        <f>'Year 1'!AD10+'Year 2'!AD10+'Year 3'!AD10+'Year 4'!AD10+'Year 5'!AD10+'Year 6'!AD10+'Year 7'!AD10+'Year 8'!AD10+'Year 9'!AD10+'Year 10'!AD10</f>
        <v>0</v>
      </c>
      <c r="AE10" s="157">
        <f>'Year 1'!AE10+'Year 2'!AE10+'Year 3'!AE10+'Year 4'!AE10+'Year 5'!AE10+'Year 6'!AE10+'Year 7'!AE10+'Year 8'!AE10+'Year 9'!AE10+'Year 10'!AE10</f>
        <v>0</v>
      </c>
      <c r="AF10" s="27"/>
      <c r="AG10" s="463">
        <f>'Year 1'!AG10+'Year 2'!AG10+'Year 3'!AG10+'Year 4'!AG10+'Year 5'!AG10+'Year 6'!AG10+'Year 7'!AG10+'Year 8'!AG10+'Year 9'!AG10+'Year 10'!AG10</f>
        <v>0</v>
      </c>
      <c r="AH10" s="427">
        <f>'Year 1'!AH10+'Year 2'!AH10+'Year 3'!AH10+'Year 4'!AH10+'Year 5'!AH10+'Year 6'!AH10+'Year 7'!AH10+'Year 8'!AH10+'Year 9'!AH10+'Year 10'!AH10</f>
        <v>0</v>
      </c>
      <c r="AI10" s="427">
        <f>'Year 1'!AI10+'Year 2'!AI10+'Year 3'!AI10+'Year 4'!AI10+'Year 5'!AI10+'Year 6'!AI10+'Year 7'!AI10+'Year 8'!AI10+'Year 9'!AI10+'Year 10'!AI10</f>
        <v>0</v>
      </c>
      <c r="AJ10" s="427">
        <f>'Year 1'!AJ10+'Year 2'!AJ10+'Year 3'!AJ10+'Year 4'!AJ10+'Year 5'!AJ10+'Year 6'!AJ10+'Year 7'!AJ10+'Year 8'!AJ10+'Year 9'!AJ10+'Year 10'!AJ10</f>
        <v>0</v>
      </c>
      <c r="AK10" s="94">
        <f>'Year 1'!AK10+'Year 2'!AK10+'Year 3'!AK10+'Year 4'!AK10+'Year 5'!AK10+'Year 6'!AK10+'Year 7'!AK10+'Year 8'!AK10+'Year 9'!AK10+'Year 10'!AK10</f>
        <v>0</v>
      </c>
      <c r="AL10" s="159"/>
      <c r="AM10" s="23">
        <f>'Year 1'!AM10+'Year 2'!AM10+'Year 3'!AM10+'Year 4'!AM10+'Year 5'!AM10+'Year 6'!AM10+'Year 7'!AM10+'Year 8'!AM10+'Year 9'!AM10+'Year 10'!AM10</f>
        <v>0</v>
      </c>
      <c r="AN10" s="482">
        <f>'Year 1'!AN10+'Year 2'!AN10+'Year 3'!AN10+'Year 4'!AN10+'Year 5'!AN10+'Year 6'!AN10+'Year 7'!AN10+'Year 8'!AN10+'Year 9'!AN10+'Year 10'!AN10</f>
        <v>0</v>
      </c>
      <c r="AO10" s="818"/>
      <c r="AP10" s="857">
        <f>'Year 1'!AP10+'Year 2'!AP10+'Year 3'!AP10+'Year 4'!AP10+'Year 5'!AP10+'Year 6'!AP10+'Year 7'!AP10+'Year 8'!AP10+'Year 9'!AP10+'Year 10'!AP10</f>
        <v>0</v>
      </c>
      <c r="AQ10" s="26"/>
      <c r="AS10" s="761" t="s">
        <v>27</v>
      </c>
      <c r="AT10" s="764">
        <f>(SUM(AG7:AG14))+(SUM(AG17:AG34))</f>
        <v>0</v>
      </c>
    </row>
    <row r="11" spans="1:46">
      <c r="A11" s="1215" t="str">
        <f>"5."</f>
        <v>5.</v>
      </c>
      <c r="B11" s="1076"/>
      <c r="C11" s="1374">
        <f>'Year 1'!C11:R11</f>
        <v>0</v>
      </c>
      <c r="D11" s="1375"/>
      <c r="E11" s="1375"/>
      <c r="F11" s="1375"/>
      <c r="G11" s="1375"/>
      <c r="H11" s="1375"/>
      <c r="I11" s="1375"/>
      <c r="J11" s="1375"/>
      <c r="K11" s="1375"/>
      <c r="L11" s="1375"/>
      <c r="M11" s="1375"/>
      <c r="N11" s="1375"/>
      <c r="O11" s="1375"/>
      <c r="P11" s="1375"/>
      <c r="Q11" s="1375"/>
      <c r="R11" s="1376"/>
      <c r="S11" s="1218">
        <f>'Year 1'!S11:Z11</f>
        <v>0</v>
      </c>
      <c r="T11" s="1076"/>
      <c r="U11" s="1076"/>
      <c r="V11" s="1076"/>
      <c r="W11" s="1076"/>
      <c r="X11" s="1076"/>
      <c r="Y11" s="1076"/>
      <c r="Z11" s="1115"/>
      <c r="AA11" s="58"/>
      <c r="AB11" s="465">
        <f>'Year 1'!AB11+'Year 2'!AB11+'Year 3'!AB11+'Year 4'!AB11+'Year 5'!AB11+'Year 6'!AB11+'Year 7'!AB11+'Year 8'!AB11+'Year 9'!AB11+'Year 10'!AB11</f>
        <v>0</v>
      </c>
      <c r="AC11" s="465">
        <f>'Year 1'!AC11+'Year 2'!AC11+'Year 3'!AC11+'Year 4'!AC11+'Year 5'!AC11+'Year 6'!AC11+'Year 7'!AC11+'Year 8'!AC11+'Year 9'!AC11+'Year 10'!AC11</f>
        <v>0</v>
      </c>
      <c r="AD11" s="465">
        <f>'Year 1'!AD11+'Year 2'!AD11+'Year 3'!AD11+'Year 4'!AD11+'Year 5'!AD11+'Year 6'!AD11+'Year 7'!AD11+'Year 8'!AD11+'Year 9'!AD11+'Year 10'!AD11</f>
        <v>0</v>
      </c>
      <c r="AE11" s="157">
        <f>'Year 1'!AE11+'Year 2'!AE11+'Year 3'!AE11+'Year 4'!AE11+'Year 5'!AE11+'Year 6'!AE11+'Year 7'!AE11+'Year 8'!AE11+'Year 9'!AE11+'Year 10'!AE11</f>
        <v>0</v>
      </c>
      <c r="AF11" s="27"/>
      <c r="AG11" s="463">
        <f>'Year 1'!AG11+'Year 2'!AG11+'Year 3'!AG11+'Year 4'!AG11+'Year 5'!AG11+'Year 6'!AG11+'Year 7'!AG11+'Year 8'!AG11+'Year 9'!AG11+'Year 10'!AG11</f>
        <v>0</v>
      </c>
      <c r="AH11" s="427">
        <f>'Year 1'!AH11+'Year 2'!AH11+'Year 3'!AH11+'Year 4'!AH11+'Year 5'!AH11+'Year 6'!AH11+'Year 7'!AH11+'Year 8'!AH11+'Year 9'!AH11+'Year 10'!AH11</f>
        <v>0</v>
      </c>
      <c r="AI11" s="427">
        <f>'Year 1'!AI11+'Year 2'!AI11+'Year 3'!AI11+'Year 4'!AI11+'Year 5'!AI11+'Year 6'!AI11+'Year 7'!AI11+'Year 8'!AI11+'Year 9'!AI11+'Year 10'!AI11</f>
        <v>0</v>
      </c>
      <c r="AJ11" s="427">
        <f>'Year 1'!AJ11+'Year 2'!AJ11+'Year 3'!AJ11+'Year 4'!AJ11+'Year 5'!AJ11+'Year 6'!AJ11+'Year 7'!AJ11+'Year 8'!AJ11+'Year 9'!AJ11+'Year 10'!AJ11</f>
        <v>0</v>
      </c>
      <c r="AK11" s="94">
        <f>'Year 1'!AK11+'Year 2'!AK11+'Year 3'!AK11+'Year 4'!AK11+'Year 5'!AK11+'Year 6'!AK11+'Year 7'!AK11+'Year 8'!AK11+'Year 9'!AK11+'Year 10'!AK11</f>
        <v>0</v>
      </c>
      <c r="AL11" s="159"/>
      <c r="AM11" s="23">
        <f>'Year 1'!AM11+'Year 2'!AM11+'Year 3'!AM11+'Year 4'!AM11+'Year 5'!AM11+'Year 6'!AM11+'Year 7'!AM11+'Year 8'!AM11+'Year 9'!AM11+'Year 10'!AM11</f>
        <v>0</v>
      </c>
      <c r="AN11" s="483">
        <f>'Year 1'!AN11+'Year 2'!AN11+'Year 3'!AN11+'Year 4'!AN11+'Year 5'!AN11+'Year 6'!AN11+'Year 7'!AN11+'Year 8'!AN11+'Year 9'!AN11+'Year 10'!AN11</f>
        <v>0</v>
      </c>
      <c r="AO11" s="818"/>
      <c r="AP11" s="486">
        <f>'Year 1'!AP11+'Year 2'!AP11+'Year 3'!AP11+'Year 4'!AP11+'Year 5'!AP11+'Year 6'!AP11+'Year 7'!AP11+'Year 8'!AP11+'Year 9'!AP11+'Year 10'!AP11</f>
        <v>0</v>
      </c>
      <c r="AQ11" s="26"/>
      <c r="AS11" s="761" t="s">
        <v>28</v>
      </c>
      <c r="AT11" s="764">
        <f>SUM(AG38:AG47)</f>
        <v>0</v>
      </c>
    </row>
    <row r="12" spans="1:46">
      <c r="A12" s="1215" t="str">
        <f>"6."</f>
        <v>6.</v>
      </c>
      <c r="B12" s="1076"/>
      <c r="C12" s="1374">
        <f>'Year 1'!C12:R12</f>
        <v>0</v>
      </c>
      <c r="D12" s="1375"/>
      <c r="E12" s="1375"/>
      <c r="F12" s="1375"/>
      <c r="G12" s="1375"/>
      <c r="H12" s="1375"/>
      <c r="I12" s="1375"/>
      <c r="J12" s="1375"/>
      <c r="K12" s="1375"/>
      <c r="L12" s="1375"/>
      <c r="M12" s="1375"/>
      <c r="N12" s="1375"/>
      <c r="O12" s="1375"/>
      <c r="P12" s="1375"/>
      <c r="Q12" s="1375"/>
      <c r="R12" s="1376"/>
      <c r="S12" s="1218">
        <f>'Year 1'!S12:Z12</f>
        <v>0</v>
      </c>
      <c r="T12" s="1076"/>
      <c r="U12" s="1076"/>
      <c r="V12" s="1076"/>
      <c r="W12" s="1076"/>
      <c r="X12" s="1076"/>
      <c r="Y12" s="1076"/>
      <c r="Z12" s="1115"/>
      <c r="AA12" s="58"/>
      <c r="AB12" s="465">
        <f>'Year 1'!AB12+'Year 2'!AB12+'Year 3'!AB12+'Year 4'!AB12+'Year 5'!AB12+'Year 6'!AB12+'Year 7'!AB12+'Year 8'!AB12+'Year 9'!AB12+'Year 10'!AB12</f>
        <v>0</v>
      </c>
      <c r="AC12" s="465">
        <f>'Year 1'!AC12+'Year 2'!AC12+'Year 3'!AC12+'Year 4'!AC12+'Year 5'!AC12+'Year 6'!AC12+'Year 7'!AC12+'Year 8'!AC12+'Year 9'!AC12+'Year 10'!AC12</f>
        <v>0</v>
      </c>
      <c r="AD12" s="465">
        <f>'Year 1'!AD12+'Year 2'!AD12+'Year 3'!AD12+'Year 4'!AD12+'Year 5'!AD12+'Year 6'!AD12+'Year 7'!AD12+'Year 8'!AD12+'Year 9'!AD12+'Year 10'!AD12</f>
        <v>0</v>
      </c>
      <c r="AE12" s="157">
        <f>'Year 1'!AE12+'Year 2'!AE12+'Year 3'!AE12+'Year 4'!AE12+'Year 5'!AE12+'Year 6'!AE12+'Year 7'!AE12+'Year 8'!AE12+'Year 9'!AE12+'Year 10'!AE12</f>
        <v>0</v>
      </c>
      <c r="AF12" s="27"/>
      <c r="AG12" s="464">
        <f>'Year 1'!AG12+'Year 2'!AG12+'Year 3'!AG12+'Year 4'!AG12+'Year 5'!AG12+'Year 6'!AG12+'Year 7'!AG12+'Year 8'!AG12+'Year 9'!AG12+'Year 10'!AG12</f>
        <v>0</v>
      </c>
      <c r="AH12" s="427">
        <f>'Year 1'!AH12+'Year 2'!AH12+'Year 3'!AH12+'Year 4'!AH12+'Year 5'!AH12+'Year 6'!AH12+'Year 7'!AH12+'Year 8'!AH12+'Year 9'!AH12+'Year 10'!AH12</f>
        <v>0</v>
      </c>
      <c r="AI12" s="427">
        <f>'Year 1'!AI12+'Year 2'!AI12+'Year 3'!AI12+'Year 4'!AI12+'Year 5'!AI12+'Year 6'!AI12+'Year 7'!AI12+'Year 8'!AI12+'Year 9'!AI12+'Year 10'!AI12</f>
        <v>0</v>
      </c>
      <c r="AJ12" s="427">
        <f>'Year 1'!AJ12+'Year 2'!AJ12+'Year 3'!AJ12+'Year 4'!AJ12+'Year 5'!AJ12+'Year 6'!AJ12+'Year 7'!AJ12+'Year 8'!AJ12+'Year 9'!AJ12+'Year 10'!AJ12</f>
        <v>0</v>
      </c>
      <c r="AK12" s="94">
        <f>'Year 1'!AK12+'Year 2'!AK12+'Year 3'!AK12+'Year 4'!AK12+'Year 5'!AK12+'Year 6'!AK12+'Year 7'!AK12+'Year 8'!AK12+'Year 9'!AK12+'Year 10'!AK12</f>
        <v>0</v>
      </c>
      <c r="AL12" s="159"/>
      <c r="AM12" s="23">
        <f>'Year 1'!AM12+'Year 2'!AM12+'Year 3'!AM12+'Year 4'!AM12+'Year 5'!AM12+'Year 6'!AM12+'Year 7'!AM12+'Year 8'!AM12+'Year 9'!AM12+'Year 10'!AM12</f>
        <v>0</v>
      </c>
      <c r="AN12" s="481">
        <f>'Year 1'!AN12+'Year 2'!AN12+'Year 3'!AN12+'Year 4'!AN12+'Year 5'!AN12+'Year 6'!AN12+'Year 7'!AN12+'Year 8'!AN12+'Year 9'!AN12+'Year 10'!AN12</f>
        <v>0</v>
      </c>
      <c r="AO12" s="818"/>
      <c r="AP12" s="856">
        <f>'Year 1'!AP12+'Year 2'!AP12+'Year 3'!AP12+'Year 4'!AP12+'Year 5'!AP12+'Year 6'!AP12+'Year 7'!AP12+'Year 8'!AP12+'Year 9'!AP12+'Year 10'!AP12</f>
        <v>0</v>
      </c>
      <c r="AQ12" s="26"/>
      <c r="AS12" s="761" t="s">
        <v>29</v>
      </c>
      <c r="AT12" s="764">
        <f>AG50</f>
        <v>0</v>
      </c>
    </row>
    <row r="13" spans="1:46">
      <c r="A13" s="1215" t="str">
        <f>"7."</f>
        <v>7.</v>
      </c>
      <c r="B13" s="1076"/>
      <c r="C13" s="1374">
        <f>'Year 1'!C13:R13</f>
        <v>0</v>
      </c>
      <c r="D13" s="1375"/>
      <c r="E13" s="1375"/>
      <c r="F13" s="1375"/>
      <c r="G13" s="1375"/>
      <c r="H13" s="1375"/>
      <c r="I13" s="1375"/>
      <c r="J13" s="1375"/>
      <c r="K13" s="1375"/>
      <c r="L13" s="1375"/>
      <c r="M13" s="1375"/>
      <c r="N13" s="1375"/>
      <c r="O13" s="1375"/>
      <c r="P13" s="1375"/>
      <c r="Q13" s="1375"/>
      <c r="R13" s="1376"/>
      <c r="S13" s="1218">
        <f>'Year 1'!S13:Z13</f>
        <v>0</v>
      </c>
      <c r="T13" s="1076"/>
      <c r="U13" s="1076"/>
      <c r="V13" s="1076"/>
      <c r="W13" s="1076"/>
      <c r="X13" s="1076"/>
      <c r="Y13" s="1076"/>
      <c r="Z13" s="1115"/>
      <c r="AA13" s="58"/>
      <c r="AB13" s="465">
        <f>'Year 1'!AB13+'Year 2'!AB13+'Year 3'!AB13+'Year 4'!AB13+'Year 5'!AB13+'Year 6'!AB13+'Year 7'!AB13+'Year 8'!AB13+'Year 9'!AB13+'Year 10'!AB13</f>
        <v>0</v>
      </c>
      <c r="AC13" s="465">
        <f>'Year 1'!AC13+'Year 2'!AC13+'Year 3'!AC13+'Year 4'!AC13+'Year 5'!AC13+'Year 6'!AC13+'Year 7'!AC13+'Year 8'!AC13+'Year 9'!AC13+'Year 10'!AC13</f>
        <v>0</v>
      </c>
      <c r="AD13" s="465">
        <f>'Year 1'!AD13+'Year 2'!AD13+'Year 3'!AD13+'Year 4'!AD13+'Year 5'!AD13+'Year 6'!AD13+'Year 7'!AD13+'Year 8'!AD13+'Year 9'!AD13+'Year 10'!AD13</f>
        <v>0</v>
      </c>
      <c r="AE13" s="157">
        <f>'Year 1'!AE13+'Year 2'!AE13+'Year 3'!AE13+'Year 4'!AE13+'Year 5'!AE13+'Year 6'!AE13+'Year 7'!AE13+'Year 8'!AE13+'Year 9'!AE13+'Year 10'!AE13</f>
        <v>0</v>
      </c>
      <c r="AF13" s="27"/>
      <c r="AG13" s="461">
        <f>'Year 1'!AG13+'Year 2'!AG13+'Year 3'!AG13+'Year 4'!AG13+'Year 5'!AG13+'Year 6'!AG13+'Year 7'!AG13+'Year 8'!AG13+'Year 9'!AG13+'Year 10'!AG13</f>
        <v>0</v>
      </c>
      <c r="AH13" s="427">
        <f>'Year 1'!AH13+'Year 2'!AH13+'Year 3'!AH13+'Year 4'!AH13+'Year 5'!AH13+'Year 6'!AH13+'Year 7'!AH13+'Year 8'!AH13+'Year 9'!AH13+'Year 10'!AH13</f>
        <v>0</v>
      </c>
      <c r="AI13" s="427">
        <f>'Year 1'!AI13+'Year 2'!AI13+'Year 3'!AI13+'Year 4'!AI13+'Year 5'!AI13+'Year 6'!AI13+'Year 7'!AI13+'Year 8'!AI13+'Year 9'!AI13+'Year 10'!AI13</f>
        <v>0</v>
      </c>
      <c r="AJ13" s="427">
        <f>'Year 1'!AJ13+'Year 2'!AJ13+'Year 3'!AJ13+'Year 4'!AJ13+'Year 5'!AJ13+'Year 6'!AJ13+'Year 7'!AJ13+'Year 8'!AJ13+'Year 9'!AJ13+'Year 10'!AJ13</f>
        <v>0</v>
      </c>
      <c r="AK13" s="160">
        <f>'Year 1'!AK13+'Year 2'!AK13+'Year 3'!AK13+'Year 4'!AK13+'Year 5'!AK13+'Year 6'!AK13+'Year 7'!AK13+'Year 8'!AK13+'Year 9'!AK13+'Year 10'!AK13</f>
        <v>0</v>
      </c>
      <c r="AL13" s="485"/>
      <c r="AM13" s="23">
        <f>'Year 1'!AM13+'Year 2'!AM13+'Year 3'!AM13+'Year 4'!AM13+'Year 5'!AM13+'Year 6'!AM13+'Year 7'!AM13+'Year 8'!AM13+'Year 9'!AM13+'Year 10'!AM13</f>
        <v>0</v>
      </c>
      <c r="AN13" s="486">
        <f>'Year 1'!AN13+'Year 2'!AN13+'Year 3'!AN13+'Year 4'!AN13+'Year 5'!AN13+'Year 6'!AN13+'Year 7'!AN13+'Year 8'!AN13+'Year 9'!AN13+'Year 10'!AN13</f>
        <v>0</v>
      </c>
      <c r="AO13" s="818"/>
      <c r="AP13" s="857">
        <f>'Year 1'!AP13+'Year 2'!AP13+'Year 3'!AP13+'Year 4'!AP13+'Year 5'!AP13+'Year 6'!AP13+'Year 7'!AP13+'Year 8'!AP13+'Year 9'!AP13+'Year 10'!AP13</f>
        <v>0</v>
      </c>
      <c r="AQ13" s="26"/>
      <c r="AS13" s="761" t="s">
        <v>30</v>
      </c>
      <c r="AT13" s="764">
        <f>AG51</f>
        <v>0</v>
      </c>
    </row>
    <row r="14" spans="1:46">
      <c r="A14" s="1216" t="str">
        <f>"8."</f>
        <v>8.</v>
      </c>
      <c r="B14" s="1104"/>
      <c r="C14" s="1380">
        <f>'Year 1'!C14:R14</f>
        <v>0</v>
      </c>
      <c r="D14" s="1381"/>
      <c r="E14" s="1381"/>
      <c r="F14" s="1381"/>
      <c r="G14" s="1381"/>
      <c r="H14" s="1381"/>
      <c r="I14" s="1381"/>
      <c r="J14" s="1381"/>
      <c r="K14" s="1381"/>
      <c r="L14" s="1381"/>
      <c r="M14" s="1381"/>
      <c r="N14" s="1381"/>
      <c r="O14" s="1381"/>
      <c r="P14" s="1381"/>
      <c r="Q14" s="1381"/>
      <c r="R14" s="1382"/>
      <c r="S14" s="1236">
        <f>'Year 1'!S14:Z14</f>
        <v>0</v>
      </c>
      <c r="T14" s="1104"/>
      <c r="U14" s="1104"/>
      <c r="V14" s="1104"/>
      <c r="W14" s="1104"/>
      <c r="X14" s="1104"/>
      <c r="Y14" s="1104"/>
      <c r="Z14" s="1237"/>
      <c r="AA14" s="58"/>
      <c r="AB14" s="465">
        <f>'Year 1'!AB14+'Year 2'!AB14+'Year 3'!AB14+'Year 4'!AB14+'Year 5'!AB14+'Year 6'!AB14+'Year 7'!AB14+'Year 8'!AB14+'Year 9'!AB14+'Year 10'!AB14</f>
        <v>0</v>
      </c>
      <c r="AC14" s="465">
        <f>'Year 1'!AC14+'Year 2'!AC14+'Year 3'!AC14+'Year 4'!AC14+'Year 5'!AC14+'Year 6'!AC14+'Year 7'!AC14+'Year 8'!AC14+'Year 9'!AC14+'Year 10'!AC14</f>
        <v>0</v>
      </c>
      <c r="AD14" s="465">
        <f>'Year 1'!AD14+'Year 2'!AD14+'Year 3'!AD14+'Year 4'!AD14+'Year 5'!AD14+'Year 6'!AD14+'Year 7'!AD14+'Year 8'!AD14+'Year 9'!AD14+'Year 10'!AD14</f>
        <v>0</v>
      </c>
      <c r="AE14" s="157">
        <f>'Year 1'!AE14+'Year 2'!AE14+'Year 3'!AE14+'Year 4'!AE14+'Year 5'!AE14+'Year 6'!AE14+'Year 7'!AE14+'Year 8'!AE14+'Year 9'!AE14+'Year 10'!AE14</f>
        <v>0</v>
      </c>
      <c r="AF14" s="27"/>
      <c r="AG14" s="462">
        <f>'Year 1'!AG14+'Year 2'!AG14+'Year 3'!AG14+'Year 4'!AG14+'Year 5'!AG14+'Year 6'!AG14+'Year 7'!AG14+'Year 8'!AG14+'Year 9'!AG14+'Year 10'!AG14</f>
        <v>0</v>
      </c>
      <c r="AH14" s="427">
        <f>'Year 1'!AH14+'Year 2'!AH14+'Year 3'!AH14+'Year 4'!AH14+'Year 5'!AH14+'Year 6'!AH14+'Year 7'!AH14+'Year 8'!AH14+'Year 9'!AH14+'Year 10'!AH14</f>
        <v>0</v>
      </c>
      <c r="AI14" s="427">
        <f>'Year 1'!AI14+'Year 2'!AI14+'Year 3'!AI14+'Year 4'!AI14+'Year 5'!AI14+'Year 6'!AI14+'Year 7'!AI14+'Year 8'!AI14+'Year 9'!AI14+'Year 10'!AI14</f>
        <v>0</v>
      </c>
      <c r="AJ14" s="427">
        <f>'Year 1'!AJ14+'Year 2'!AJ14+'Year 3'!AJ14+'Year 4'!AJ14+'Year 5'!AJ14+'Year 6'!AJ14+'Year 7'!AJ14+'Year 8'!AJ14+'Year 9'!AJ14+'Year 10'!AJ14</f>
        <v>0</v>
      </c>
      <c r="AK14" s="94">
        <f>'Year 1'!AK14+'Year 2'!AK14+'Year 3'!AK14+'Year 4'!AK14+'Year 5'!AK14+'Year 6'!AK14+'Year 7'!AK14+'Year 8'!AK14+'Year 9'!AK14+'Year 10'!AK14</f>
        <v>0</v>
      </c>
      <c r="AL14" s="159"/>
      <c r="AM14" s="31">
        <f>'Year 1'!AM14+'Year 2'!AM14+'Year 3'!AM14+'Year 4'!AM14+'Year 5'!AM14+'Year 6'!AM14+'Year 7'!AM14+'Year 8'!AM14+'Year 9'!AM14+'Year 10'!AM14</f>
        <v>0</v>
      </c>
      <c r="AN14" s="487">
        <f>'Year 1'!AN14+'Year 2'!AN14+'Year 3'!AN14+'Year 4'!AN14+'Year 5'!AN14+'Year 6'!AN14+'Year 7'!AN14+'Year 8'!AN14+'Year 9'!AN14+'Year 10'!AN14</f>
        <v>0</v>
      </c>
      <c r="AO14" s="818"/>
      <c r="AP14" s="487">
        <f>'Year 1'!AP14+'Year 2'!AP14+'Year 3'!AP14+'Year 4'!AP14+'Year 5'!AP14+'Year 6'!AP14+'Year 7'!AP14+'Year 8'!AP14+'Year 9'!AP14+'Year 10'!AP14</f>
        <v>0</v>
      </c>
      <c r="AQ14" s="26"/>
      <c r="AS14" s="761" t="s">
        <v>31</v>
      </c>
      <c r="AT14" s="764">
        <f>AG62</f>
        <v>0</v>
      </c>
    </row>
    <row r="15" spans="1:46" ht="13.5" thickBot="1">
      <c r="A15" s="1213" t="s">
        <v>32</v>
      </c>
      <c r="B15" s="1144"/>
      <c r="C15" s="1144"/>
      <c r="D15" s="1144"/>
      <c r="E15" s="1144"/>
      <c r="F15" s="1144"/>
      <c r="G15" s="1144"/>
      <c r="H15" s="1144"/>
      <c r="I15" s="1144"/>
      <c r="J15" s="1144"/>
      <c r="K15" s="1144"/>
      <c r="L15" s="1144"/>
      <c r="M15" s="1144"/>
      <c r="N15" s="1144"/>
      <c r="O15" s="1144"/>
      <c r="P15" s="1144"/>
      <c r="Q15" s="1144"/>
      <c r="R15" s="1144"/>
      <c r="S15" s="1144"/>
      <c r="T15" s="1144"/>
      <c r="U15" s="1144"/>
      <c r="V15" s="1144"/>
      <c r="W15" s="1144"/>
      <c r="X15" s="1144"/>
      <c r="Y15" s="1144"/>
      <c r="Z15" s="1144"/>
      <c r="AA15" s="1144"/>
      <c r="AB15" s="1144"/>
      <c r="AC15" s="1144"/>
      <c r="AD15" s="1144"/>
      <c r="AE15" s="1199"/>
      <c r="AF15" s="27"/>
      <c r="AG15" s="539">
        <f>SUM(AE7:AG14)</f>
        <v>0</v>
      </c>
      <c r="AH15" s="265"/>
      <c r="AI15" s="264"/>
      <c r="AJ15" s="266"/>
      <c r="AK15" s="710"/>
      <c r="AL15" s="563"/>
      <c r="AM15" s="33">
        <f>SUM(AK7:AM14)</f>
        <v>0</v>
      </c>
      <c r="AN15" s="277"/>
      <c r="AO15" s="819"/>
      <c r="AP15" s="858">
        <f>SUM(AN7:AP14)</f>
        <v>0</v>
      </c>
      <c r="AQ15" s="26"/>
      <c r="AS15" s="762" t="s">
        <v>33</v>
      </c>
      <c r="AT15" s="765">
        <f>AG63+AG65</f>
        <v>0</v>
      </c>
    </row>
    <row r="16" spans="1:46">
      <c r="A16" s="1214" t="s">
        <v>34</v>
      </c>
      <c r="B16" s="1057"/>
      <c r="C16" s="1057"/>
      <c r="D16" s="1091"/>
      <c r="E16" s="1057"/>
      <c r="F16" s="1057"/>
      <c r="G16" s="1057"/>
      <c r="H16" s="1057"/>
      <c r="I16" s="1057"/>
      <c r="J16" s="1057"/>
      <c r="K16" s="1057"/>
      <c r="L16" s="1057"/>
      <c r="M16" s="1057"/>
      <c r="N16" s="1057"/>
      <c r="O16" s="1057"/>
      <c r="P16" s="1057"/>
      <c r="Q16" s="1057"/>
      <c r="R16" s="1057"/>
      <c r="S16" s="1057"/>
      <c r="T16" s="1057"/>
      <c r="U16" s="1057"/>
      <c r="V16" s="1057"/>
      <c r="W16" s="1057"/>
      <c r="X16" s="1057"/>
      <c r="Y16" s="1057"/>
      <c r="Z16" s="1057"/>
      <c r="AA16" s="1057"/>
      <c r="AB16" s="1057"/>
      <c r="AC16" s="1057"/>
      <c r="AD16" s="1057"/>
      <c r="AE16" s="1057"/>
      <c r="AF16" s="165"/>
      <c r="AG16" s="671"/>
      <c r="AH16" s="261"/>
      <c r="AI16" s="234"/>
      <c r="AJ16" s="202"/>
      <c r="AK16" s="977"/>
      <c r="AL16" s="978"/>
      <c r="AM16" s="977"/>
      <c r="AN16" s="979"/>
      <c r="AO16" s="981"/>
      <c r="AP16" s="982"/>
      <c r="AQ16" s="26"/>
      <c r="AS16" s="761" t="s">
        <v>35</v>
      </c>
      <c r="AT16" s="764">
        <f>AG64</f>
        <v>0</v>
      </c>
    </row>
    <row r="17" spans="1:46">
      <c r="A17" s="1210" t="s">
        <v>36</v>
      </c>
      <c r="B17" s="1069"/>
      <c r="C17" s="1069"/>
      <c r="D17" s="678">
        <f>'Year 1'!D17+'Year 2'!D17+'Year 3'!D17+'Year 4'!D17+'Year 5'!D17+'Year 6'!D17+'Year 7'!D17+'Year 8'!D17+'Year 9'!D17+'Year 10'!D17</f>
        <v>0</v>
      </c>
      <c r="E17" s="166" t="s">
        <v>37</v>
      </c>
      <c r="F17" s="1113" t="s">
        <v>38</v>
      </c>
      <c r="G17" s="1069"/>
      <c r="H17" s="1069"/>
      <c r="I17" s="1069"/>
      <c r="J17" s="1069"/>
      <c r="K17" s="1069"/>
      <c r="L17" s="1069"/>
      <c r="M17" s="1069"/>
      <c r="N17" s="1069"/>
      <c r="O17" s="1069"/>
      <c r="P17" s="1069"/>
      <c r="Q17" s="1069"/>
      <c r="R17" s="1069"/>
      <c r="S17" s="1069"/>
      <c r="T17" s="1069"/>
      <c r="U17" s="1069"/>
      <c r="V17" s="1069"/>
      <c r="W17" s="1069"/>
      <c r="X17" s="1069"/>
      <c r="Y17" s="1069"/>
      <c r="Z17" s="1069"/>
      <c r="AA17" s="34"/>
      <c r="AB17" s="465">
        <f>'Year 1'!AB17+'Year 2'!AB17+'Year 3'!AB17+'Year 4'!AB17+'Year 5'!AB17+'Year 6'!AB17+'Year 7'!AB17+'Year 8'!AB17+'Year 9'!AB17+'Year 10'!AB17</f>
        <v>0</v>
      </c>
      <c r="AC17" s="182"/>
      <c r="AD17" s="183"/>
      <c r="AE17" s="36">
        <f>'Year 1'!AE17+'Year 2'!AE17+'Year 3'!AE17+'Year 4'!AE17+'Year 5'!AE17+'Year 6'!AE17+'Year 7'!AE17+'Year 8'!AE17+'Year 9'!AE17+'Year 10'!AE17</f>
        <v>0</v>
      </c>
      <c r="AF17" s="161"/>
      <c r="AG17" s="537">
        <f>'Year 1'!AG17+'Year 2'!AG17+'Year 3'!AG17+'Year 4'!AG17+'Year 5'!AG17+'Year 6'!AG17+'Year 7'!AG17+'Year 8'!AG17+'Year 9'!AG17+'Year 10'!AG17</f>
        <v>0</v>
      </c>
      <c r="AH17" s="538">
        <f>'Year 1'!AH17+'Year 2'!AH17+'Year 3'!AH17+'Year 4'!AH17+'Year 5'!AH17+'Year 6'!AH17+'Year 7'!AH17+'Year 8'!AH17+'Year 9'!AH17+'Year 10'!AH17</f>
        <v>0</v>
      </c>
      <c r="AI17" s="197"/>
      <c r="AJ17" s="198"/>
      <c r="AK17" s="94">
        <f>'Year 1'!AK17+'Year 2'!AK17+'Year 3'!AK17+'Year 4'!AK17+'Year 5'!AK17+'Year 6'!AK17+'Year 7'!AK17</f>
        <v>0</v>
      </c>
      <c r="AL17" s="94">
        <f>'Year 1'!AL17+'Year 2'!AL17+'Year 3'!AL17+'Year 4'!AL17+'Year 5'!AL17+'Year 6'!AL17+'Year 7'!AL17</f>
        <v>0</v>
      </c>
      <c r="AM17" s="94">
        <f>'Year 1'!AM17+'Year 2'!AM17+'Year 3'!AM17+'Year 4'!AM17+'Year 5'!AM17+'Year 6'!AM17+'Year 7'!AM17</f>
        <v>0</v>
      </c>
      <c r="AN17" s="976">
        <f>'Year 1'!AN17+'Year 2'!AN17+'Year 3'!AN17+'Year 4'!AN17+'Year 5'!AN17+'Year 6'!AN17+'Year 7'!AN17+'Year 8'!AN17+'Year 9'!AN17+'Year 10'!AN17</f>
        <v>0</v>
      </c>
      <c r="AO17" s="980">
        <f>'Year 1'!AO17+'Year 2'!AO17+'Year 3'!AO17+'Year 4'!AO17+'Year 5'!AO17+'Year 6'!AO17+'Year 7'!AO17+'Year 8'!AO17+'Year 9'!AO17+'Year 10'!AO17</f>
        <v>0</v>
      </c>
      <c r="AP17" s="861">
        <f>'Year 1'!AP17+'Year 2'!AP17+'Year 3'!AP17+'Year 4'!AP17+'Year 5'!AP17+'Year 6'!AP17+'Year 7'!AP17+'Year 8'!AP17+'Year 9'!AP17+'Year 10'!AP17</f>
        <v>0</v>
      </c>
      <c r="AQ17" s="26"/>
      <c r="AS17" s="761" t="s">
        <v>39</v>
      </c>
      <c r="AT17" s="764">
        <f>SUM(AH66:AH70)</f>
        <v>0</v>
      </c>
    </row>
    <row r="18" spans="1:46">
      <c r="A18" s="1211" t="s">
        <v>40</v>
      </c>
      <c r="B18" s="1076"/>
      <c r="C18" s="1076"/>
      <c r="D18" s="678">
        <f>'Year 1'!D18+'Year 2'!D18+'Year 3'!D18+'Year 4'!D18+'Year 5'!D18+'Year 6'!D18+'Year 7'!D18+'Year 8'!D18+'Year 9'!D18+'Year 10'!D18</f>
        <v>0</v>
      </c>
      <c r="E18" s="167" t="s">
        <v>37</v>
      </c>
      <c r="F18" s="1114" t="s">
        <v>41</v>
      </c>
      <c r="G18" s="1076"/>
      <c r="H18" s="1076"/>
      <c r="I18" s="1076"/>
      <c r="J18" s="1076"/>
      <c r="K18" s="1076"/>
      <c r="L18" s="1076"/>
      <c r="M18" s="1076"/>
      <c r="N18" s="1076"/>
      <c r="O18" s="1076"/>
      <c r="P18" s="1076"/>
      <c r="Q18" s="1076"/>
      <c r="R18" s="1076"/>
      <c r="S18" s="1076"/>
      <c r="T18" s="1076"/>
      <c r="U18" s="1076"/>
      <c r="V18" s="1076"/>
      <c r="W18" s="1076"/>
      <c r="X18" s="1076"/>
      <c r="Y18" s="1076"/>
      <c r="Z18" s="1115"/>
      <c r="AA18" s="37"/>
      <c r="AB18" s="469"/>
      <c r="AC18" s="465">
        <f>'Year 1'!AC18+'Year 2'!AC18+'Year 3'!AC18+'Year 4'!AC18+'Year 5'!AC18+'Year 6'!AC18+'Year 7'!AC18+'Year 8'!AC18+'Year 9'!AC18+'Year 10'!AC18</f>
        <v>0</v>
      </c>
      <c r="AD18" s="471"/>
      <c r="AE18" s="36">
        <f>'Year 1'!AE18+'Year 2'!AE18+'Year 3'!AE18+'Year 4'!AE18+'Year 5'!AE18+'Year 6'!AE18+'Year 7'!AE18+'Year 8'!AE18+'Year 9'!AE18+'Year 10'!AE18</f>
        <v>0</v>
      </c>
      <c r="AF18" s="161"/>
      <c r="AG18" s="672">
        <f>'Year 1'!AG18+'Year 2'!AG18+'Year 3'!AG18+'Year 4'!AG18+'Year 5'!AG18+'Year 6'!AG18+'Year 7'!AG18+'Year 8'!AG18+'Year 9'!AG18+'Year 10'!AG18</f>
        <v>0</v>
      </c>
      <c r="AH18" s="200"/>
      <c r="AI18" s="475">
        <f>'Year 1'!AI18+'Year 2'!AI18+'Year 3'!AI18+'Year 4'!AI18+'Year 5'!AI18+'Year 6'!AI18+'Year 7'!AI18+'Year 8'!AI18+'Year 9'!AI18+'Year 10'!AI18</f>
        <v>0</v>
      </c>
      <c r="AJ18" s="198"/>
      <c r="AK18" s="94">
        <f>'Year 1'!AK18+'Year 2'!AK18+'Year 3'!AK18+'Year 4'!AK18+'Year 5'!AK18+'Year 6'!AK18+'Year 7'!AK18</f>
        <v>0</v>
      </c>
      <c r="AL18" s="94">
        <f>'Year 1'!AL18+'Year 2'!AL18+'Year 3'!AL18+'Year 4'!AL18+'Year 5'!AL18+'Year 6'!AL18+'Year 7'!AL18</f>
        <v>0</v>
      </c>
      <c r="AM18" s="23">
        <f>'Year 1'!AM18+'Year 2'!AM18+'Year 3'!AM18+'Year 4'!AM18+'Year 5'!AM18+'Year 6'!AM18+'Year 7'!AM18</f>
        <v>0</v>
      </c>
      <c r="AN18" s="975">
        <f>'Year 1'!AN18+'Year 2'!AN18+'Year 3'!AN18+'Year 4'!AN18+'Year 5'!AN18+'Year 6'!AN18+'Year 7'!AN18+'Year 8'!AN18+'Year 9'!AN18+'Year 10'!AN18</f>
        <v>0</v>
      </c>
      <c r="AO18" s="820">
        <f>'Year 1'!AO18+'Year 2'!AO18+'Year 3'!AO18+'Year 4'!AO18+'Year 5'!AO18+'Year 6'!AO18+'Year 7'!AO18+'Year 8'!AO18+'Year 9'!AO18+'Year 10'!AO18</f>
        <v>0</v>
      </c>
      <c r="AP18" s="486">
        <f>'Year 1'!AP18+'Year 2'!AP18+'Year 3'!AP18+'Year 4'!AP18+'Year 5'!AP18+'Year 6'!AP18+'Year 7'!AP18+'Year 8'!AP18+'Year 9'!AP18+'Year 10'!AP18</f>
        <v>0</v>
      </c>
      <c r="AQ18" s="26"/>
      <c r="AS18" s="761" t="s">
        <v>42</v>
      </c>
      <c r="AT18" s="764">
        <f>SUM($AI$66:$AI$70)</f>
        <v>0</v>
      </c>
    </row>
    <row r="19" spans="1:46">
      <c r="A19" s="1211" t="s">
        <v>43</v>
      </c>
      <c r="B19" s="1076"/>
      <c r="C19" s="1076"/>
      <c r="D19" s="678">
        <f>'Year 1'!D19+'Year 2'!D19+'Year 3'!D19+'Year 4'!D19+'Year 5'!D19+'Year 6'!D19+'Year 7'!D19+'Year 8'!D19+'Year 9'!D19+'Year 10'!D19</f>
        <v>0</v>
      </c>
      <c r="E19" s="167" t="s">
        <v>37</v>
      </c>
      <c r="F19" s="168" t="s">
        <v>44</v>
      </c>
      <c r="G19" s="416"/>
      <c r="H19" s="416"/>
      <c r="I19" s="416"/>
      <c r="J19" s="416"/>
      <c r="K19" s="416"/>
      <c r="L19" s="416"/>
      <c r="M19" s="416"/>
      <c r="N19" s="416"/>
      <c r="O19" s="416"/>
      <c r="P19" s="416"/>
      <c r="Q19" s="416"/>
      <c r="R19" s="416"/>
      <c r="S19" s="416"/>
      <c r="T19" s="416"/>
      <c r="U19" s="416"/>
      <c r="V19" s="416"/>
      <c r="W19" s="416"/>
      <c r="X19" s="416"/>
      <c r="Y19" s="416"/>
      <c r="Z19" s="417"/>
      <c r="AA19" s="37"/>
      <c r="AB19" s="198"/>
      <c r="AC19" s="470">
        <f>'Year 1'!AC19+'Year 2'!AC19+'Year 3'!AC19+'Year 4'!AC19+'Year 5'!AC19+'Year 6'!AC19+'Year 7'!AC19+'Year 8'!AC19+'Year 9'!AC19+'Year 10'!AC19</f>
        <v>0</v>
      </c>
      <c r="AD19" s="472"/>
      <c r="AE19" s="424">
        <f>'Year 1'!AE19+'Year 2'!AE19+'Year 3'!AE19+'Year 4'!AE19+'Year 5'!AE19+'Year 6'!AE19+'Year 7'!AE19+'Year 8'!AE19+'Year 9'!AE19+'Year 10'!AE19</f>
        <v>0</v>
      </c>
      <c r="AF19" s="161"/>
      <c r="AG19" s="672">
        <f>'Year 1'!AG19+'Year 2'!AG19+'Year 3'!AG19+'Year 4'!AG19+'Year 5'!AG19+'Year 6'!AG19+'Year 7'!AG19+'Year 8'!AG19+'Year 9'!AG19+'Year 10'!AG19</f>
        <v>0</v>
      </c>
      <c r="AH19" s="198"/>
      <c r="AI19" s="476">
        <f>'Year 1'!AI19+'Year 2'!AI19+'Year 3'!AI19+'Year 4'!AI19+'Year 5'!AI19+'Year 6'!AI19+'Year 7'!AI19+'Year 8'!AI19+'Year 9'!AI19+'Year 10'!AI19</f>
        <v>0</v>
      </c>
      <c r="AJ19" s="198"/>
      <c r="AK19" s="94">
        <f>'Year 1'!AK19+'Year 2'!AK19+'Year 3'!AK19+'Year 4'!AK19+'Year 5'!AK19+'Year 6'!AK19+'Year 7'!AK19</f>
        <v>0</v>
      </c>
      <c r="AL19" s="94">
        <f>'Year 1'!AL19+'Year 2'!AL19+'Year 3'!AL19+'Year 4'!AL19+'Year 5'!AL19+'Year 6'!AL19+'Year 7'!AL19</f>
        <v>0</v>
      </c>
      <c r="AM19" s="23">
        <f>'Year 1'!AM19+'Year 2'!AM19+'Year 3'!AM19+'Year 4'!AM19+'Year 5'!AM19+'Year 6'!AM19+'Year 7'!AM19</f>
        <v>0</v>
      </c>
      <c r="AN19" s="975">
        <f>'Year 1'!AN19+'Year 2'!AN19+'Year 3'!AN19+'Year 4'!AN19+'Year 5'!AN19+'Year 6'!AN19+'Year 7'!AN19+'Year 8'!AN19+'Year 9'!AN19+'Year 10'!AN19</f>
        <v>0</v>
      </c>
      <c r="AO19" s="820">
        <f>'Year 1'!AO19+'Year 2'!AO19+'Year 3'!AO19+'Year 4'!AO19+'Year 5'!AO19+'Year 6'!AO19+'Year 7'!AO19+'Year 8'!AO19+'Year 9'!AO19+'Year 10'!AO19</f>
        <v>0</v>
      </c>
      <c r="AP19" s="486">
        <f>'Year 1'!AP19+'Year 2'!AP19+'Year 3'!AP19+'Year 4'!AP19+'Year 5'!AP19+'Year 6'!AP19+'Year 7'!AP19+'Year 8'!AP19+'Year 9'!AP19+'Year 10'!AP19</f>
        <v>0</v>
      </c>
      <c r="AQ19" s="26"/>
      <c r="AS19" s="761" t="s">
        <v>45</v>
      </c>
      <c r="AT19" s="764">
        <f>AG71</f>
        <v>0</v>
      </c>
    </row>
    <row r="20" spans="1:46">
      <c r="A20" s="1211" t="s">
        <v>46</v>
      </c>
      <c r="B20" s="1076"/>
      <c r="C20" s="1076"/>
      <c r="D20" s="678">
        <f>'Year 1'!D20+'Year 2'!D20+'Year 3'!D20+'Year 4'!D20+'Year 5'!D20+'Year 6'!D20+'Year 7'!D20+'Year 8'!D20+'Year 9'!D20+'Year 10'!D20</f>
        <v>0</v>
      </c>
      <c r="E20" s="167" t="s">
        <v>37</v>
      </c>
      <c r="F20" s="168" t="s">
        <v>47</v>
      </c>
      <c r="G20" s="416"/>
      <c r="H20" s="416"/>
      <c r="I20" s="416"/>
      <c r="J20" s="416"/>
      <c r="K20" s="416"/>
      <c r="L20" s="416"/>
      <c r="M20" s="416"/>
      <c r="N20" s="416"/>
      <c r="O20" s="416"/>
      <c r="P20" s="416"/>
      <c r="Q20" s="416"/>
      <c r="R20" s="416"/>
      <c r="S20" s="416"/>
      <c r="T20" s="416"/>
      <c r="U20" s="416"/>
      <c r="V20" s="416"/>
      <c r="W20" s="416"/>
      <c r="X20" s="416"/>
      <c r="Y20" s="416"/>
      <c r="Z20" s="417"/>
      <c r="AA20" s="37"/>
      <c r="AB20" s="198"/>
      <c r="AC20" s="468">
        <f>'Year 1'!AC20+'Year 2'!AC20+'Year 3'!AC20+'Year 4'!AC20+'Year 5'!AC20+'Year 6'!AC20+'Year 7'!AC20+'Year 8'!AC20+'Year 9'!AC20+'Year 10'!AC20</f>
        <v>0</v>
      </c>
      <c r="AD20" s="426"/>
      <c r="AE20" s="36">
        <f>'Year 1'!AE20+'Year 2'!AE20+'Year 3'!AE20+'Year 4'!AE20+'Year 5'!AE20+'Year 6'!AE20+'Year 7'!AE20+'Year 8'!AE20+'Year 9'!AE20+'Year 10'!AE20</f>
        <v>0</v>
      </c>
      <c r="AF20" s="161"/>
      <c r="AG20" s="672">
        <f>'Year 1'!AG20+'Year 2'!AG20+'Year 3'!AG20+'Year 4'!AG20+'Year 5'!AG20+'Year 6'!AG20+'Year 7'!AG20+'Year 8'!AG20+'Year 9'!AG20+'Year 10'!AG20</f>
        <v>0</v>
      </c>
      <c r="AH20" s="198"/>
      <c r="AI20" s="477">
        <f>'Year 1'!AI20+'Year 2'!AI20+'Year 3'!AI20+'Year 4'!AI20+'Year 5'!AI20+'Year 6'!AI20+'Year 7'!AI20+'Year 8'!AI20+'Year 9'!AI20+'Year 10'!AI20</f>
        <v>0</v>
      </c>
      <c r="AJ20" s="198"/>
      <c r="AK20" s="94">
        <f>'Year 1'!AK20+'Year 2'!AK20+'Year 3'!AK20+'Year 4'!AK20+'Year 5'!AK20+'Year 6'!AK20+'Year 7'!AK20</f>
        <v>0</v>
      </c>
      <c r="AL20" s="94">
        <f>'Year 1'!AL20+'Year 2'!AL20+'Year 3'!AL20+'Year 4'!AL20+'Year 5'!AL20+'Year 6'!AL20+'Year 7'!AL20</f>
        <v>0</v>
      </c>
      <c r="AM20" s="23">
        <f>'Year 1'!AM20+'Year 2'!AM20+'Year 3'!AM20+'Year 4'!AM20+'Year 5'!AM20+'Year 6'!AM20+'Year 7'!AM20</f>
        <v>0</v>
      </c>
      <c r="AN20" s="975">
        <f>'Year 1'!AN20+'Year 2'!AN20+'Year 3'!AN20+'Year 4'!AN20+'Year 5'!AN20+'Year 6'!AN20+'Year 7'!AN20+'Year 8'!AN20+'Year 9'!AN20+'Year 10'!AN20</f>
        <v>0</v>
      </c>
      <c r="AO20" s="820">
        <f>'Year 1'!AO20+'Year 2'!AO20+'Year 3'!AO20+'Year 4'!AO20+'Year 5'!AO20+'Year 6'!AO20+'Year 7'!AO20+'Year 8'!AO20+'Year 9'!AO20+'Year 10'!AO20</f>
        <v>0</v>
      </c>
      <c r="AP20" s="486">
        <f>'Year 1'!AP20+'Year 2'!AP20+'Year 3'!AP20+'Year 4'!AP20+'Year 5'!AP20+'Year 6'!AP20+'Year 7'!AP20+'Year 8'!AP20+'Year 9'!AP20+'Year 10'!AP20</f>
        <v>0</v>
      </c>
      <c r="AQ20" s="26"/>
      <c r="AS20" s="761" t="s">
        <v>48</v>
      </c>
      <c r="AT20" s="764">
        <f>SUM(AG54:AG58)</f>
        <v>0</v>
      </c>
    </row>
    <row r="21" spans="1:46">
      <c r="A21" s="1211" t="s">
        <v>49</v>
      </c>
      <c r="B21" s="1076"/>
      <c r="C21" s="1076"/>
      <c r="D21" s="678">
        <f>'Year 1'!D21+'Year 2'!D21+'Year 3'!D21+'Year 4'!D21+'Year 5'!D21+'Year 6'!D21+'Year 7'!D21+'Year 8'!D21+'Year 9'!D21+'Year 10'!D21</f>
        <v>0</v>
      </c>
      <c r="E21" s="167" t="s">
        <v>37</v>
      </c>
      <c r="F21" s="1114" t="s">
        <v>50</v>
      </c>
      <c r="G21" s="1076"/>
      <c r="H21" s="1076"/>
      <c r="I21" s="1076"/>
      <c r="J21" s="1076"/>
      <c r="K21" s="1076"/>
      <c r="L21" s="1076"/>
      <c r="M21" s="1076"/>
      <c r="N21" s="1076"/>
      <c r="O21" s="1076"/>
      <c r="P21" s="1076"/>
      <c r="Q21" s="1076"/>
      <c r="R21" s="1076"/>
      <c r="S21" s="1076"/>
      <c r="T21" s="1076"/>
      <c r="U21" s="1076"/>
      <c r="V21" s="1076"/>
      <c r="W21" s="1076"/>
      <c r="X21" s="1076"/>
      <c r="Y21" s="1076"/>
      <c r="Z21" s="1115"/>
      <c r="AA21" s="39"/>
      <c r="AB21" s="1383"/>
      <c r="AC21" s="1125"/>
      <c r="AD21" s="262">
        <f>'Year 1'!AD21+'Year 2'!AD21+'Year 3'!AD21+'Year 4'!AD21+'Year 5'!AD21+'Year 6'!AD21+'Year 7'!AD21+'Year 8'!AD21+'Year 9'!AD21+'Year 10'!AD21</f>
        <v>0</v>
      </c>
      <c r="AE21" s="36">
        <f>'Year 1'!AE21+'Year 2'!AE21+'Year 3'!AE21+'Year 4'!AE21+'Year 5'!AE21+'Year 6'!AE21+'Year 7'!AE21+'Year 8'!AE21+'Year 9'!AE21+'Year 10'!AE21</f>
        <v>0</v>
      </c>
      <c r="AF21" s="161"/>
      <c r="AG21" s="672">
        <f>'Year 1'!AG21+'Year 2'!AG21+'Year 3'!AG21+'Year 4'!AG21+'Year 5'!AG21+'Year 6'!AG21+'Year 7'!AG21+'Year 8'!AG21+'Year 9'!AG21+'Year 10'!AG21</f>
        <v>0</v>
      </c>
      <c r="AH21" s="1317"/>
      <c r="AI21" s="1117"/>
      <c r="AJ21" s="478">
        <f>'Year 1'!AJ21+'Year 2'!AJ21+'Year 3'!AJ21+'Year 4'!AJ21+'Year 5'!AJ21+'Year 6'!AJ21+'Year 7'!AJ21+'Year 8'!AJ21+'Year 9'!AJ21+'Year 10'!AJ21</f>
        <v>0</v>
      </c>
      <c r="AK21" s="94">
        <f>'Year 1'!AK21+'Year 2'!AK21+'Year 3'!AK21+'Year 4'!AK21+'Year 5'!AK21+'Year 6'!AK21+'Year 7'!AK21</f>
        <v>0</v>
      </c>
      <c r="AL21" s="94">
        <f>'Year 1'!AL21+'Year 2'!AL21+'Year 3'!AL21+'Year 4'!AL21+'Year 5'!AL21+'Year 6'!AL21+'Year 7'!AL21</f>
        <v>0</v>
      </c>
      <c r="AM21" s="23">
        <f>'Year 1'!AM21+'Year 2'!AM21+'Year 3'!AM21+'Year 4'!AM21+'Year 5'!AM21+'Year 6'!AM21+'Year 7'!AM21</f>
        <v>0</v>
      </c>
      <c r="AN21" s="975">
        <f>'Year 1'!AN21+'Year 2'!AN21+'Year 3'!AN21+'Year 4'!AN21+'Year 5'!AN21+'Year 6'!AN21+'Year 7'!AN21+'Year 8'!AN21+'Year 9'!AN21+'Year 10'!AN21</f>
        <v>0</v>
      </c>
      <c r="AO21" s="820">
        <f>'Year 1'!AO21+'Year 2'!AO21+'Year 3'!AO21+'Year 4'!AO21+'Year 5'!AO21+'Year 6'!AO21+'Year 7'!AO21+'Year 8'!AO21+'Year 9'!AO21+'Year 10'!AO21</f>
        <v>0</v>
      </c>
      <c r="AP21" s="486">
        <f>'Year 1'!AP21+'Year 2'!AP21+'Year 3'!AP21+'Year 4'!AP21+'Year 5'!AP21+'Year 6'!AP21+'Year 7'!AP21+'Year 8'!AP21+'Year 9'!AP21+'Year 10'!AP21</f>
        <v>0</v>
      </c>
      <c r="AQ21" s="26"/>
      <c r="AS21" s="761" t="s">
        <v>51</v>
      </c>
      <c r="AT21" s="764">
        <f>AG80</f>
        <v>0</v>
      </c>
    </row>
    <row r="22" spans="1:46">
      <c r="A22" s="1119" t="s">
        <v>52</v>
      </c>
      <c r="B22" s="1076"/>
      <c r="C22" s="1076"/>
      <c r="D22" s="678">
        <f>'Year 1'!D22+'Year 2'!D22+'Year 3'!D22+'Year 4'!D22+'Year 5'!D22+'Year 6'!D22+'Year 7'!D22+'Year 8'!D22+'Year 9'!D22+'Year 10'!D22</f>
        <v>0</v>
      </c>
      <c r="E22" s="167" t="s">
        <v>37</v>
      </c>
      <c r="F22" s="1114" t="str">
        <f>'Year 5'!F22:Z22</f>
        <v xml:space="preserve">Other - full time benefited </v>
      </c>
      <c r="G22" s="1076"/>
      <c r="H22" s="1076"/>
      <c r="I22" s="1076"/>
      <c r="J22" s="1076"/>
      <c r="K22" s="1076"/>
      <c r="L22" s="1076"/>
      <c r="M22" s="1076"/>
      <c r="N22" s="1076"/>
      <c r="O22" s="1076"/>
      <c r="P22" s="1076"/>
      <c r="Q22" s="1076"/>
      <c r="R22" s="1076"/>
      <c r="S22" s="1076"/>
      <c r="T22" s="1076"/>
      <c r="U22" s="1076"/>
      <c r="V22" s="1076"/>
      <c r="W22" s="1076"/>
      <c r="X22" s="1076"/>
      <c r="Y22" s="1076"/>
      <c r="Z22" s="1115"/>
      <c r="AA22" s="713"/>
      <c r="AB22" s="920">
        <f>'Year 1'!AB22+'Year 2'!AB22+'Year 3'!AB22+'Year 4'!AB22+'Year 5'!AB22+'Year 6'!AB22+'Year 7'!AB22+'Year 8'!AB22+'Year 9'!AB22+'Year 10'!AB22</f>
        <v>0</v>
      </c>
      <c r="AC22" s="1116"/>
      <c r="AD22" s="1125"/>
      <c r="AE22" s="36">
        <f>'Year 1'!AE22+'Year 2'!AE22+'Year 3'!AE22+'Year 4'!AE22+'Year 5'!AE22+'Year 6'!AE22+'Year 7'!AE22+'Year 8'!AE22+'Year 9'!AE22+'Year 10'!AE22</f>
        <v>0</v>
      </c>
      <c r="AF22" s="161"/>
      <c r="AG22" s="672">
        <f>'Year 1'!AG22+'Year 2'!AG22+'Year 3'!AG22+'Year 4'!AG22+'Year 5'!AG22+'Year 6'!AG22+'Year 7'!AG22+'Year 8'!AG22+'Year 9'!AG22+'Year 10'!AG22</f>
        <v>0</v>
      </c>
      <c r="AH22" s="923">
        <f>'Year 1'!AH22+'Year 2'!AH22+'Year 3'!AH22+'Year 4'!AH22+'Year 5'!AH22+'Year 6'!AH22+'Year 7'!AH22+'Year 8'!AH22+'Year 9'!AH22+'Year 10'!AH22</f>
        <v>0</v>
      </c>
      <c r="AI22" s="1116"/>
      <c r="AJ22" s="1254"/>
      <c r="AK22" s="94">
        <f>'Year 1'!AK22+'Year 2'!AK22+'Year 3'!AK22+'Year 4'!AK22+'Year 5'!AK22+'Year 6'!AK22+'Year 7'!AK22</f>
        <v>0</v>
      </c>
      <c r="AL22" s="94">
        <f>'Year 1'!AL28+'Year 2'!AL22+'Year 3'!AL22+'Year 4'!AL22+'Year 5'!AL22+'Year 6'!AL22+'Year 7'!AL22</f>
        <v>0</v>
      </c>
      <c r="AM22" s="568">
        <f>'Year 1'!AM22+'Year 2'!AM22+'Year 3'!AM22+'Year 4'!AM22+'Year 5'!AM22+'Year 6'!AM22+'Year 7'!AM22</f>
        <v>0</v>
      </c>
      <c r="AN22" s="975">
        <f>'Year 1'!AN22+'Year 2'!AN22+'Year 3'!AN22+'Year 4'!AN22+'Year 5'!AN22+'Year 6'!AN22+'Year 7'!AN22+'Year 8'!AN22+'Year 9'!AN22+'Year 10'!AN22</f>
        <v>0</v>
      </c>
      <c r="AO22" s="820">
        <f>'Year 1'!AO28+'Year 2'!AO22+'Year 3'!AO22+'Year 4'!AO22+'Year 5'!AO22+'Year 6'!AO22+'Year 7'!AO22+'Year 8'!AO22+'Year 9'!AO22+'Year 10'!AO22</f>
        <v>0</v>
      </c>
      <c r="AP22" s="486">
        <f>'Year 1'!AP22+'Year 2'!AP22+'Year 3'!AP22+'Year 4'!AP22+'Year 5'!AP22+'Year 6'!AP22+'Year 7'!AP22+'Year 8'!AP22+'Year 9'!AP22+'Year 10'!AP22</f>
        <v>0</v>
      </c>
      <c r="AQ22" s="26"/>
      <c r="AS22" s="763"/>
      <c r="AT22" s="766"/>
    </row>
    <row r="23" spans="1:46" ht="12.75" customHeight="1" outlineLevel="1">
      <c r="A23" s="1119" t="s">
        <v>54</v>
      </c>
      <c r="B23" s="1076"/>
      <c r="C23" s="1076"/>
      <c r="D23" s="678">
        <f>'Year 1'!D23+'Year 2'!D23+'Year 3'!D23+'Year 4'!D23+'Year 5'!D23+'Year 6'!D23+'Year 7'!D23+'Year 8'!D23+'Year 9'!D23+'Year 10'!D23</f>
        <v>0</v>
      </c>
      <c r="E23" s="168" t="s">
        <v>37</v>
      </c>
      <c r="F23" s="1114" t="str">
        <f>'Year 5'!F28:Z28</f>
        <v xml:space="preserve">Other - full time benefited </v>
      </c>
      <c r="G23" s="1076"/>
      <c r="H23" s="1076"/>
      <c r="I23" s="1076"/>
      <c r="J23" s="1076"/>
      <c r="K23" s="1076"/>
      <c r="L23" s="1076"/>
      <c r="M23" s="1076"/>
      <c r="N23" s="1076"/>
      <c r="O23" s="1076"/>
      <c r="P23" s="1076"/>
      <c r="Q23" s="1076"/>
      <c r="R23" s="1076"/>
      <c r="S23" s="1076"/>
      <c r="T23" s="1076"/>
      <c r="U23" s="1076"/>
      <c r="V23" s="1076"/>
      <c r="W23" s="1076"/>
      <c r="X23" s="1076"/>
      <c r="Y23" s="1076"/>
      <c r="Z23" s="1115"/>
      <c r="AA23" s="713"/>
      <c r="AB23" s="921">
        <f>'Year 1'!AB23+'Year 2'!AB23+'Year 3'!AB23+'Year 4'!AB23+'Year 5'!AB23+'Year 6'!AB23+'Year 7'!AB23+'Year 8'!AB23+'Year 9'!AB23+'Year 10'!AB23</f>
        <v>0</v>
      </c>
      <c r="AC23" s="1138"/>
      <c r="AD23" s="1125"/>
      <c r="AE23" s="36">
        <f>'Year 1'!AE23+'Year 2'!AE23+'Year 3'!AE23+'Year 4'!AE23+'Year 5'!AE23+'Year 6'!AE23+'Year 7'!AE23+'Year 8'!AE23+'Year 9'!AE23+'Year 10'!AE23</f>
        <v>0</v>
      </c>
      <c r="AF23" s="161"/>
      <c r="AG23" s="672">
        <f>'Year 1'!AG23+'Year 2'!AG23+'Year 3'!AG23+'Year 4'!AG23+'Year 5'!AG23+'Year 6'!AG23+'Year 7'!AG23+'Year 8'!AG23+'Year 9'!AG23+'Year 10'!AG23</f>
        <v>0</v>
      </c>
      <c r="AH23" s="924">
        <f>'Year 1'!AH23+'Year 2'!AH23+'Year 3'!AH23+'Year 4'!AH23+'Year 5'!AH23+'Year 6'!AH23+'Year 7'!AH23+'Year 8'!AH23+'Year 9'!AH23+'Year 10'!AH23</f>
        <v>0</v>
      </c>
      <c r="AI23" s="1116"/>
      <c r="AJ23" s="1254"/>
      <c r="AK23" s="94">
        <f>'Year 1'!AK23+'Year 2'!AK23+'Year 3'!AK23+'Year 4'!AK23+'Year 5'!AK23+'Year 6'!AK23+'Year 7'!AK23</f>
        <v>0</v>
      </c>
      <c r="AL23" s="94">
        <f>'Year 1'!AL28+'Year 2'!AL28+'Year 3'!AL28+'Year 4'!AL28+'Year 5'!AL28+'Year 6'!AL28+'Year 7'!AL28</f>
        <v>0</v>
      </c>
      <c r="AM23" s="570">
        <f>'Year 1'!AM23+'Year 2'!AM23+'Year 3'!AM23+'Year 4'!AM23+'Year 5'!AM23+'Year 6'!AM23+'Year 7'!AM23</f>
        <v>0</v>
      </c>
      <c r="AN23" s="975">
        <f>'Year 1'!AN23+'Year 2'!AN23+'Year 3'!AN23+'Year 4'!AN23+'Year 5'!AN23+'Year 6'!AN23+'Year 7'!AN23+'Year 8'!AN23+'Year 9'!AN23+'Year 10'!AN23</f>
        <v>0</v>
      </c>
      <c r="AO23" s="820">
        <f>'Year 1'!AO29+'Year 2'!AO23+'Year 3'!AO23+'Year 4'!AO23+'Year 5'!AO23+'Year 6'!AO23+'Year 7'!AO23+'Year 8'!AO23+'Year 9'!AO23+'Year 10'!AO23</f>
        <v>0</v>
      </c>
      <c r="AP23" s="486">
        <f>'Year 1'!AP23+'Year 2'!AP23+'Year 3'!AP23+'Year 4'!AP23+'Year 5'!AP23+'Year 6'!AP23+'Year 7'!AP23+'Year 8'!AP23+'Year 9'!AP23+'Year 10'!AP23</f>
        <v>0</v>
      </c>
      <c r="AQ23" s="26"/>
      <c r="AS23" s="768" t="s">
        <v>55</v>
      </c>
      <c r="AT23" s="769">
        <f>SUM($AT$8:$AT$21)</f>
        <v>0</v>
      </c>
    </row>
    <row r="24" spans="1:46" outlineLevel="1">
      <c r="A24" s="1119" t="s">
        <v>56</v>
      </c>
      <c r="B24" s="1076"/>
      <c r="C24" s="1076"/>
      <c r="D24" s="678">
        <f>'Year 1'!D24+'Year 2'!D24+'Year 3'!D24+'Year 4'!D24+'Year 5'!D24+'Year 6'!D24+'Year 7'!D24+'Year 8'!D24+'Year 9'!D24+'Year 10'!D24</f>
        <v>0</v>
      </c>
      <c r="E24" s="168" t="s">
        <v>37</v>
      </c>
      <c r="F24" s="1114" t="str">
        <f>'Year 5'!F28:Z28</f>
        <v xml:space="preserve">Other - full time benefited </v>
      </c>
      <c r="G24" s="1076"/>
      <c r="H24" s="1076"/>
      <c r="I24" s="1076"/>
      <c r="J24" s="1076"/>
      <c r="K24" s="1076"/>
      <c r="L24" s="1076"/>
      <c r="M24" s="1076"/>
      <c r="N24" s="1076"/>
      <c r="O24" s="1076"/>
      <c r="P24" s="1076"/>
      <c r="Q24" s="1076"/>
      <c r="R24" s="1076"/>
      <c r="S24" s="1076"/>
      <c r="T24" s="1076"/>
      <c r="U24" s="1076"/>
      <c r="V24" s="1076"/>
      <c r="W24" s="1076"/>
      <c r="X24" s="1076"/>
      <c r="Y24" s="1076"/>
      <c r="Z24" s="1115"/>
      <c r="AA24" s="713"/>
      <c r="AB24" s="921">
        <f>'Year 1'!AB24+'Year 2'!AB24+'Year 3'!AB24+'Year 4'!AB24+'Year 5'!AB24+'Year 6'!AB24+'Year 7'!AB24+'Year 8'!AB24+'Year 9'!AB24+'Year 10'!AB24</f>
        <v>0</v>
      </c>
      <c r="AC24" s="1138"/>
      <c r="AD24" s="1125"/>
      <c r="AE24" s="36">
        <f>'Year 1'!AE24+'Year 2'!AE24+'Year 3'!AE24+'Year 4'!AE24+'Year 5'!AE24+'Year 6'!AE24+'Year 7'!AE24+'Year 8'!AE24+'Year 9'!AE24+'Year 10'!AE24</f>
        <v>0</v>
      </c>
      <c r="AF24" s="161"/>
      <c r="AG24" s="672">
        <f>'Year 1'!AG24+'Year 2'!AG24+'Year 3'!AG24+'Year 4'!AG24+'Year 5'!AG24+'Year 6'!AG24+'Year 7'!AG24+'Year 8'!AG24+'Year 9'!AG24+'Year 10'!AG24</f>
        <v>0</v>
      </c>
      <c r="AH24" s="924">
        <f>'Year 1'!AH24+'Year 2'!AH24+'Year 3'!AH24+'Year 4'!AH24+'Year 5'!AH24+'Year 6'!AH24+'Year 7'!AH24+'Year 8'!AH24+'Year 9'!AH24+'Year 10'!AH24</f>
        <v>0</v>
      </c>
      <c r="AI24" s="1116"/>
      <c r="AJ24" s="1254"/>
      <c r="AK24" s="94">
        <f>'Year 1'!AK24+'Year 2'!AK24+'Year 3'!AK24+'Year 4'!AK24+'Year 5'!AK24+'Year 6'!AK24+'Year 7'!AK24</f>
        <v>0</v>
      </c>
      <c r="AL24" s="94">
        <f>'Year 1'!AL28+'Year 2'!AL28+'Year 3'!AL28+'Year 4'!AL28+'Year 5'!AL28+'Year 6'!AL28+'Year 7'!AL28</f>
        <v>0</v>
      </c>
      <c r="AM24" s="570">
        <f>'Year 1'!AM24+'Year 2'!AM24+'Year 3'!AM24+'Year 4'!AM24+'Year 5'!AM24+'Year 6'!AM24+'Year 7'!AM24</f>
        <v>0</v>
      </c>
      <c r="AN24" s="975">
        <f>'Year 1'!AN24+'Year 2'!AN24+'Year 3'!AN24+'Year 4'!AN24+'Year 5'!AN24+'Year 6'!AN24+'Year 7'!AN24+'Year 8'!AN24+'Year 9'!AN24+'Year 10'!AN24</f>
        <v>0</v>
      </c>
      <c r="AO24" s="820">
        <f>'Year 1'!AO30+'Year 2'!AO24+'Year 3'!AO24+'Year 4'!AO24+'Year 5'!AO24+'Year 6'!AO24+'Year 7'!AO24+'Year 8'!AO24+'Year 9'!AO24+'Year 10'!AO24</f>
        <v>0</v>
      </c>
      <c r="AP24" s="486">
        <f>'Year 1'!AP24+'Year 2'!AP24+'Year 3'!AP24+'Year 4'!AP24+'Year 5'!AP24+'Year 6'!AP24+'Year 7'!AP24+'Year 8'!AP24+'Year 9'!AP24+'Year 10'!AP24</f>
        <v>0</v>
      </c>
      <c r="AQ24" s="26"/>
    </row>
    <row r="25" spans="1:46" outlineLevel="1">
      <c r="A25" s="1119" t="s">
        <v>57</v>
      </c>
      <c r="B25" s="1076"/>
      <c r="C25" s="1076"/>
      <c r="D25" s="678">
        <f>'Year 1'!D25+'Year 2'!D25+'Year 3'!D25+'Year 4'!D25+'Year 5'!D25+'Year 6'!D25+'Year 7'!D25+'Year 8'!D25+'Year 9'!D25+'Year 10'!D25</f>
        <v>0</v>
      </c>
      <c r="E25" s="168" t="s">
        <v>37</v>
      </c>
      <c r="F25" s="1114" t="str">
        <f>'Year 5'!F28:Z28</f>
        <v xml:space="preserve">Other - full time benefited </v>
      </c>
      <c r="G25" s="1076"/>
      <c r="H25" s="1076"/>
      <c r="I25" s="1076"/>
      <c r="J25" s="1076"/>
      <c r="K25" s="1076"/>
      <c r="L25" s="1076"/>
      <c r="M25" s="1076"/>
      <c r="N25" s="1076"/>
      <c r="O25" s="1076"/>
      <c r="P25" s="1076"/>
      <c r="Q25" s="1076"/>
      <c r="R25" s="1076"/>
      <c r="S25" s="1076"/>
      <c r="T25" s="1076"/>
      <c r="U25" s="1076"/>
      <c r="V25" s="1076"/>
      <c r="W25" s="1076"/>
      <c r="X25" s="1076"/>
      <c r="Y25" s="1076"/>
      <c r="Z25" s="1115"/>
      <c r="AA25" s="713"/>
      <c r="AB25" s="921">
        <f>'Year 1'!AB25+'Year 2'!AB25+'Year 3'!AB25+'Year 4'!AB25+'Year 5'!AB25+'Year 6'!AB25+'Year 7'!AB25+'Year 8'!AB25+'Year 9'!AB25+'Year 10'!AB25</f>
        <v>0</v>
      </c>
      <c r="AC25" s="1138"/>
      <c r="AD25" s="1125"/>
      <c r="AE25" s="36">
        <f>'Year 1'!AE25+'Year 2'!AE25+'Year 3'!AE25+'Year 4'!AE25+'Year 5'!AE25+'Year 6'!AE25+'Year 7'!AE25+'Year 8'!AE25+'Year 9'!AE25+'Year 10'!AE25</f>
        <v>0</v>
      </c>
      <c r="AF25" s="161"/>
      <c r="AG25" s="672">
        <f>'Year 1'!AG25+'Year 2'!AG25+'Year 3'!AG25+'Year 4'!AG25+'Year 5'!AG25+'Year 6'!AG25+'Year 7'!AG25+'Year 8'!AG25+'Year 9'!AG25+'Year 10'!AG25</f>
        <v>0</v>
      </c>
      <c r="AH25" s="924">
        <f>'Year 1'!AH25+'Year 2'!AH25+'Year 3'!AH25+'Year 4'!AH25+'Year 5'!AH25+'Year 6'!AH25+'Year 7'!AH25+'Year 8'!AH25+'Year 9'!AH25+'Year 10'!AH25</f>
        <v>0</v>
      </c>
      <c r="AI25" s="1116"/>
      <c r="AJ25" s="1254"/>
      <c r="AK25" s="94">
        <f>'Year 1'!AK25+'Year 2'!AK25+'Year 3'!AK25+'Year 4'!AK25+'Year 5'!AK25+'Year 6'!AK25+'Year 7'!AK25</f>
        <v>0</v>
      </c>
      <c r="AL25" s="94">
        <f>'Year 1'!AL28+'Year 2'!AL28+'Year 3'!AL28+'Year 4'!AL28+'Year 5'!AL28+'Year 6'!AL28+'Year 7'!AL28</f>
        <v>0</v>
      </c>
      <c r="AM25" s="570">
        <f>'Year 1'!AM25+'Year 2'!AM25+'Year 3'!AM25+'Year 4'!AM25+'Year 5'!AM25+'Year 6'!AM25+'Year 7'!AM25</f>
        <v>0</v>
      </c>
      <c r="AN25" s="975">
        <f>'Year 1'!AN25+'Year 2'!AN25+'Year 3'!AN25+'Year 4'!AN25+'Year 5'!AN25+'Year 6'!AN25+'Year 7'!AN25+'Year 8'!AN25+'Year 9'!AN25+'Year 10'!AN25</f>
        <v>0</v>
      </c>
      <c r="AO25" s="820">
        <f>'Year 1'!AO31+'Year 2'!AO25+'Year 3'!AO25+'Year 4'!AO25+'Year 5'!AO25+'Year 6'!AO25+'Year 7'!AO25+'Year 8'!AO25+'Year 9'!AO25+'Year 10'!AO25</f>
        <v>0</v>
      </c>
      <c r="AP25" s="486">
        <f>'Year 1'!AP25+'Year 2'!AP25+'Year 3'!AP25+'Year 4'!AP25+'Year 5'!AP25+'Year 6'!AP25+'Year 7'!AP25+'Year 8'!AP25+'Year 9'!AP25+'Year 10'!AP25</f>
        <v>0</v>
      </c>
      <c r="AQ25" s="26"/>
    </row>
    <row r="26" spans="1:46" outlineLevel="1">
      <c r="A26" s="1119" t="s">
        <v>58</v>
      </c>
      <c r="B26" s="1076"/>
      <c r="C26" s="1076"/>
      <c r="D26" s="678">
        <f>'Year 1'!D26+'Year 2'!D26+'Year 3'!D26+'Year 4'!D26+'Year 5'!D26+'Year 6'!D26+'Year 7'!D26+'Year 8'!D26+'Year 9'!D26+'Year 10'!D26</f>
        <v>0</v>
      </c>
      <c r="E26" s="168" t="s">
        <v>37</v>
      </c>
      <c r="F26" s="1114" t="str">
        <f>'Year 5'!F28:Z28</f>
        <v xml:space="preserve">Other - full time benefited </v>
      </c>
      <c r="G26" s="1076"/>
      <c r="H26" s="1076"/>
      <c r="I26" s="1076"/>
      <c r="J26" s="1076"/>
      <c r="K26" s="1076"/>
      <c r="L26" s="1076"/>
      <c r="M26" s="1076"/>
      <c r="N26" s="1076"/>
      <c r="O26" s="1076"/>
      <c r="P26" s="1076"/>
      <c r="Q26" s="1076"/>
      <c r="R26" s="1076"/>
      <c r="S26" s="1076"/>
      <c r="T26" s="1076"/>
      <c r="U26" s="1076"/>
      <c r="V26" s="1076"/>
      <c r="W26" s="1076"/>
      <c r="X26" s="1076"/>
      <c r="Y26" s="1076"/>
      <c r="Z26" s="1115"/>
      <c r="AA26" s="713"/>
      <c r="AB26" s="921">
        <f>'Year 1'!AB26+'Year 2'!AB26+'Year 3'!AB26+'Year 4'!AB26+'Year 5'!AB26+'Year 6'!AB26+'Year 7'!AB26+'Year 8'!AB26+'Year 9'!AB26+'Year 10'!AB26</f>
        <v>0</v>
      </c>
      <c r="AC26" s="1138"/>
      <c r="AD26" s="1125"/>
      <c r="AE26" s="36">
        <f>'Year 1'!AE26+'Year 2'!AE26+'Year 3'!AE26+'Year 4'!AE26+'Year 5'!AE26+'Year 6'!AE26+'Year 7'!AE26+'Year 8'!AE26+'Year 9'!AE26+'Year 10'!AE26</f>
        <v>0</v>
      </c>
      <c r="AF26" s="161"/>
      <c r="AG26" s="672">
        <f>'Year 1'!AG26+'Year 2'!AG26+'Year 3'!AG26+'Year 4'!AG26+'Year 5'!AG26+'Year 6'!AG26+'Year 7'!AG26+'Year 8'!AG26+'Year 9'!AG26+'Year 10'!AG26</f>
        <v>0</v>
      </c>
      <c r="AH26" s="924">
        <f>'Year 1'!AH26+'Year 2'!AH26+'Year 3'!AH26+'Year 4'!AH26+'Year 5'!AH26+'Year 6'!AH26+'Year 7'!AH26+'Year 8'!AH26+'Year 9'!AH26+'Year 10'!AH26</f>
        <v>0</v>
      </c>
      <c r="AI26" s="1116"/>
      <c r="AJ26" s="1254"/>
      <c r="AK26" s="94">
        <f>'Year 1'!AK26+'Year 2'!AK26+'Year 3'!AK26+'Year 4'!AK26+'Year 5'!AK26+'Year 6'!AK26+'Year 7'!AK26</f>
        <v>0</v>
      </c>
      <c r="AL26" s="94">
        <f>'Year 1'!AL28+'Year 2'!AL28+'Year 3'!AL28+'Year 4'!AL28+'Year 5'!AL28+'Year 6'!AL28+'Year 7'!AL28</f>
        <v>0</v>
      </c>
      <c r="AM26" s="570">
        <f>'Year 1'!AM26+'Year 2'!AM26+'Year 3'!AM26+'Year 4'!AM26+'Year 5'!AM26+'Year 6'!AM26+'Year 7'!AM26</f>
        <v>0</v>
      </c>
      <c r="AN26" s="975">
        <f>'Year 1'!AN26+'Year 2'!AN26+'Year 3'!AN26+'Year 4'!AN26+'Year 5'!AN26+'Year 6'!AN26+'Year 7'!AN26+'Year 8'!AN26+'Year 9'!AN26+'Year 10'!AN26</f>
        <v>0</v>
      </c>
      <c r="AO26" s="820">
        <f>'Year 1'!AO32+'Year 2'!AO26+'Year 3'!AO26+'Year 4'!AO26+'Year 5'!AO26+'Year 6'!AO26+'Year 7'!AO26+'Year 8'!AO26+'Year 9'!AO26+'Year 10'!AO26</f>
        <v>0</v>
      </c>
      <c r="AP26" s="486">
        <f>'Year 1'!AP26+'Year 2'!AP26+'Year 3'!AP26+'Year 4'!AP26+'Year 5'!AP26+'Year 6'!AP26+'Year 7'!AP26+'Year 8'!AP26+'Year 9'!AP26+'Year 10'!AP26</f>
        <v>0</v>
      </c>
      <c r="AQ26" s="26"/>
    </row>
    <row r="27" spans="1:46" outlineLevel="1">
      <c r="A27" s="1119" t="s">
        <v>59</v>
      </c>
      <c r="B27" s="1076"/>
      <c r="C27" s="1076"/>
      <c r="D27" s="678">
        <f>'Year 1'!D27+'Year 2'!D27+'Year 3'!D27+'Year 4'!D27+'Year 5'!D27+'Year 6'!D27+'Year 7'!D27+'Year 8'!D27+'Year 9'!D27+'Year 10'!D27</f>
        <v>0</v>
      </c>
      <c r="E27" s="168" t="s">
        <v>37</v>
      </c>
      <c r="F27" s="1114" t="str">
        <f>'Year 5'!F28:Z28</f>
        <v xml:space="preserve">Other - full time benefited </v>
      </c>
      <c r="G27" s="1076"/>
      <c r="H27" s="1076"/>
      <c r="I27" s="1076"/>
      <c r="J27" s="1076"/>
      <c r="K27" s="1076"/>
      <c r="L27" s="1076"/>
      <c r="M27" s="1076"/>
      <c r="N27" s="1076"/>
      <c r="O27" s="1076"/>
      <c r="P27" s="1076"/>
      <c r="Q27" s="1076"/>
      <c r="R27" s="1076"/>
      <c r="S27" s="1076"/>
      <c r="T27" s="1076"/>
      <c r="U27" s="1076"/>
      <c r="V27" s="1076"/>
      <c r="W27" s="1076"/>
      <c r="X27" s="1076"/>
      <c r="Y27" s="1076"/>
      <c r="Z27" s="1115"/>
      <c r="AA27" s="713"/>
      <c r="AB27" s="921">
        <f>'Year 1'!AB27+'Year 2'!AB27+'Year 3'!AB27+'Year 4'!AB27+'Year 5'!AB27+'Year 6'!AB27+'Year 7'!AB27+'Year 8'!AB27+'Year 9'!AB27+'Year 10'!AB27</f>
        <v>0</v>
      </c>
      <c r="AC27" s="1138"/>
      <c r="AD27" s="1125"/>
      <c r="AE27" s="36">
        <f>'Year 1'!AE27+'Year 2'!AE27+'Year 3'!AE27+'Year 4'!AE27+'Year 5'!AE27+'Year 6'!AE27+'Year 7'!AE27+'Year 8'!AE27+'Year 9'!AE27+'Year 10'!AE27</f>
        <v>0</v>
      </c>
      <c r="AF27" s="161"/>
      <c r="AG27" s="672">
        <f>'Year 1'!AG27+'Year 2'!AG27+'Year 3'!AG27+'Year 4'!AG27+'Year 5'!AG27+'Year 6'!AG27+'Year 7'!AG27+'Year 8'!AG27+'Year 9'!AG27+'Year 10'!AG27</f>
        <v>0</v>
      </c>
      <c r="AH27" s="924">
        <f>'Year 1'!AH27+'Year 2'!AH27+'Year 3'!AH27+'Year 4'!AH27+'Year 5'!AH27+'Year 6'!AH27+'Year 7'!AH27+'Year 8'!AH27+'Year 9'!AH27+'Year 10'!AH27</f>
        <v>0</v>
      </c>
      <c r="AI27" s="1116"/>
      <c r="AJ27" s="1254"/>
      <c r="AK27" s="94">
        <f>'Year 1'!AK27+'Year 2'!AK27+'Year 3'!AK27+'Year 4'!AK27+'Year 5'!AK27+'Year 6'!AK27+'Year 7'!AK27</f>
        <v>0</v>
      </c>
      <c r="AL27" s="94">
        <f>'Year 1'!AL28+'Year 2'!AL28+'Year 3'!AL28+'Year 4'!AL28+'Year 5'!AL28+'Year 6'!AL28+'Year 7'!AL28</f>
        <v>0</v>
      </c>
      <c r="AM27" s="570">
        <f>'Year 1'!AM27+'Year 2'!AM27+'Year 3'!AM27+'Year 4'!AM27+'Year 5'!AM27+'Year 6'!AM27+'Year 7'!AM27</f>
        <v>0</v>
      </c>
      <c r="AN27" s="975">
        <f>'Year 1'!AN27+'Year 2'!AN27+'Year 3'!AN27+'Year 4'!AN27+'Year 5'!AN27+'Year 6'!AN27+'Year 7'!AN27+'Year 8'!AN27+'Year 9'!AN27+'Year 10'!AN27</f>
        <v>0</v>
      </c>
      <c r="AO27" s="820">
        <f>'Year 1'!AO33+'Year 2'!AO27+'Year 3'!AO27+'Year 4'!AO27+'Year 5'!AO27+'Year 6'!AO27+'Year 7'!AO27+'Year 8'!AO27+'Year 9'!AO27+'Year 10'!AO27</f>
        <v>0</v>
      </c>
      <c r="AP27" s="486">
        <f>'Year 1'!AP27+'Year 2'!AP27+'Year 3'!AP27+'Year 4'!AP27+'Year 5'!AP27+'Year 6'!AP27+'Year 7'!AP27+'Year 8'!AP27+'Year 9'!AP27+'Year 10'!AP27</f>
        <v>0</v>
      </c>
      <c r="AQ27" s="26"/>
    </row>
    <row r="28" spans="1:46" outlineLevel="1">
      <c r="A28" s="1119" t="s">
        <v>60</v>
      </c>
      <c r="B28" s="1076"/>
      <c r="C28" s="1076"/>
      <c r="D28" s="678">
        <f>'Year 1'!D28+'Year 2'!D28+'Year 3'!D28+'Year 4'!D28+'Year 5'!D28+'Year 6'!D28+'Year 7'!D28+'Year 8'!D28+'Year 9'!D28+'Year 10'!D28</f>
        <v>0</v>
      </c>
      <c r="E28" s="168" t="s">
        <v>37</v>
      </c>
      <c r="F28" s="1114" t="str">
        <f>'Year 5'!F28:Z28</f>
        <v xml:space="preserve">Other - full time benefited </v>
      </c>
      <c r="G28" s="1076"/>
      <c r="H28" s="1076"/>
      <c r="I28" s="1076"/>
      <c r="J28" s="1076"/>
      <c r="K28" s="1076"/>
      <c r="L28" s="1076"/>
      <c r="M28" s="1076"/>
      <c r="N28" s="1076"/>
      <c r="O28" s="1076"/>
      <c r="P28" s="1076"/>
      <c r="Q28" s="1076"/>
      <c r="R28" s="1076"/>
      <c r="S28" s="1076"/>
      <c r="T28" s="1076"/>
      <c r="U28" s="1076"/>
      <c r="V28" s="1076"/>
      <c r="W28" s="1076"/>
      <c r="X28" s="1076"/>
      <c r="Y28" s="1076"/>
      <c r="Z28" s="1115"/>
      <c r="AA28" s="713"/>
      <c r="AB28" s="921">
        <f>'Year 1'!AB28+'Year 2'!AB28+'Year 3'!AB28+'Year 4'!AB28+'Year 5'!AB28+'Year 6'!AB28+'Year 7'!AB28+'Year 8'!AB28+'Year 9'!AB28+'Year 10'!AB28</f>
        <v>0</v>
      </c>
      <c r="AC28" s="1138"/>
      <c r="AD28" s="1125"/>
      <c r="AE28" s="36">
        <f>'Year 1'!AE28+'Year 2'!AE28+'Year 3'!AE28+'Year 4'!AE28+'Year 5'!AE28+'Year 6'!AE28+'Year 7'!AE28+'Year 8'!AE28+'Year 9'!AE28+'Year 10'!AE28</f>
        <v>0</v>
      </c>
      <c r="AF28" s="161"/>
      <c r="AG28" s="672">
        <f>'Year 1'!AG28+'Year 2'!AG28+'Year 3'!AG28+'Year 4'!AG28+'Year 5'!AG28+'Year 6'!AG28+'Year 7'!AG28+'Year 8'!AG28+'Year 9'!AG28+'Year 10'!AG28</f>
        <v>0</v>
      </c>
      <c r="AH28" s="924">
        <f>'Year 1'!AH28+'Year 2'!AH28+'Year 3'!AH28+'Year 4'!AH28+'Year 5'!AH28+'Year 6'!AH28+'Year 7'!AH28+'Year 8'!AH28+'Year 9'!AH28+'Year 10'!AH28</f>
        <v>0</v>
      </c>
      <c r="AI28" s="1116"/>
      <c r="AJ28" s="1254"/>
      <c r="AK28" s="94">
        <f>'Year 1'!AK28+'Year 2'!AK28+'Year 3'!AK28+'Year 4'!AK28+'Year 5'!AK28+'Year 6'!AK28+'Year 7'!AK28</f>
        <v>0</v>
      </c>
      <c r="AL28" s="94">
        <f>'Year 1'!AL28+'Year 2'!AL28+'Year 3'!AL28+'Year 4'!AL28+'Year 5'!AL28+'Year 6'!AL28+'Year 7'!AL28</f>
        <v>0</v>
      </c>
      <c r="AM28" s="570">
        <f>'Year 1'!AM28+'Year 2'!AM28+'Year 3'!AM28+'Year 4'!AM28+'Year 5'!AM28+'Year 6'!AM28+'Year 7'!AM28</f>
        <v>0</v>
      </c>
      <c r="AN28" s="975">
        <f>'Year 1'!AN28+'Year 2'!AN28+'Year 3'!AN28+'Year 4'!AN28+'Year 5'!AN28+'Year 6'!AN28+'Year 7'!AN28+'Year 8'!AN28+'Year 9'!AN28+'Year 10'!AN28</f>
        <v>0</v>
      </c>
      <c r="AO28" s="820">
        <f>'Year 1'!AO34+'Year 2'!AO28+'Year 3'!AO28+'Year 4'!AO28+'Year 5'!AO28+'Year 6'!AO28+'Year 7'!AO28+'Year 8'!AO28+'Year 9'!AO28+'Year 10'!AO28</f>
        <v>0</v>
      </c>
      <c r="AP28" s="486">
        <f>'Year 1'!AP28+'Year 2'!AP28+'Year 3'!AP28+'Year 4'!AP28+'Year 5'!AP28+'Year 6'!AP28+'Year 7'!AP28+'Year 8'!AP28+'Year 9'!AP28+'Year 10'!AP28</f>
        <v>0</v>
      </c>
      <c r="AQ28" s="26"/>
    </row>
    <row r="29" spans="1:46" outlineLevel="1">
      <c r="A29" s="1119" t="s">
        <v>61</v>
      </c>
      <c r="B29" s="1076"/>
      <c r="C29" s="1076"/>
      <c r="D29" s="678">
        <f>'Year 1'!D29+'Year 2'!D29+'Year 3'!D29+'Year 4'!D29+'Year 5'!D29+'Year 6'!D29+'Year 7'!D29+'Year 8'!D29+'Year 9'!D29+'Year 10'!D29</f>
        <v>0</v>
      </c>
      <c r="E29" s="168" t="s">
        <v>37</v>
      </c>
      <c r="F29" s="1114" t="str">
        <f>'Year 5'!F29:Z29</f>
        <v xml:space="preserve">Other - full time benefited </v>
      </c>
      <c r="G29" s="1076"/>
      <c r="H29" s="1076"/>
      <c r="I29" s="1076"/>
      <c r="J29" s="1076"/>
      <c r="K29" s="1076"/>
      <c r="L29" s="1076"/>
      <c r="M29" s="1076"/>
      <c r="N29" s="1076"/>
      <c r="O29" s="1076"/>
      <c r="P29" s="1076"/>
      <c r="Q29" s="1076"/>
      <c r="R29" s="1076"/>
      <c r="S29" s="1076"/>
      <c r="T29" s="1076"/>
      <c r="U29" s="1076"/>
      <c r="V29" s="1076"/>
      <c r="W29" s="1076"/>
      <c r="X29" s="1076"/>
      <c r="Y29" s="1076"/>
      <c r="Z29" s="1115"/>
      <c r="AA29" s="713"/>
      <c r="AB29" s="921">
        <f>'Year 1'!AB29+'Year 2'!AB29+'Year 3'!AB29+'Year 4'!AB29+'Year 5'!AB29+'Year 6'!AB29+'Year 7'!AB29+'Year 8'!AB29+'Year 9'!AB29+'Year 10'!AB29</f>
        <v>0</v>
      </c>
      <c r="AC29" s="1117"/>
      <c r="AD29" s="1125"/>
      <c r="AE29" s="36">
        <f>'Year 1'!AE29+'Year 2'!AE29+'Year 3'!AE29+'Year 4'!AE29+'Year 5'!AE29+'Year 6'!AE29+'Year 7'!AE29+'Year 8'!AE29+'Year 9'!AE29+'Year 10'!AE29</f>
        <v>0</v>
      </c>
      <c r="AF29" s="161"/>
      <c r="AG29" s="672">
        <f>'Year 1'!AG29+'Year 2'!AG29+'Year 3'!AG29+'Year 4'!AG29+'Year 5'!AG29+'Year 6'!AG29+'Year 7'!AG29+'Year 8'!AG29+'Year 9'!AG29+'Year 10'!AG29</f>
        <v>0</v>
      </c>
      <c r="AH29" s="924">
        <f>'Year 1'!AH29+'Year 2'!AH29+'Year 3'!AH29+'Year 4'!AH29+'Year 5'!AH29+'Year 6'!AH29+'Year 7'!AH29+'Year 8'!AH29+'Year 9'!AH29+'Year 10'!AH29</f>
        <v>0</v>
      </c>
      <c r="AI29" s="1252"/>
      <c r="AJ29" s="1254"/>
      <c r="AK29" s="94">
        <f>'Year 1'!AK29+'Year 2'!AK29+'Year 3'!AK29+'Year 4'!AK29+'Year 5'!AK29+'Year 6'!AK29+'Year 7'!AK29</f>
        <v>0</v>
      </c>
      <c r="AL29" s="94">
        <f>'Year 1'!AL29+'Year 2'!AL29+'Year 3'!AL29+'Year 4'!AL29+'Year 5'!AL29+'Year 6'!AL29+'Year 7'!AL29</f>
        <v>0</v>
      </c>
      <c r="AM29" s="569">
        <f>'Year 1'!AM29+'Year 2'!AM29+'Year 3'!AM29+'Year 4'!AM29+'Year 5'!AM29+'Year 6'!AM29+'Year 7'!AM29</f>
        <v>0</v>
      </c>
      <c r="AN29" s="975">
        <f>'Year 1'!AN29+'Year 2'!AN29+'Year 3'!AN29+'Year 4'!AN29+'Year 5'!AN29+'Year 6'!AN29+'Year 7'!AN29+'Year 8'!AN29+'Year 9'!AN29+'Year 10'!AN29</f>
        <v>0</v>
      </c>
      <c r="AO29" s="820">
        <f>'Year 1'!AO35+'Year 2'!AO29+'Year 3'!AO29+'Year 4'!AO29+'Year 5'!AO29+'Year 6'!AO29+'Year 7'!AO29+'Year 8'!AO29+'Year 9'!AO29+'Year 10'!AO29</f>
        <v>0</v>
      </c>
      <c r="AP29" s="486">
        <f>'Year 1'!AP29+'Year 2'!AP29+'Year 3'!AP29+'Year 4'!AP29+'Year 5'!AP29+'Year 6'!AP29+'Year 7'!AP29+'Year 8'!AP29+'Year 9'!AP29+'Year 10'!AP29</f>
        <v>0</v>
      </c>
      <c r="AQ29" s="26"/>
    </row>
    <row r="30" spans="1:46" outlineLevel="1">
      <c r="A30" s="1119" t="s">
        <v>62</v>
      </c>
      <c r="B30" s="1076"/>
      <c r="C30" s="1076"/>
      <c r="D30" s="678">
        <f>'Year 1'!D30+'Year 2'!D30+'Year 3'!D30+'Year 4'!D30+'Year 5'!D30+'Year 6'!D30+'Year 7'!D30+'Year 8'!D30+'Year 9'!D30+'Year 10'!D30</f>
        <v>0</v>
      </c>
      <c r="E30" s="168" t="s">
        <v>37</v>
      </c>
      <c r="F30" s="1114" t="str">
        <f>'Year 5'!F30:Z30</f>
        <v xml:space="preserve">Other - full time benefited </v>
      </c>
      <c r="G30" s="1076"/>
      <c r="H30" s="1076"/>
      <c r="I30" s="1076"/>
      <c r="J30" s="1076"/>
      <c r="K30" s="1076"/>
      <c r="L30" s="1076"/>
      <c r="M30" s="1076"/>
      <c r="N30" s="1076"/>
      <c r="O30" s="1076"/>
      <c r="P30" s="1076"/>
      <c r="Q30" s="1076"/>
      <c r="R30" s="1076"/>
      <c r="S30" s="1076"/>
      <c r="T30" s="1076"/>
      <c r="U30" s="1076"/>
      <c r="V30" s="1076"/>
      <c r="W30" s="1076"/>
      <c r="X30" s="1076"/>
      <c r="Y30" s="1076"/>
      <c r="Z30" s="1115"/>
      <c r="AA30" s="713"/>
      <c r="AB30" s="921">
        <f>'Year 1'!AB30+'Year 2'!AB30+'Year 3'!AB30+'Year 4'!AB30+'Year 5'!AB30+'Year 6'!AB30+'Year 7'!AB30+'Year 8'!AB30+'Year 9'!AB30+'Year 10'!AB30</f>
        <v>0</v>
      </c>
      <c r="AC30" s="1138"/>
      <c r="AD30" s="1125"/>
      <c r="AE30" s="36">
        <f>'Year 1'!AE30+'Year 2'!AE30+'Year 3'!AE30+'Year 4'!AE30+'Year 5'!AE30+'Year 6'!AE30+'Year 7'!AE30+'Year 8'!AE30+'Year 9'!AE30+'Year 10'!AE30</f>
        <v>0</v>
      </c>
      <c r="AF30" s="161"/>
      <c r="AG30" s="672">
        <f>'Year 1'!AG30+'Year 2'!AG30+'Year 3'!AG30+'Year 4'!AG30+'Year 5'!AG30+'Year 6'!AG30+'Year 7'!AG30+'Year 8'!AG30+'Year 9'!AG30+'Year 10'!AG30</f>
        <v>0</v>
      </c>
      <c r="AH30" s="924">
        <f>'Year 1'!AH30+'Year 2'!AH30+'Year 3'!AH30+'Year 4'!AH30+'Year 5'!AH30+'Year 6'!AH30+'Year 7'!AH30+'Year 8'!AH30+'Year 9'!AH30+'Year 10'!AH30</f>
        <v>0</v>
      </c>
      <c r="AI30" s="1116"/>
      <c r="AJ30" s="1117"/>
      <c r="AK30" s="94">
        <f>'Year 1'!AK30+'Year 2'!AK30+'Year 3'!AK30+'Year 4'!AK30+'Year 5'!AK30+'Year 6'!AK30+'Year 7'!AK30</f>
        <v>0</v>
      </c>
      <c r="AL30" s="94">
        <f>'Year 1'!AL30+'Year 2'!AL30+'Year 3'!AL30+'Year 4'!AL30+'Year 5'!AL30+'Year 6'!AL30+'Year 7'!AL30</f>
        <v>0</v>
      </c>
      <c r="AM30" s="570">
        <f>'Year 1'!AM30+'Year 2'!AM30+'Year 3'!AM30+'Year 4'!AM30+'Year 5'!AM30+'Year 6'!AM30+'Year 7'!AM30</f>
        <v>0</v>
      </c>
      <c r="AN30" s="975">
        <f>'Year 1'!AN30+'Year 2'!AN30+'Year 3'!AN30+'Year 4'!AN30+'Year 5'!AN30+'Year 6'!AN30+'Year 7'!AN30+'Year 8'!AN30+'Year 9'!AN30+'Year 10'!AN30</f>
        <v>0</v>
      </c>
      <c r="AO30" s="820">
        <f>'Year 1'!AO36+'Year 2'!AO30+'Year 3'!AO30+'Year 4'!AO30+'Year 5'!AO30+'Year 6'!AO30+'Year 7'!AO30+'Year 8'!AO30+'Year 9'!AO30+'Year 10'!AO30</f>
        <v>0</v>
      </c>
      <c r="AP30" s="486">
        <f>'Year 1'!AP30+'Year 2'!AP30+'Year 3'!AP30+'Year 4'!AP30+'Year 5'!AP30+'Year 6'!AP30+'Year 7'!AP30+'Year 8'!AP30+'Year 9'!AP30+'Year 10'!AP30</f>
        <v>0</v>
      </c>
      <c r="AQ30" s="26"/>
    </row>
    <row r="31" spans="1:46" outlineLevel="1">
      <c r="A31" s="1119" t="s">
        <v>63</v>
      </c>
      <c r="B31" s="1076"/>
      <c r="C31" s="1076"/>
      <c r="D31" s="678">
        <f>'Year 1'!D31+'Year 2'!D31+'Year 3'!D31+'Year 4'!D31+'Year 5'!D31+'Year 6'!D31+'Year 7'!D31+'Year 8'!D31+'Year 9'!D31+'Year 10'!D31</f>
        <v>0</v>
      </c>
      <c r="E31" s="168" t="s">
        <v>37</v>
      </c>
      <c r="F31" s="1114" t="str">
        <f>'Year 5'!F31:Z31</f>
        <v xml:space="preserve">Other - part time undergrad student </v>
      </c>
      <c r="G31" s="1076"/>
      <c r="H31" s="1076"/>
      <c r="I31" s="1076"/>
      <c r="J31" s="1076"/>
      <c r="K31" s="1076"/>
      <c r="L31" s="1076"/>
      <c r="M31" s="1076"/>
      <c r="N31" s="1076"/>
      <c r="O31" s="1076"/>
      <c r="P31" s="1076"/>
      <c r="Q31" s="1076"/>
      <c r="R31" s="1076"/>
      <c r="S31" s="1076"/>
      <c r="T31" s="1076"/>
      <c r="U31" s="1076"/>
      <c r="V31" s="1076"/>
      <c r="W31" s="1076"/>
      <c r="X31" s="1076"/>
      <c r="Y31" s="1076"/>
      <c r="Z31" s="1115"/>
      <c r="AA31" s="713"/>
      <c r="AB31" s="921">
        <f>'Year 1'!AB31+'Year 2'!AB31+'Year 3'!AB31+'Year 4'!AB31+'Year 5'!AB31+'Year 6'!AB31+'Year 7'!AB31+'Year 8'!AB31+'Year 9'!AB31+'Year 10'!AB31</f>
        <v>0</v>
      </c>
      <c r="AC31" s="1117"/>
      <c r="AD31" s="1125"/>
      <c r="AE31" s="36">
        <f>'Year 1'!AE31+'Year 2'!AE31+'Year 3'!AE31+'Year 4'!AE31+'Year 5'!AE31+'Year 6'!AE31+'Year 7'!AE31+'Year 8'!AE31+'Year 9'!AE31+'Year 10'!AE31</f>
        <v>0</v>
      </c>
      <c r="AF31" s="161"/>
      <c r="AG31" s="672">
        <f>'Year 1'!AG31+'Year 2'!AG31+'Year 3'!AG31+'Year 4'!AG31+'Year 5'!AG31+'Year 6'!AG31+'Year 7'!AG31+'Year 8'!AG31+'Year 9'!AG31+'Year 10'!AG31</f>
        <v>0</v>
      </c>
      <c r="AH31" s="924">
        <f>'Year 1'!AH31+'Year 2'!AH31+'Year 3'!AH31+'Year 4'!AH31+'Year 5'!AH31+'Year 6'!AH31+'Year 7'!AH31+'Year 8'!AH31+'Year 9'!AH31+'Year 10'!AH31</f>
        <v>0</v>
      </c>
      <c r="AI31" s="1252"/>
      <c r="AJ31" s="1117"/>
      <c r="AK31" s="94">
        <f>'Year 1'!AK31+'Year 2'!AK31+'Year 3'!AK31+'Year 4'!AK31+'Year 5'!AK31+'Year 6'!AK31+'Year 7'!AK31</f>
        <v>0</v>
      </c>
      <c r="AL31" s="94">
        <f>'Year 1'!AL31+'Year 2'!AL31+'Year 3'!AL31+'Year 4'!AL31+'Year 5'!AL31+'Year 6'!AL31+'Year 7'!AL31</f>
        <v>0</v>
      </c>
      <c r="AM31" s="570">
        <f>'Year 1'!AM31+'Year 2'!AM31+'Year 3'!AM31+'Year 4'!AM31+'Year 5'!AM31+'Year 6'!AM31+'Year 7'!AM31</f>
        <v>0</v>
      </c>
      <c r="AN31" s="975">
        <f>'Year 1'!AN31+'Year 2'!AN31+'Year 3'!AN31+'Year 4'!AN31+'Year 5'!AN31+'Year 6'!AN31+'Year 7'!AN31+'Year 8'!AN31+'Year 9'!AN31+'Year 10'!AN31</f>
        <v>0</v>
      </c>
      <c r="AO31" s="820">
        <f>'Year 1'!AO37+'Year 2'!AO31+'Year 3'!AO31+'Year 4'!AO31+'Year 5'!AO31+'Year 6'!AO31+'Year 7'!AO31+'Year 8'!AO31+'Year 9'!AO31+'Year 10'!AO31</f>
        <v>0</v>
      </c>
      <c r="AP31" s="486">
        <f>'Year 1'!AP31+'Year 2'!AP31+'Year 3'!AP31+'Year 4'!AP31+'Year 5'!AP31+'Year 6'!AP31+'Year 7'!AP31+'Year 8'!AP31+'Year 9'!AP31+'Year 10'!AP31</f>
        <v>0</v>
      </c>
      <c r="AQ31" s="26"/>
    </row>
    <row r="32" spans="1:46" outlineLevel="1">
      <c r="A32" s="1119" t="s">
        <v>65</v>
      </c>
      <c r="B32" s="1076"/>
      <c r="C32" s="1076"/>
      <c r="D32" s="678">
        <f>'Year 1'!D32+'Year 2'!D32+'Year 3'!D32+'Year 4'!D32+'Year 5'!D32+'Year 6'!D32+'Year 7'!D32+'Year 8'!D32+'Year 9'!D32+'Year 10'!D32</f>
        <v>0</v>
      </c>
      <c r="E32" s="168" t="s">
        <v>37</v>
      </c>
      <c r="F32" s="1114" t="str">
        <f>'Year 5'!F32:Z32</f>
        <v xml:space="preserve">Other - part time undergrad student </v>
      </c>
      <c r="G32" s="1076"/>
      <c r="H32" s="1076"/>
      <c r="I32" s="1076"/>
      <c r="J32" s="1076"/>
      <c r="K32" s="1076"/>
      <c r="L32" s="1076"/>
      <c r="M32" s="1076"/>
      <c r="N32" s="1076"/>
      <c r="O32" s="1076"/>
      <c r="P32" s="1076"/>
      <c r="Q32" s="1076"/>
      <c r="R32" s="1076"/>
      <c r="S32" s="1076"/>
      <c r="T32" s="1076"/>
      <c r="U32" s="1076"/>
      <c r="V32" s="1076"/>
      <c r="W32" s="1076"/>
      <c r="X32" s="1076"/>
      <c r="Y32" s="1076"/>
      <c r="Z32" s="1115"/>
      <c r="AA32" s="713"/>
      <c r="AB32" s="921">
        <f>'Year 1'!AB32+'Year 2'!AB32+'Year 3'!AB32+'Year 4'!AB32+'Year 5'!AB32+'Year 6'!AB32+'Year 7'!AB32+'Year 8'!AB32+'Year 9'!AB32+'Year 10'!AB32</f>
        <v>0</v>
      </c>
      <c r="AC32" s="1138"/>
      <c r="AD32" s="1125"/>
      <c r="AE32" s="36">
        <f>'Year 1'!AE32+'Year 2'!AE32+'Year 3'!AE32+'Year 4'!AE32+'Year 5'!AE32+'Year 6'!AE32+'Year 7'!AE32+'Year 8'!AE32+'Year 9'!AE32+'Year 10'!AE32</f>
        <v>0</v>
      </c>
      <c r="AF32" s="161"/>
      <c r="AG32" s="672">
        <f>'Year 1'!AG32+'Year 2'!AG32+'Year 3'!AG32+'Year 4'!AG32+'Year 5'!AG32+'Year 6'!AG32+'Year 7'!AG32+'Year 8'!AG32+'Year 9'!AG32+'Year 10'!AG32</f>
        <v>0</v>
      </c>
      <c r="AH32" s="924">
        <f>'Year 1'!AH32+'Year 2'!AH32+'Year 3'!AH32+'Year 4'!AH32+'Year 5'!AH32+'Year 6'!AH32+'Year 7'!AH32+'Year 8'!AH32+'Year 9'!AH32+'Year 10'!AH32</f>
        <v>0</v>
      </c>
      <c r="AI32" s="1116"/>
      <c r="AJ32" s="1117"/>
      <c r="AK32" s="94">
        <f>'Year 1'!AK32+'Year 2'!AK32+'Year 3'!AK32+'Year 4'!AK32+'Year 5'!AK32+'Year 6'!AK32+'Year 7'!AK32</f>
        <v>0</v>
      </c>
      <c r="AL32" s="94">
        <f>'Year 1'!AL32+'Year 2'!AL32+'Year 3'!AL32+'Year 4'!AL32+'Year 5'!AL32+'Year 6'!AL32+'Year 7'!AL32</f>
        <v>0</v>
      </c>
      <c r="AM32" s="570">
        <f>'Year 1'!AM32+'Year 2'!AM32+'Year 3'!AM32+'Year 4'!AM32+'Year 5'!AM32+'Year 6'!AM32+'Year 7'!AM32</f>
        <v>0</v>
      </c>
      <c r="AN32" s="975">
        <f>'Year 1'!AN32+'Year 2'!AN32+'Year 3'!AN32+'Year 4'!AN32+'Year 5'!AN32+'Year 6'!AN32+'Year 7'!AN32+'Year 8'!AN32+'Year 9'!AN32+'Year 10'!AN32</f>
        <v>0</v>
      </c>
      <c r="AO32" s="820">
        <f>'Year 1'!AO38+'Year 2'!AO32+'Year 3'!AO32+'Year 4'!AO32+'Year 5'!AO32+'Year 6'!AO32+'Year 7'!AO32+'Year 8'!AO32+'Year 9'!AO32+'Year 10'!AO32</f>
        <v>0</v>
      </c>
      <c r="AP32" s="486">
        <f>'Year 1'!AP32+'Year 2'!AP32+'Year 3'!AP32+'Year 4'!AP32+'Year 5'!AP32+'Year 6'!AP32+'Year 7'!AP32+'Year 8'!AP32+'Year 9'!AP32+'Year 10'!AP32</f>
        <v>0</v>
      </c>
      <c r="AQ32" s="26"/>
    </row>
    <row r="33" spans="1:43" outlineLevel="1">
      <c r="A33" s="1119" t="s">
        <v>66</v>
      </c>
      <c r="B33" s="1076"/>
      <c r="C33" s="1076"/>
      <c r="D33" s="678">
        <f>'Year 1'!D33+'Year 2'!D33+'Year 3'!D33+'Year 4'!D33+'Year 5'!D33+'Year 6'!D33+'Year 7'!D33+'Year 8'!D33+'Year 9'!D33+'Year 10'!D33</f>
        <v>0</v>
      </c>
      <c r="E33" s="168" t="s">
        <v>37</v>
      </c>
      <c r="F33" s="1114" t="str">
        <f>'Year 5'!F33:Z33</f>
        <v>Other - part time - Graduate Student Hourly</v>
      </c>
      <c r="G33" s="1076"/>
      <c r="H33" s="1076"/>
      <c r="I33" s="1076"/>
      <c r="J33" s="1076"/>
      <c r="K33" s="1076"/>
      <c r="L33" s="1076"/>
      <c r="M33" s="1076"/>
      <c r="N33" s="1076"/>
      <c r="O33" s="1076"/>
      <c r="P33" s="1076"/>
      <c r="Q33" s="1076"/>
      <c r="R33" s="1076"/>
      <c r="S33" s="1076"/>
      <c r="T33" s="1076"/>
      <c r="U33" s="1076"/>
      <c r="V33" s="1076"/>
      <c r="W33" s="1076"/>
      <c r="X33" s="1076"/>
      <c r="Y33" s="1076"/>
      <c r="Z33" s="1115"/>
      <c r="AA33" s="713"/>
      <c r="AB33" s="921">
        <f>'Year 1'!AB33+'Year 2'!AB33+'Year 3'!AB33+'Year 4'!AB33+'Year 5'!AB33+'Year 6'!AB33+'Year 7'!AB33+'Year 8'!AB33+'Year 9'!AB33+'Year 10'!AB33</f>
        <v>0</v>
      </c>
      <c r="AC33" s="1117"/>
      <c r="AD33" s="1125"/>
      <c r="AE33" s="36">
        <f>'Year 1'!AE33+'Year 2'!AE33+'Year 3'!AE33+'Year 4'!AE33+'Year 5'!AE33+'Year 6'!AE33+'Year 7'!AE33+'Year 8'!AE33+'Year 9'!AE33+'Year 10'!AE33</f>
        <v>0</v>
      </c>
      <c r="AF33" s="161"/>
      <c r="AG33" s="672">
        <f>'Year 1'!AG33+'Year 2'!AG33+'Year 3'!AG33+'Year 4'!AG33+'Year 5'!AG33+'Year 6'!AG33+'Year 7'!AG33+'Year 8'!AG33+'Year 9'!AG33+'Year 10'!AG33</f>
        <v>0</v>
      </c>
      <c r="AH33" s="924">
        <f>'Year 1'!AH33+'Year 2'!AH33+'Year 3'!AH33+'Year 4'!AH33+'Year 5'!AH33+'Year 6'!AH33+'Year 7'!AH33+'Year 8'!AH33+'Year 9'!AH33+'Year 10'!AH33</f>
        <v>0</v>
      </c>
      <c r="AI33" s="1252"/>
      <c r="AJ33" s="1117"/>
      <c r="AK33" s="94">
        <f>'Year 1'!AK33+'Year 2'!AK33+'Year 3'!AK33+'Year 4'!AK33+'Year 5'!AK33+'Year 6'!AK33+'Year 7'!AK33</f>
        <v>0</v>
      </c>
      <c r="AL33" s="94">
        <f>'Year 1'!AL33+'Year 2'!AL33+'Year 3'!AL33+'Year 4'!AL33+'Year 5'!AL33+'Year 6'!AL33+'Year 7'!AL33</f>
        <v>0</v>
      </c>
      <c r="AM33" s="570">
        <f>'Year 1'!AM33+'Year 2'!AM33+'Year 3'!AM33+'Year 4'!AM33+'Year 5'!AM33+'Year 6'!AM33+'Year 7'!AM33</f>
        <v>0</v>
      </c>
      <c r="AN33" s="975">
        <f>'Year 1'!AN33+'Year 2'!AN33+'Year 3'!AN33+'Year 4'!AN33+'Year 5'!AN33+'Year 6'!AN33+'Year 7'!AN33+'Year 8'!AN33+'Year 9'!AN33+'Year 10'!AN33</f>
        <v>0</v>
      </c>
      <c r="AO33" s="820">
        <f>'Year 1'!AO39+'Year 2'!AO33+'Year 3'!AO33+'Year 4'!AO33+'Year 5'!AO33+'Year 6'!AO33+'Year 7'!AO33+'Year 8'!AO33+'Year 9'!AO33+'Year 10'!AO33</f>
        <v>0</v>
      </c>
      <c r="AP33" s="486">
        <f>'Year 1'!AP33+'Year 2'!AP33+'Year 3'!AP33+'Year 4'!AP33+'Year 5'!AP33+'Year 6'!AP33+'Year 7'!AP33+'Year 8'!AP33+'Year 9'!AP33+'Year 10'!AP33</f>
        <v>0</v>
      </c>
      <c r="AQ33" s="26"/>
    </row>
    <row r="34" spans="1:43" outlineLevel="1">
      <c r="A34" s="1119" t="s">
        <v>68</v>
      </c>
      <c r="B34" s="1076"/>
      <c r="C34" s="1076"/>
      <c r="D34" s="678">
        <f>'Year 1'!D34+'Year 2'!D34+'Year 3'!D34+'Year 4'!D34+'Year 5'!D34+'Year 6'!D34+'Year 7'!D34+'Year 8'!D34+'Year 9'!D34+'Year 10'!D34</f>
        <v>0</v>
      </c>
      <c r="E34" s="169" t="s">
        <v>37</v>
      </c>
      <c r="F34" s="1365" t="str">
        <f>'Year 5'!F34:Z34</f>
        <v>Other - part time</v>
      </c>
      <c r="G34" s="1159"/>
      <c r="H34" s="1159"/>
      <c r="I34" s="1159"/>
      <c r="J34" s="1159"/>
      <c r="K34" s="1159"/>
      <c r="L34" s="1159"/>
      <c r="M34" s="1159"/>
      <c r="N34" s="1159"/>
      <c r="O34" s="1159"/>
      <c r="P34" s="1159"/>
      <c r="Q34" s="1159"/>
      <c r="R34" s="1159"/>
      <c r="S34" s="1159"/>
      <c r="T34" s="1159"/>
      <c r="U34" s="1159"/>
      <c r="V34" s="1159"/>
      <c r="W34" s="1159"/>
      <c r="X34" s="1159"/>
      <c r="Y34" s="1159"/>
      <c r="Z34" s="1366"/>
      <c r="AA34" s="466"/>
      <c r="AB34" s="922">
        <f>'Year 1'!AB34+'Year 2'!AB34+'Year 3'!AB34+'Year 4'!AB34+'Year 5'!AB34+'Year 6'!AB34+'Year 7'!AB34+'Year 8'!AB34+'Year 9'!AB34+'Year 10'!AB34</f>
        <v>0</v>
      </c>
      <c r="AC34" s="198"/>
      <c r="AD34" s="467"/>
      <c r="AE34" s="36">
        <f>'Year 1'!AE34+'Year 2'!AE34+'Year 3'!AE34+'Year 4'!AE34+'Year 5'!AE34+'Year 6'!AE34+'Year 7'!AE34+'Year 8'!AE34+'Year 9'!AE34+'Year 10'!AE34</f>
        <v>0</v>
      </c>
      <c r="AF34" s="161"/>
      <c r="AG34" s="989">
        <f>'Year 1'!AG34+'Year 2'!AG34+'Year 3'!AG34+'Year 4'!AG34+'Year 5'!AG34+'Year 6'!AG34+'Year 7'!AG34+'Year 8'!AG34+'Year 9'!AG34+'Year 10'!AG34</f>
        <v>0</v>
      </c>
      <c r="AH34" s="925">
        <f>'Year 1'!AH34+'Year 2'!AH34+'Year 3'!AH34+'Year 4'!AH34+'Year 5'!AH34+'Year 6'!AH34+'Year 7'!AH34+'Year 8'!AH34+'Year 9'!AH34+'Year 10'!AH34</f>
        <v>0</v>
      </c>
      <c r="AI34" s="198"/>
      <c r="AJ34" s="198"/>
      <c r="AK34" s="94">
        <f>'Year 1'!AK34+'Year 2'!AK34+'Year 3'!AK34+'Year 4'!AK34+'Year 5'!AK34+'Year 6'!AK34+'Year 7'!AK34</f>
        <v>0</v>
      </c>
      <c r="AL34" s="94">
        <f>'Year 1'!AL34+'Year 2'!AL34+'Year 3'!AL34+'Year 4'!AL34+'Year 5'!AL34+'Year 6'!AL34+'Year 7'!AL34</f>
        <v>0</v>
      </c>
      <c r="AM34" s="991">
        <f>'Year 1'!AM34+'Year 2'!AM34+'Year 3'!AM34+'Year 4'!AM34+'Year 5'!AM34+'Year 6'!AM34+'Year 7'!AM34</f>
        <v>0</v>
      </c>
      <c r="AN34" s="975">
        <f>'Year 1'!AN34+'Year 2'!AN34+'Year 3'!AN34+'Year 4'!AN34+'Year 5'!AN34+'Year 6'!AN34+'Year 7'!AN34+'Year 8'!AN34+'Year 9'!AN34+'Year 10'!AN34</f>
        <v>0</v>
      </c>
      <c r="AO34" s="820">
        <f>'Year 1'!AO40+'Year 2'!AO34+'Year 3'!AO34+'Year 4'!AO34+'Year 5'!AO34+'Year 6'!AO34+'Year 7'!AO34+'Year 8'!AO34+'Year 9'!AO34+'Year 10'!AO34</f>
        <v>0</v>
      </c>
      <c r="AP34" s="857">
        <f>'Year 1'!AP34+'Year 2'!AP34+'Year 3'!AP34+'Year 4'!AP34+'Year 5'!AP34+'Year 6'!AP34+'Year 7'!AP34+'Year 8'!AP34+'Year 9'!AP34+'Year 10'!AP34</f>
        <v>0</v>
      </c>
      <c r="AQ34" s="26"/>
    </row>
    <row r="35" spans="1:43">
      <c r="A35" s="1208" t="s">
        <v>70</v>
      </c>
      <c r="B35" s="1134"/>
      <c r="C35" s="1135">
        <f>SUM(D17:D34)</f>
        <v>0</v>
      </c>
      <c r="D35" s="1057"/>
      <c r="E35" s="170" t="s">
        <v>37</v>
      </c>
      <c r="F35" s="1367" t="s">
        <v>71</v>
      </c>
      <c r="G35" s="1368"/>
      <c r="H35" s="1368"/>
      <c r="I35" s="1368"/>
      <c r="J35" s="1368"/>
      <c r="K35" s="1368"/>
      <c r="L35" s="1368"/>
      <c r="M35" s="1368"/>
      <c r="N35" s="1368"/>
      <c r="O35" s="1368"/>
      <c r="P35" s="1368"/>
      <c r="Q35" s="1368"/>
      <c r="R35" s="1368"/>
      <c r="S35" s="1368"/>
      <c r="T35" s="1368"/>
      <c r="U35" s="1368"/>
      <c r="V35" s="1368"/>
      <c r="W35" s="1368"/>
      <c r="X35" s="1368"/>
      <c r="Y35" s="1368"/>
      <c r="Z35" s="1368"/>
      <c r="AA35" s="1368"/>
      <c r="AB35" s="1368"/>
      <c r="AC35" s="1368"/>
      <c r="AD35" s="1368"/>
      <c r="AE35" s="1369"/>
      <c r="AF35" s="161"/>
      <c r="AG35" s="990">
        <f>SUM(AE17:AG34)</f>
        <v>0</v>
      </c>
      <c r="AH35" s="722"/>
      <c r="AI35" s="723"/>
      <c r="AJ35" s="724"/>
      <c r="AK35" s="711"/>
      <c r="AL35" s="594"/>
      <c r="AM35" s="992">
        <f>SUM(AK17:AM34)</f>
        <v>0</v>
      </c>
      <c r="AN35" s="575"/>
      <c r="AO35" s="821"/>
      <c r="AP35" s="993">
        <f>'Year 1'!AP35+'Year 2'!AP35+'Year 3'!AP35+'Year 4'!AP35+'Year 5'!AP35+'Year 6'!AP35+'Year 7'!AP35</f>
        <v>0</v>
      </c>
      <c r="AQ35" s="26"/>
    </row>
    <row r="36" spans="1:43" ht="13.5" thickBot="1">
      <c r="A36" s="1362" t="s">
        <v>72</v>
      </c>
      <c r="B36" s="1073"/>
      <c r="C36" s="1073"/>
      <c r="D36" s="1073"/>
      <c r="E36" s="1073"/>
      <c r="F36" s="1073"/>
      <c r="G36" s="1073"/>
      <c r="H36" s="1073"/>
      <c r="I36" s="1073"/>
      <c r="J36" s="1073"/>
      <c r="K36" s="1073"/>
      <c r="L36" s="1073"/>
      <c r="M36" s="1073"/>
      <c r="N36" s="1073"/>
      <c r="O36" s="1073"/>
      <c r="P36" s="1073"/>
      <c r="Q36" s="1073"/>
      <c r="R36" s="1073"/>
      <c r="S36" s="1073"/>
      <c r="T36" s="1073"/>
      <c r="U36" s="1073"/>
      <c r="V36" s="1073"/>
      <c r="W36" s="1073"/>
      <c r="X36" s="1073"/>
      <c r="Y36" s="1073"/>
      <c r="Z36" s="1073"/>
      <c r="AA36" s="1073"/>
      <c r="AB36" s="1073"/>
      <c r="AC36" s="1073"/>
      <c r="AD36" s="1073"/>
      <c r="AE36" s="1074"/>
      <c r="AF36" s="41"/>
      <c r="AG36" s="800">
        <f>AG15+AG35</f>
        <v>0</v>
      </c>
      <c r="AH36" s="725"/>
      <c r="AI36" s="726"/>
      <c r="AJ36" s="724"/>
      <c r="AK36" s="647"/>
      <c r="AL36" s="594"/>
      <c r="AM36" s="175">
        <f>AM15+AM35</f>
        <v>0</v>
      </c>
      <c r="AN36" s="278"/>
      <c r="AO36" s="619"/>
      <c r="AP36" s="862">
        <f>AP15+AP35</f>
        <v>0</v>
      </c>
      <c r="AQ36" s="26"/>
    </row>
    <row r="37" spans="1:43">
      <c r="A37" s="1256" t="s">
        <v>28</v>
      </c>
      <c r="B37" s="1111"/>
      <c r="C37" s="1111"/>
      <c r="D37" s="1111"/>
      <c r="E37" s="1111"/>
      <c r="F37" s="1111"/>
      <c r="G37" s="1111"/>
      <c r="H37" s="1111"/>
      <c r="I37" s="1111"/>
      <c r="J37" s="1111"/>
      <c r="K37" s="1111"/>
      <c r="L37" s="1111"/>
      <c r="M37" s="1111"/>
      <c r="N37" s="1111"/>
      <c r="O37" s="1111"/>
      <c r="P37" s="1111"/>
      <c r="Q37" s="1111"/>
      <c r="R37" s="1111"/>
      <c r="S37" s="1111"/>
      <c r="T37" s="1111"/>
      <c r="U37" s="1111"/>
      <c r="V37" s="1111"/>
      <c r="W37" s="1111"/>
      <c r="X37" s="1111"/>
      <c r="Y37" s="1111"/>
      <c r="Z37" s="1111"/>
      <c r="AA37" s="1111"/>
      <c r="AB37" s="1111"/>
      <c r="AC37" s="1111"/>
      <c r="AD37" s="1111"/>
      <c r="AE37" s="1111"/>
      <c r="AF37" s="171"/>
      <c r="AG37" s="671"/>
      <c r="AH37" s="723"/>
      <c r="AI37" s="726"/>
      <c r="AJ37" s="724"/>
      <c r="AK37" s="648"/>
      <c r="AL37" s="704"/>
      <c r="AM37" s="977"/>
      <c r="AN37" s="1263"/>
      <c r="AO37" s="574"/>
      <c r="AP37" s="859"/>
      <c r="AQ37" s="26"/>
    </row>
    <row r="38" spans="1:43">
      <c r="A38" s="1219" t="s">
        <v>73</v>
      </c>
      <c r="B38" s="1220"/>
      <c r="C38" s="1220"/>
      <c r="D38" s="1220"/>
      <c r="E38" s="1220"/>
      <c r="F38" s="1220"/>
      <c r="G38" s="1221"/>
      <c r="H38" s="1149" t="str">
        <f>"1."</f>
        <v>1.</v>
      </c>
      <c r="I38" s="1069"/>
      <c r="J38" s="1069"/>
      <c r="K38" s="1361">
        <f>'Year 1'!K38:AF38</f>
        <v>0</v>
      </c>
      <c r="L38" s="1073"/>
      <c r="M38" s="1073"/>
      <c r="N38" s="1073"/>
      <c r="O38" s="1073"/>
      <c r="P38" s="1073"/>
      <c r="Q38" s="1073"/>
      <c r="R38" s="1073"/>
      <c r="S38" s="1073"/>
      <c r="T38" s="1073"/>
      <c r="U38" s="1073"/>
      <c r="V38" s="1073"/>
      <c r="W38" s="1073"/>
      <c r="X38" s="1073"/>
      <c r="Y38" s="1073"/>
      <c r="Z38" s="1073"/>
      <c r="AA38" s="1073"/>
      <c r="AB38" s="1073"/>
      <c r="AC38" s="1073"/>
      <c r="AD38" s="1073"/>
      <c r="AE38" s="1073"/>
      <c r="AF38" s="1073"/>
      <c r="AG38" s="983">
        <f>'Year 1'!AG38+'Year 2'!AG38+'Year 3'!AG38+'Year 4'!AG38+'Year 5'!AG38+'Year 6'!AG38+'Year 7'!AG38+'Year 8'!AG38+'Year 9'!AG38+'Year 10'!AG38</f>
        <v>0</v>
      </c>
      <c r="AH38" s="723"/>
      <c r="AI38" s="726"/>
      <c r="AJ38" s="724"/>
      <c r="AK38" s="649"/>
      <c r="AL38" s="704"/>
      <c r="AM38" s="1023">
        <f>'Year 1'!AM38+'Year 2'!AM38+'Year 3'!AM38+'Year 4'!AM38+'Year 5'!AM38+'Year 6'!AM38+'Year 7'!AM38+'Year 8'!AM38+'Year 9'!AM38+'Year 10'!AM38</f>
        <v>0</v>
      </c>
      <c r="AN38" s="1264"/>
      <c r="AO38" s="574"/>
      <c r="AP38" s="860">
        <f>'Year 1'!AP38+'Year 2'!AP38+'Year 3'!AP38+'Year 4'!AP38+'Year 5'!AP38+'Year 6'!AP38+'Year 7'!AP38+'Year 8'!AP38+'Year 9'!AP38+'Year 10'!AP38</f>
        <v>0</v>
      </c>
      <c r="AQ38" s="26"/>
    </row>
    <row r="39" spans="1:43">
      <c r="A39" s="1222"/>
      <c r="B39" s="1223"/>
      <c r="C39" s="1223"/>
      <c r="D39" s="1223"/>
      <c r="E39" s="1223"/>
      <c r="F39" s="1223"/>
      <c r="G39" s="1224"/>
      <c r="H39" s="1212" t="str">
        <f>"2."</f>
        <v>2.</v>
      </c>
      <c r="I39" s="1076"/>
      <c r="J39" s="1076"/>
      <c r="K39" s="1363">
        <f>'Year 1'!K39:AF39</f>
        <v>0</v>
      </c>
      <c r="L39" s="1364"/>
      <c r="M39" s="1364"/>
      <c r="N39" s="1364"/>
      <c r="O39" s="1364"/>
      <c r="P39" s="1364"/>
      <c r="Q39" s="1364"/>
      <c r="R39" s="1364"/>
      <c r="S39" s="1364"/>
      <c r="T39" s="1364"/>
      <c r="U39" s="1364"/>
      <c r="V39" s="1364"/>
      <c r="W39" s="1364"/>
      <c r="X39" s="1364"/>
      <c r="Y39" s="1364"/>
      <c r="Z39" s="1364"/>
      <c r="AA39" s="1364"/>
      <c r="AB39" s="1364"/>
      <c r="AC39" s="1364"/>
      <c r="AD39" s="1364"/>
      <c r="AE39" s="1364"/>
      <c r="AF39" s="1364"/>
      <c r="AG39" s="534">
        <f>'Year 1'!AG39+'Year 2'!AG39+'Year 3'!AG39+'Year 4'!AG39+'Year 5'!AG39+'Year 6'!AG39+'Year 7'!AG39+'Year 8'!AG39+'Year 9'!AG39+'Year 10'!AG39</f>
        <v>0</v>
      </c>
      <c r="AH39" s="723"/>
      <c r="AI39" s="726"/>
      <c r="AJ39" s="724"/>
      <c r="AK39" s="649"/>
      <c r="AL39" s="594"/>
      <c r="AM39" s="1024">
        <f>'Year 1'!AM39+'Year 2'!AM39+'Year 3'!AM39+'Year 4'!AM39+'Year 5'!AM39+'Year 6'!AM39+'Year 7'!AM39+'Year 8'!AM39+'Year 9'!AM39+'Year 10'!AM39</f>
        <v>0</v>
      </c>
      <c r="AN39" s="1264"/>
      <c r="AO39" s="574"/>
      <c r="AP39" s="486">
        <f>'Year 1'!AP39+'Year 2'!AP39+'Year 3'!AP39+'Year 4'!AP39+'Year 5'!AP39+'Year 6'!AP39+'Year 7'!AP39+'Year 8'!AP39+'Year 9'!AP39+'Year 10'!AP39</f>
        <v>0</v>
      </c>
      <c r="AQ39" s="26"/>
    </row>
    <row r="40" spans="1:43">
      <c r="A40" s="1222"/>
      <c r="B40" s="1223"/>
      <c r="C40" s="1223"/>
      <c r="D40" s="1223"/>
      <c r="E40" s="1223"/>
      <c r="F40" s="1223"/>
      <c r="G40" s="1224"/>
      <c r="H40" s="1212" t="str">
        <f>"3."</f>
        <v>3.</v>
      </c>
      <c r="I40" s="1076"/>
      <c r="J40" s="1076"/>
      <c r="K40" s="1363">
        <f>'Year 1'!K40:AF40</f>
        <v>0</v>
      </c>
      <c r="L40" s="1364"/>
      <c r="M40" s="1364"/>
      <c r="N40" s="1364"/>
      <c r="O40" s="1364"/>
      <c r="P40" s="1364"/>
      <c r="Q40" s="1364"/>
      <c r="R40" s="1364"/>
      <c r="S40" s="1364"/>
      <c r="T40" s="1364"/>
      <c r="U40" s="1364"/>
      <c r="V40" s="1364"/>
      <c r="W40" s="1364"/>
      <c r="X40" s="1364"/>
      <c r="Y40" s="1364"/>
      <c r="Z40" s="1364"/>
      <c r="AA40" s="1364"/>
      <c r="AB40" s="1364"/>
      <c r="AC40" s="1364"/>
      <c r="AD40" s="1364"/>
      <c r="AE40" s="1364"/>
      <c r="AF40" s="1364"/>
      <c r="AG40" s="534">
        <f>'Year 1'!AG40+'Year 2'!AG40+'Year 3'!AG40+'Year 4'!AG40+'Year 5'!AG40+'Year 6'!AG40+'Year 7'!AG40+'Year 8'!AG40+'Year 9'!AG40+'Year 10'!AG40</f>
        <v>0</v>
      </c>
      <c r="AH40" s="723"/>
      <c r="AI40" s="726"/>
      <c r="AJ40" s="724"/>
      <c r="AK40" s="649"/>
      <c r="AL40" s="594"/>
      <c r="AM40" s="1024">
        <f>'Year 1'!AM40+'Year 2'!AM40+'Year 3'!AM40+'Year 4'!AM40+'Year 5'!AM40+'Year 6'!AM40+'Year 7'!AM40+'Year 8'!AM40+'Year 9'!AM40+'Year 10'!AM40</f>
        <v>0</v>
      </c>
      <c r="AN40" s="1264"/>
      <c r="AO40" s="574"/>
      <c r="AP40" s="856">
        <f>'Year 1'!AP40+'Year 2'!AP40+'Year 3'!AP40+'Year 4'!AP40+'Year 5'!AP40+'Year 6'!AP40+'Year 7'!AP40+'Year 8'!AP40+'Year 9'!AP40+'Year 10'!AP40</f>
        <v>0</v>
      </c>
      <c r="AQ40" s="26"/>
    </row>
    <row r="41" spans="1:43">
      <c r="A41" s="1222"/>
      <c r="B41" s="1223"/>
      <c r="C41" s="1223"/>
      <c r="D41" s="1223"/>
      <c r="E41" s="1223"/>
      <c r="F41" s="1223"/>
      <c r="G41" s="1224"/>
      <c r="H41" s="1212" t="str">
        <f>"4."</f>
        <v>4.</v>
      </c>
      <c r="I41" s="1076"/>
      <c r="J41" s="1076"/>
      <c r="K41" s="1363">
        <f>'Year 1'!K41:AF41</f>
        <v>0</v>
      </c>
      <c r="L41" s="1364"/>
      <c r="M41" s="1364"/>
      <c r="N41" s="1364"/>
      <c r="O41" s="1364"/>
      <c r="P41" s="1364"/>
      <c r="Q41" s="1364"/>
      <c r="R41" s="1364"/>
      <c r="S41" s="1364"/>
      <c r="T41" s="1364"/>
      <c r="U41" s="1364"/>
      <c r="V41" s="1364"/>
      <c r="W41" s="1364"/>
      <c r="X41" s="1364"/>
      <c r="Y41" s="1364"/>
      <c r="Z41" s="1364"/>
      <c r="AA41" s="1364"/>
      <c r="AB41" s="1364"/>
      <c r="AC41" s="1364"/>
      <c r="AD41" s="1364"/>
      <c r="AE41" s="1364"/>
      <c r="AF41" s="1364"/>
      <c r="AG41" s="534">
        <f>'Year 1'!AG41+'Year 2'!AG41+'Year 3'!AG41+'Year 4'!AG41+'Year 5'!AG41+'Year 6'!AG41+'Year 7'!AG41+'Year 8'!AG41+'Year 9'!AG41+'Year 10'!AG41</f>
        <v>0</v>
      </c>
      <c r="AH41" s="723"/>
      <c r="AI41" s="726"/>
      <c r="AJ41" s="724"/>
      <c r="AK41" s="649"/>
      <c r="AL41" s="594"/>
      <c r="AM41" s="1024">
        <f>'Year 1'!AM41+'Year 2'!AM41+'Year 3'!AM41+'Year 4'!AM41+'Year 5'!AM41+'Year 6'!AM41+'Year 7'!AM41+'Year 8'!AM41+'Year 9'!AM41+'Year 10'!AM41</f>
        <v>0</v>
      </c>
      <c r="AN41" s="1264"/>
      <c r="AO41" s="574"/>
      <c r="AP41" s="486">
        <f>'Year 1'!AP41+'Year 2'!AP41+'Year 3'!AP41+'Year 4'!AP41+'Year 5'!AP41+'Year 6'!AP41+'Year 7'!AP41+'Year 8'!AP41+'Year 9'!AP41+'Year 10'!AP41</f>
        <v>0</v>
      </c>
      <c r="AQ41" s="26"/>
    </row>
    <row r="42" spans="1:43">
      <c r="A42" s="1222"/>
      <c r="B42" s="1117"/>
      <c r="C42" s="1117"/>
      <c r="D42" s="1117"/>
      <c r="E42" s="1117"/>
      <c r="F42" s="1117"/>
      <c r="G42" s="1224"/>
      <c r="H42" s="1212" t="str">
        <f>"5."</f>
        <v>5.</v>
      </c>
      <c r="I42" s="1076"/>
      <c r="J42" s="1076"/>
      <c r="K42" s="1363">
        <f>'Year 1'!K42:AF42</f>
        <v>0</v>
      </c>
      <c r="L42" s="1364"/>
      <c r="M42" s="1364"/>
      <c r="N42" s="1364"/>
      <c r="O42" s="1364"/>
      <c r="P42" s="1364"/>
      <c r="Q42" s="1364"/>
      <c r="R42" s="1364"/>
      <c r="S42" s="1364"/>
      <c r="T42" s="1364"/>
      <c r="U42" s="1364"/>
      <c r="V42" s="1364"/>
      <c r="W42" s="1364"/>
      <c r="X42" s="1364"/>
      <c r="Y42" s="1364"/>
      <c r="Z42" s="1364"/>
      <c r="AA42" s="1364"/>
      <c r="AB42" s="1364"/>
      <c r="AC42" s="1364"/>
      <c r="AD42" s="1364"/>
      <c r="AE42" s="1364"/>
      <c r="AF42" s="1364"/>
      <c r="AG42" s="534">
        <f>'Year 1'!AG42+'Year 2'!AG42+'Year 3'!AG42+'Year 4'!AG42+'Year 5'!AG42+'Year 6'!AG42+'Year 7'!AG42+'Year 8'!AG42+'Year 9'!AG42+'Year 10'!AG42</f>
        <v>0</v>
      </c>
      <c r="AH42" s="723"/>
      <c r="AI42" s="726"/>
      <c r="AJ42" s="724"/>
      <c r="AK42" s="649"/>
      <c r="AL42" s="594"/>
      <c r="AM42" s="1024">
        <f>'Year 1'!AM42+'Year 2'!AM42+'Year 3'!AM42+'Year 4'!AM42+'Year 5'!AM42+'Year 6'!AM42+'Year 7'!AM42+'Year 8'!AM42+'Year 9'!AM42+'Year 10'!AM42</f>
        <v>0</v>
      </c>
      <c r="AN42" s="1264"/>
      <c r="AO42" s="574"/>
      <c r="AP42" s="856">
        <f>'Year 1'!AP42+'Year 2'!AP42+'Year 3'!AP42+'Year 4'!AP42+'Year 5'!AP42+'Year 6'!AP42+'Year 7'!AP42+'Year 8'!AP42+'Year 9'!AP42+'Year 10'!AP42</f>
        <v>0</v>
      </c>
      <c r="AQ42" s="26"/>
    </row>
    <row r="43" spans="1:43" outlineLevel="1">
      <c r="A43" s="418"/>
      <c r="B43" s="198"/>
      <c r="C43" s="198"/>
      <c r="D43" s="198"/>
      <c r="E43" s="198"/>
      <c r="F43" s="198"/>
      <c r="G43" s="241"/>
      <c r="H43" s="1212" t="str">
        <f>"6."</f>
        <v>6.</v>
      </c>
      <c r="I43" s="1076"/>
      <c r="J43" s="1076"/>
      <c r="K43" s="1363">
        <f>'Year 1'!K43:AF43</f>
        <v>0</v>
      </c>
      <c r="L43" s="1364"/>
      <c r="M43" s="1364"/>
      <c r="N43" s="1364"/>
      <c r="O43" s="1364"/>
      <c r="P43" s="1364"/>
      <c r="Q43" s="1364"/>
      <c r="R43" s="1364"/>
      <c r="S43" s="1364"/>
      <c r="T43" s="1364"/>
      <c r="U43" s="1364"/>
      <c r="V43" s="1364"/>
      <c r="W43" s="1364"/>
      <c r="X43" s="1364"/>
      <c r="Y43" s="1364"/>
      <c r="Z43" s="1364"/>
      <c r="AA43" s="1364"/>
      <c r="AB43" s="1364"/>
      <c r="AC43" s="1364"/>
      <c r="AD43" s="1364"/>
      <c r="AE43" s="1364"/>
      <c r="AF43" s="1364"/>
      <c r="AG43" s="534">
        <f>'Year 1'!AG43+'Year 2'!AG43+'Year 3'!AG43+'Year 4'!AG43+'Year 5'!AG43+'Year 6'!AG43+'Year 7'!AG43+'Year 8'!AG43+'Year 9'!AG43+'Year 10'!AG43</f>
        <v>0</v>
      </c>
      <c r="AH43" s="723"/>
      <c r="AI43" s="726"/>
      <c r="AJ43" s="724"/>
      <c r="AK43" s="649"/>
      <c r="AL43" s="594"/>
      <c r="AM43" s="1024">
        <f>'Year 1'!AM43+'Year 2'!AM43+'Year 3'!AM43+'Year 4'!AM43+'Year 5'!AM43+'Year 6'!AM43+'Year 7'!AM43+'Year 8'!AM43+'Year 9'!AM43+'Year 10'!AM43</f>
        <v>0</v>
      </c>
      <c r="AN43" s="1264"/>
      <c r="AO43" s="574"/>
      <c r="AP43" s="486">
        <f>'Year 1'!AP43+'Year 2'!AP43+'Year 3'!AP43+'Year 4'!AP43+'Year 5'!AP43+'Year 6'!AP43+'Year 7'!AP43+'Year 8'!AP43+'Year 9'!AP43+'Year 10'!AP43</f>
        <v>0</v>
      </c>
      <c r="AQ43" s="26"/>
    </row>
    <row r="44" spans="1:43" outlineLevel="1">
      <c r="A44" s="418"/>
      <c r="B44" s="198"/>
      <c r="C44" s="198"/>
      <c r="D44" s="198"/>
      <c r="E44" s="198"/>
      <c r="F44" s="198"/>
      <c r="G44" s="241"/>
      <c r="H44" s="1212" t="str">
        <f>"7."</f>
        <v>7.</v>
      </c>
      <c r="I44" s="1076"/>
      <c r="J44" s="1076"/>
      <c r="K44" s="1386">
        <f>'Year 1'!K44:AF44</f>
        <v>0</v>
      </c>
      <c r="L44" s="1387"/>
      <c r="M44" s="1387"/>
      <c r="N44" s="1387"/>
      <c r="O44" s="1387"/>
      <c r="P44" s="1387"/>
      <c r="Q44" s="1387"/>
      <c r="R44" s="1387"/>
      <c r="S44" s="1387"/>
      <c r="T44" s="1387"/>
      <c r="U44" s="1387"/>
      <c r="V44" s="1387"/>
      <c r="W44" s="1387"/>
      <c r="X44" s="1387"/>
      <c r="Y44" s="1387"/>
      <c r="Z44" s="1387"/>
      <c r="AA44" s="1387"/>
      <c r="AB44" s="1387"/>
      <c r="AC44" s="1387"/>
      <c r="AD44" s="1387"/>
      <c r="AE44" s="1387"/>
      <c r="AF44" s="1387"/>
      <c r="AG44" s="534">
        <f>'Year 1'!AG44+'Year 2'!AG44+'Year 3'!AG44+'Year 4'!AG44+'Year 5'!AG44+'Year 6'!AG44+'Year 7'!AG44+'Year 8'!AG44+'Year 9'!AG44+'Year 10'!AG44</f>
        <v>0</v>
      </c>
      <c r="AH44" s="723"/>
      <c r="AI44" s="726"/>
      <c r="AJ44" s="724"/>
      <c r="AK44" s="649"/>
      <c r="AL44" s="704"/>
      <c r="AM44" s="1024">
        <f>'Year 1'!AM44+'Year 2'!AM44+'Year 3'!AM44+'Year 4'!AM44+'Year 5'!AM44+'Year 6'!AM44+'Year 7'!AM44+'Year 8'!AM44+'Year 9'!AM44+'Year 10'!AM44</f>
        <v>0</v>
      </c>
      <c r="AN44" s="1264"/>
      <c r="AO44" s="574"/>
      <c r="AP44" s="856">
        <f>'Year 1'!AP44+'Year 2'!AP44+'Year 3'!AP44+'Year 4'!AP44+'Year 5'!AP44+'Year 6'!AP44+'Year 7'!AP44+'Year 8'!AP44+'Year 9'!AP44+'Year 10'!AP44</f>
        <v>0</v>
      </c>
      <c r="AQ44" s="26"/>
    </row>
    <row r="45" spans="1:43" outlineLevel="1">
      <c r="A45" s="418"/>
      <c r="B45" s="198"/>
      <c r="C45" s="198"/>
      <c r="D45" s="198"/>
      <c r="E45" s="198"/>
      <c r="F45" s="198"/>
      <c r="G45" s="241"/>
      <c r="H45" s="1212" t="str">
        <f>"8."</f>
        <v>8.</v>
      </c>
      <c r="I45" s="1076"/>
      <c r="J45" s="1076"/>
      <c r="K45" s="1388">
        <f>'Year 1'!K45:AF45</f>
        <v>0</v>
      </c>
      <c r="L45" s="1091"/>
      <c r="M45" s="1091"/>
      <c r="N45" s="1091"/>
      <c r="O45" s="1091"/>
      <c r="P45" s="1091"/>
      <c r="Q45" s="1091"/>
      <c r="R45" s="1091"/>
      <c r="S45" s="1091"/>
      <c r="T45" s="1091"/>
      <c r="U45" s="1091"/>
      <c r="V45" s="1091"/>
      <c r="W45" s="1091"/>
      <c r="X45" s="1091"/>
      <c r="Y45" s="1091"/>
      <c r="Z45" s="1091"/>
      <c r="AA45" s="1091"/>
      <c r="AB45" s="1091"/>
      <c r="AC45" s="1091"/>
      <c r="AD45" s="1091"/>
      <c r="AE45" s="1091"/>
      <c r="AF45" s="1091"/>
      <c r="AG45" s="534">
        <f>'Year 1'!AG45+'Year 2'!AG45+'Year 3'!AG45+'Year 4'!AG45+'Year 5'!AG45+'Year 6'!AG45+'Year 7'!AG45+'Year 8'!AG45+'Year 9'!AG45+'Year 10'!AG45</f>
        <v>0</v>
      </c>
      <c r="AH45" s="723"/>
      <c r="AI45" s="726"/>
      <c r="AJ45" s="724"/>
      <c r="AK45" s="649"/>
      <c r="AL45" s="594"/>
      <c r="AM45" s="1024">
        <f>'Year 1'!AM45+'Year 2'!AM45+'Year 3'!AM45+'Year 4'!AM45+'Year 5'!AM45+'Year 6'!AM45+'Year 7'!AM45+'Year 8'!AM45+'Year 9'!AM45+'Year 10'!AM45</f>
        <v>0</v>
      </c>
      <c r="AN45" s="1264"/>
      <c r="AO45" s="574"/>
      <c r="AP45" s="486">
        <f>'Year 1'!AP45+'Year 2'!AP45+'Year 3'!AP45+'Year 4'!AP45+'Year 5'!AP45+'Year 6'!AP45+'Year 7'!AP45+'Year 8'!AP45+'Year 9'!AP45+'Year 10'!AP45</f>
        <v>0</v>
      </c>
      <c r="AQ45" s="26"/>
    </row>
    <row r="46" spans="1:43" outlineLevel="1">
      <c r="A46" s="418"/>
      <c r="B46" s="198"/>
      <c r="C46" s="198"/>
      <c r="D46" s="198"/>
      <c r="E46" s="198"/>
      <c r="F46" s="198"/>
      <c r="G46" s="241"/>
      <c r="H46" s="1212" t="str">
        <f>"9."</f>
        <v>9.</v>
      </c>
      <c r="I46" s="1076"/>
      <c r="J46" s="1076"/>
      <c r="K46" s="1363">
        <f>'Year 1'!K46:AF46</f>
        <v>0</v>
      </c>
      <c r="L46" s="1364"/>
      <c r="M46" s="1364"/>
      <c r="N46" s="1364"/>
      <c r="O46" s="1364"/>
      <c r="P46" s="1364"/>
      <c r="Q46" s="1364"/>
      <c r="R46" s="1364"/>
      <c r="S46" s="1364"/>
      <c r="T46" s="1364"/>
      <c r="U46" s="1364"/>
      <c r="V46" s="1364"/>
      <c r="W46" s="1364"/>
      <c r="X46" s="1364"/>
      <c r="Y46" s="1364"/>
      <c r="Z46" s="1364"/>
      <c r="AA46" s="1364"/>
      <c r="AB46" s="1364"/>
      <c r="AC46" s="1364"/>
      <c r="AD46" s="1364"/>
      <c r="AE46" s="1364"/>
      <c r="AF46" s="1364"/>
      <c r="AG46" s="534">
        <f>'Year 1'!AG46+'Year 2'!AG46+'Year 3'!AG46+'Year 4'!AG46+'Year 5'!AG46+'Year 6'!AG46+'Year 7'!AG46+'Year 8'!AG46+'Year 9'!AG46+'Year 10'!AG46</f>
        <v>0</v>
      </c>
      <c r="AH46" s="723"/>
      <c r="AI46" s="726"/>
      <c r="AJ46" s="724"/>
      <c r="AK46" s="649"/>
      <c r="AL46" s="594"/>
      <c r="AM46" s="1024">
        <f>'Year 1'!AM46+'Year 2'!AM46+'Year 3'!AM46+'Year 4'!AM46+'Year 5'!AM46+'Year 6'!AM46+'Year 7'!AM46+'Year 8'!AM46+'Year 9'!AM46+'Year 10'!AM46</f>
        <v>0</v>
      </c>
      <c r="AN46" s="1264"/>
      <c r="AO46" s="574"/>
      <c r="AP46" s="861">
        <f>'Year 1'!AP46+'Year 2'!AP46+'Year 3'!AP46+'Year 4'!AP46+'Year 5'!AP46+'Year 6'!AP46+'Year 7'!AP46+'Year 8'!AP46+'Year 9'!AP46+'Year 10'!AP46</f>
        <v>0</v>
      </c>
      <c r="AQ46" s="26"/>
    </row>
    <row r="47" spans="1:43" outlineLevel="1">
      <c r="A47" s="207"/>
      <c r="B47" s="243"/>
      <c r="C47" s="243"/>
      <c r="D47" s="243"/>
      <c r="E47" s="243"/>
      <c r="F47" s="243"/>
      <c r="G47" s="226"/>
      <c r="H47" s="1151" t="str">
        <f>"10."</f>
        <v>10.</v>
      </c>
      <c r="I47" s="1104"/>
      <c r="J47" s="1104"/>
      <c r="K47" s="1384">
        <f>'Year 1'!K47:AF47</f>
        <v>0</v>
      </c>
      <c r="L47" s="1385"/>
      <c r="M47" s="1385"/>
      <c r="N47" s="1385"/>
      <c r="O47" s="1385"/>
      <c r="P47" s="1385"/>
      <c r="Q47" s="1385"/>
      <c r="R47" s="1385"/>
      <c r="S47" s="1385"/>
      <c r="T47" s="1385"/>
      <c r="U47" s="1385"/>
      <c r="V47" s="1385"/>
      <c r="W47" s="1385"/>
      <c r="X47" s="1385"/>
      <c r="Y47" s="1385"/>
      <c r="Z47" s="1385"/>
      <c r="AA47" s="1385"/>
      <c r="AB47" s="1385"/>
      <c r="AC47" s="1385"/>
      <c r="AD47" s="1385"/>
      <c r="AE47" s="1385"/>
      <c r="AF47" s="1385"/>
      <c r="AG47" s="534">
        <f>'Year 1'!AG47+'Year 2'!AG47+'Year 3'!AG47+'Year 4'!AG47+'Year 5'!AG47+'Year 6'!AG47+'Year 7'!AG47+'Year 8'!AG47+'Year 9'!AG47+'Year 10'!AG47</f>
        <v>0</v>
      </c>
      <c r="AH47" s="723"/>
      <c r="AI47" s="726"/>
      <c r="AJ47" s="724"/>
      <c r="AK47" s="649"/>
      <c r="AL47" s="594"/>
      <c r="AM47" s="1022">
        <f>'Year 1'!AM47+'Year 2'!AM47+'Year 3'!AM47+'Year 4'!AM47+'Year 5'!AM47+'Year 6'!AM47+'Year 7'!AM47+'Year 8'!AM47+'Year 9'!AM47+'Year 10'!AM47</f>
        <v>0</v>
      </c>
      <c r="AN47" s="1264"/>
      <c r="AO47" s="574"/>
      <c r="AP47" s="863">
        <f>'Year 1'!AP47+'Year 2'!AP47+'Year 3'!AP47+'Year 4'!AP47+'Year 5'!AP47+'Year 6'!AP47+'Year 7'!AP47+'Year 8'!AP47+'Year 9'!AP47+'Year 10'!AP47</f>
        <v>0</v>
      </c>
      <c r="AQ47" s="26"/>
    </row>
    <row r="48" spans="1:43" ht="13.5" thickBot="1">
      <c r="A48" s="1255" t="s">
        <v>74</v>
      </c>
      <c r="B48" s="1148"/>
      <c r="C48" s="1148"/>
      <c r="D48" s="1148"/>
      <c r="E48" s="1148"/>
      <c r="F48" s="1148"/>
      <c r="G48" s="1148"/>
      <c r="H48" s="1148"/>
      <c r="I48" s="1148"/>
      <c r="J48" s="1148"/>
      <c r="K48" s="1148"/>
      <c r="L48" s="1148"/>
      <c r="M48" s="1148"/>
      <c r="N48" s="1148"/>
      <c r="O48" s="1148"/>
      <c r="P48" s="1148"/>
      <c r="Q48" s="1148"/>
      <c r="R48" s="1148"/>
      <c r="S48" s="1148"/>
      <c r="T48" s="1148"/>
      <c r="U48" s="1148"/>
      <c r="V48" s="1148"/>
      <c r="W48" s="1148"/>
      <c r="X48" s="1148"/>
      <c r="Y48" s="1148"/>
      <c r="Z48" s="1148"/>
      <c r="AA48" s="1148"/>
      <c r="AB48" s="1148"/>
      <c r="AC48" s="1148"/>
      <c r="AD48" s="1148"/>
      <c r="AE48" s="1148"/>
      <c r="AF48" s="1148"/>
      <c r="AG48" s="474">
        <f>SUM(AG38:AG47)</f>
        <v>0</v>
      </c>
      <c r="AH48" s="723"/>
      <c r="AI48" s="726"/>
      <c r="AJ48" s="724"/>
      <c r="AK48" s="649"/>
      <c r="AL48" s="594"/>
      <c r="AM48" s="43">
        <f>SUM(AM38:AM47)</f>
        <v>0</v>
      </c>
      <c r="AN48" s="1264"/>
      <c r="AO48" s="574"/>
      <c r="AP48" s="864">
        <f>SUM(AP38:AP47)</f>
        <v>0</v>
      </c>
      <c r="AQ48" s="26"/>
    </row>
    <row r="49" spans="1:43">
      <c r="A49" s="1256" t="s">
        <v>75</v>
      </c>
      <c r="B49" s="1111"/>
      <c r="C49" s="1111"/>
      <c r="D49" s="1111"/>
      <c r="E49" s="1111"/>
      <c r="F49" s="1111"/>
      <c r="G49" s="1111"/>
      <c r="H49" s="1111"/>
      <c r="I49" s="1111"/>
      <c r="J49" s="1111"/>
      <c r="K49" s="1111"/>
      <c r="L49" s="1111"/>
      <c r="M49" s="1111"/>
      <c r="N49" s="1111"/>
      <c r="O49" s="1111"/>
      <c r="P49" s="1111"/>
      <c r="Q49" s="1111"/>
      <c r="R49" s="1111"/>
      <c r="S49" s="1111"/>
      <c r="T49" s="1111"/>
      <c r="U49" s="1111"/>
      <c r="V49" s="1111"/>
      <c r="W49" s="1111"/>
      <c r="X49" s="1111"/>
      <c r="Y49" s="1111"/>
      <c r="Z49" s="1111"/>
      <c r="AA49" s="1111"/>
      <c r="AB49" s="1111"/>
      <c r="AC49" s="1111"/>
      <c r="AD49" s="1111"/>
      <c r="AE49" s="1111"/>
      <c r="AF49" s="171"/>
      <c r="AG49" s="984"/>
      <c r="AH49" s="725"/>
      <c r="AI49" s="726"/>
      <c r="AJ49" s="724"/>
      <c r="AK49" s="649"/>
      <c r="AL49" s="594"/>
      <c r="AM49" s="977"/>
      <c r="AN49" s="1264"/>
      <c r="AO49" s="574"/>
      <c r="AP49" s="859"/>
      <c r="AQ49" s="26"/>
    </row>
    <row r="50" spans="1:43">
      <c r="A50" s="1219"/>
      <c r="B50" s="1220"/>
      <c r="C50" s="1220"/>
      <c r="D50" s="1220"/>
      <c r="E50" s="1220"/>
      <c r="F50" s="1220"/>
      <c r="G50" s="1221"/>
      <c r="H50" s="1149" t="str">
        <f>"1."</f>
        <v>1.</v>
      </c>
      <c r="I50" s="1069"/>
      <c r="J50" s="1069"/>
      <c r="K50" s="1150" t="s">
        <v>76</v>
      </c>
      <c r="L50" s="1069"/>
      <c r="M50" s="1069"/>
      <c r="N50" s="1069"/>
      <c r="O50" s="1069"/>
      <c r="P50" s="1069"/>
      <c r="Q50" s="1069"/>
      <c r="R50" s="1069"/>
      <c r="S50" s="1069"/>
      <c r="T50" s="1069"/>
      <c r="U50" s="1069"/>
      <c r="V50" s="1069"/>
      <c r="W50" s="1069"/>
      <c r="X50" s="1069"/>
      <c r="Y50" s="1069"/>
      <c r="Z50" s="1069"/>
      <c r="AA50" s="1069"/>
      <c r="AB50" s="1069"/>
      <c r="AC50" s="1069"/>
      <c r="AD50" s="1069"/>
      <c r="AE50" s="1069"/>
      <c r="AF50" s="1069"/>
      <c r="AG50" s="983">
        <f>'Year 1'!AG50+'Year 2'!AG50+'Year 3'!AG50+'Year 4'!AG50+'Year 5'!AG50+'Year 6'!AG50+'Year 7'!AG50+'Year 8'!AG50+'Year 9'!AG50+'Year 10'!AG50</f>
        <v>0</v>
      </c>
      <c r="AH50" s="725"/>
      <c r="AI50" s="726"/>
      <c r="AJ50" s="724"/>
      <c r="AK50" s="649"/>
      <c r="AL50" s="594"/>
      <c r="AM50" s="1023">
        <f>'Year 1'!AM50+'Year 2'!AM50+'Year 3'!AM50+'Year 4'!AM50+'Year 5'!AM50+'Year 6'!AM50+'Year 7'!AM50+'Year 8'!AM50+'Year 9'!AM50+'Year 10'!AM50</f>
        <v>0</v>
      </c>
      <c r="AN50" s="1264"/>
      <c r="AO50" s="574"/>
      <c r="AP50" s="860">
        <f>'Year 1'!AP50+'Year 2'!AP50+'Year 3'!AP50+'Year 4'!AP50+'Year 5'!AP50+'Year 6'!AP50+'Year 7'!AP50+'Year 8'!AP50+'Year 9'!AP50+'Year 10'!AP50</f>
        <v>0</v>
      </c>
      <c r="AQ50" s="26"/>
    </row>
    <row r="51" spans="1:43">
      <c r="A51" s="1222"/>
      <c r="B51" s="1117"/>
      <c r="C51" s="1117"/>
      <c r="D51" s="1117"/>
      <c r="E51" s="1117"/>
      <c r="F51" s="1117"/>
      <c r="G51" s="1224"/>
      <c r="H51" s="1151" t="str">
        <f>"2."</f>
        <v>2.</v>
      </c>
      <c r="I51" s="1104"/>
      <c r="J51" s="1104"/>
      <c r="K51" s="1142" t="s">
        <v>77</v>
      </c>
      <c r="L51" s="1104"/>
      <c r="M51" s="1104"/>
      <c r="N51" s="1104"/>
      <c r="O51" s="1104"/>
      <c r="P51" s="1104"/>
      <c r="Q51" s="1104"/>
      <c r="R51" s="1104"/>
      <c r="S51" s="1104"/>
      <c r="T51" s="1104"/>
      <c r="U51" s="1104"/>
      <c r="V51" s="1104"/>
      <c r="W51" s="1104"/>
      <c r="X51" s="1104"/>
      <c r="Y51" s="1104"/>
      <c r="Z51" s="1104"/>
      <c r="AA51" s="1104"/>
      <c r="AB51" s="1104"/>
      <c r="AC51" s="1104"/>
      <c r="AD51" s="1104"/>
      <c r="AE51" s="1104"/>
      <c r="AF51" s="1104"/>
      <c r="AG51" s="534">
        <f>'Year 1'!AG51+'Year 2'!AG51+'Year 3'!AG51+'Year 4'!AG51+'Year 5'!AG51+'Year 6'!AG51+'Year 7'!AG51+'Year 8'!AG51+'Year 9'!AG51+'Year 10'!AG51</f>
        <v>0</v>
      </c>
      <c r="AH51" s="725"/>
      <c r="AI51" s="726"/>
      <c r="AJ51" s="724"/>
      <c r="AK51" s="649"/>
      <c r="AL51" s="594"/>
      <c r="AM51" s="1022">
        <f>'Year 1'!AM51+'Year 2'!AM51+'Year 3'!AM51+'Year 4'!AM51+'Year 5'!AM51+'Year 6'!AM51+'Year 7'!AM51+'Year 8'!AM51+'Year 9'!AM51+'Year 10'!AM51</f>
        <v>0</v>
      </c>
      <c r="AN51" s="1264"/>
      <c r="AO51" s="574"/>
      <c r="AP51" s="487">
        <f>'Year 1'!AP51+'Year 2'!AP51+'Year 3'!AP51+'Year 4'!AP51+'Year 5'!AP51+'Year 6'!AP51+'Year 7'!AP51+'Year 8'!AP51+'Year 9'!AP51+'Year 10'!AP51</f>
        <v>0</v>
      </c>
      <c r="AQ51" s="26"/>
    </row>
    <row r="52" spans="1:43" ht="13.5" thickBot="1">
      <c r="A52" s="1260" t="s">
        <v>78</v>
      </c>
      <c r="B52" s="1144"/>
      <c r="C52" s="1144"/>
      <c r="D52" s="1144"/>
      <c r="E52" s="1144"/>
      <c r="F52" s="1144"/>
      <c r="G52" s="1144"/>
      <c r="H52" s="1144"/>
      <c r="I52" s="1144"/>
      <c r="J52" s="1144"/>
      <c r="K52" s="1144"/>
      <c r="L52" s="1144"/>
      <c r="M52" s="1144"/>
      <c r="N52" s="1144"/>
      <c r="O52" s="1144"/>
      <c r="P52" s="1144"/>
      <c r="Q52" s="1144"/>
      <c r="R52" s="1144"/>
      <c r="S52" s="1144"/>
      <c r="T52" s="1144"/>
      <c r="U52" s="1144"/>
      <c r="V52" s="1144"/>
      <c r="W52" s="1144"/>
      <c r="X52" s="1144"/>
      <c r="Y52" s="1144"/>
      <c r="Z52" s="1144"/>
      <c r="AA52" s="1144"/>
      <c r="AB52" s="1144"/>
      <c r="AC52" s="1144"/>
      <c r="AD52" s="1144"/>
      <c r="AE52" s="1144"/>
      <c r="AF52" s="1261"/>
      <c r="AG52" s="43">
        <f>SUM(AG50:AG51)</f>
        <v>0</v>
      </c>
      <c r="AH52" s="725"/>
      <c r="AI52" s="726"/>
      <c r="AJ52" s="724"/>
      <c r="AK52" s="649"/>
      <c r="AL52" s="594"/>
      <c r="AM52" s="473">
        <f>SUM(AM50:AM51)</f>
        <v>0</v>
      </c>
      <c r="AN52" s="1264"/>
      <c r="AO52" s="574"/>
      <c r="AP52" s="865">
        <f>SUM(AP50:AP51)</f>
        <v>0</v>
      </c>
      <c r="AQ52" s="26"/>
    </row>
    <row r="53" spans="1:43">
      <c r="A53" s="1214" t="s">
        <v>79</v>
      </c>
      <c r="B53" s="1057"/>
      <c r="C53" s="1057"/>
      <c r="D53" s="1057"/>
      <c r="E53" s="1057"/>
      <c r="F53" s="1057"/>
      <c r="G53" s="1057"/>
      <c r="H53" s="1057"/>
      <c r="I53" s="1057"/>
      <c r="J53" s="1057"/>
      <c r="K53" s="1057"/>
      <c r="L53" s="1057"/>
      <c r="M53" s="1057"/>
      <c r="N53" s="1057"/>
      <c r="O53" s="1057"/>
      <c r="P53" s="1057"/>
      <c r="Q53" s="1057"/>
      <c r="R53" s="1057"/>
      <c r="S53" s="1057"/>
      <c r="T53" s="1057"/>
      <c r="U53" s="1057"/>
      <c r="V53" s="1057"/>
      <c r="W53" s="1057"/>
      <c r="X53" s="1057"/>
      <c r="Y53" s="1057"/>
      <c r="Z53" s="1057"/>
      <c r="AA53" s="1057"/>
      <c r="AB53" s="1057"/>
      <c r="AC53" s="1057"/>
      <c r="AD53" s="1057"/>
      <c r="AE53" s="1057"/>
      <c r="AF53" s="165"/>
      <c r="AG53" s="977"/>
      <c r="AH53" s="725"/>
      <c r="AI53" s="726"/>
      <c r="AJ53" s="724"/>
      <c r="AK53" s="649"/>
      <c r="AL53" s="594"/>
      <c r="AM53" s="671"/>
      <c r="AN53" s="1360"/>
      <c r="AO53" s="574"/>
      <c r="AP53" s="859"/>
      <c r="AQ53" s="26"/>
    </row>
    <row r="54" spans="1:43">
      <c r="A54" s="1219"/>
      <c r="B54" s="1220"/>
      <c r="C54" s="1220"/>
      <c r="D54" s="1220"/>
      <c r="E54" s="1220"/>
      <c r="F54" s="1220"/>
      <c r="G54" s="1221"/>
      <c r="H54" s="1149" t="str">
        <f>"1."</f>
        <v>1.</v>
      </c>
      <c r="I54" s="1069"/>
      <c r="J54" s="1069"/>
      <c r="K54" s="1150" t="s">
        <v>80</v>
      </c>
      <c r="L54" s="1069"/>
      <c r="M54" s="1069"/>
      <c r="N54" s="1069"/>
      <c r="O54" s="1069"/>
      <c r="P54" s="1069"/>
      <c r="Q54" s="1069"/>
      <c r="R54" s="1069"/>
      <c r="S54" s="1069"/>
      <c r="T54" s="1069"/>
      <c r="U54" s="1069"/>
      <c r="V54" s="1069"/>
      <c r="W54" s="1069"/>
      <c r="X54" s="1069"/>
      <c r="Y54" s="1069"/>
      <c r="Z54" s="1069"/>
      <c r="AA54" s="1069"/>
      <c r="AB54" s="1069"/>
      <c r="AC54" s="1069"/>
      <c r="AD54" s="1069"/>
      <c r="AE54" s="1069"/>
      <c r="AF54" s="1069"/>
      <c r="AG54" s="983">
        <f>'Year 1'!AG54+'Year 2'!AG54+'Year 3'!AG54+'Year 4'!AG54+'Year 5'!AG54+'Year 6'!AG54+'Year 7'!AG54+'Year 8'!AG54+'Year 9'!AG54+'Year 10'!AG54</f>
        <v>0</v>
      </c>
      <c r="AH54" s="725"/>
      <c r="AI54" s="726"/>
      <c r="AJ54" s="724"/>
      <c r="AK54" s="649"/>
      <c r="AL54" s="594"/>
      <c r="AM54" s="1020">
        <f>'Year 1'!AM54+'Year 2'!AM54+'Year 3'!AM54+'Year 4'!AM54+'Year 5'!AM54+'Year 6'!AM54+'Year 7'!AM54+'Year 8'!AM54+'Year 9'!AM54+'Year 10'!AM54</f>
        <v>0</v>
      </c>
      <c r="AN54" s="1360"/>
      <c r="AO54" s="574"/>
      <c r="AP54" s="860">
        <f>'Year 1'!AP54+'Year 2'!AP54+'Year 3'!AP54+'Year 4'!AP54+'Year 5'!AP54+'Year 6'!AP54+'Year 7'!AP54+'Year 8'!AP54+'Year 9'!AP54+'Year 10'!AP54</f>
        <v>0</v>
      </c>
      <c r="AQ54" s="26"/>
    </row>
    <row r="55" spans="1:43">
      <c r="A55" s="1222"/>
      <c r="B55" s="1223"/>
      <c r="C55" s="1223"/>
      <c r="D55" s="1223"/>
      <c r="E55" s="1223"/>
      <c r="F55" s="1223"/>
      <c r="G55" s="1224"/>
      <c r="H55" s="1212" t="str">
        <f>"2."</f>
        <v>2.</v>
      </c>
      <c r="I55" s="1076"/>
      <c r="J55" s="1076"/>
      <c r="K55" s="1157" t="s">
        <v>81</v>
      </c>
      <c r="L55" s="1076"/>
      <c r="M55" s="1076"/>
      <c r="N55" s="1076"/>
      <c r="O55" s="1076"/>
      <c r="P55" s="1076"/>
      <c r="Q55" s="1076"/>
      <c r="R55" s="1076"/>
      <c r="S55" s="1076"/>
      <c r="T55" s="1076"/>
      <c r="U55" s="1076"/>
      <c r="V55" s="1076"/>
      <c r="W55" s="1076"/>
      <c r="X55" s="1076"/>
      <c r="Y55" s="1076"/>
      <c r="Z55" s="1076"/>
      <c r="AA55" s="1076"/>
      <c r="AB55" s="1076"/>
      <c r="AC55" s="1076"/>
      <c r="AD55" s="1076"/>
      <c r="AE55" s="1076"/>
      <c r="AF55" s="1076"/>
      <c r="AG55" s="534">
        <f>'Year 1'!AG55+'Year 2'!AG55+'Year 3'!AG55+'Year 4'!AG55+'Year 5'!AG55+'Year 6'!AG55+'Year 7'!AG55+'Year 8'!AG55+'Year 9'!AG55+'Year 10'!AG55</f>
        <v>0</v>
      </c>
      <c r="AH55" s="725"/>
      <c r="AI55" s="726"/>
      <c r="AJ55" s="724"/>
      <c r="AK55" s="649"/>
      <c r="AL55" s="594"/>
      <c r="AM55" s="1021">
        <f>'Year 1'!AM55+'Year 2'!AM55+'Year 3'!AM55+'Year 4'!AM55+'Year 5'!AM55+'Year 6'!AM55+'Year 7'!AM55+'Year 8'!AM55+'Year 9'!AM55+'Year 10'!AM55</f>
        <v>0</v>
      </c>
      <c r="AN55" s="1360"/>
      <c r="AO55" s="574"/>
      <c r="AP55" s="486">
        <f>'Year 1'!AP55+'Year 2'!AP55+'Year 3'!AP55+'Year 4'!AP55+'Year 5'!AP55+'Year 6'!AP55+'Year 7'!AP55+'Year 8'!AP55+'Year 9'!AP55+'Year 10'!AP55</f>
        <v>0</v>
      </c>
      <c r="AQ55" s="26"/>
    </row>
    <row r="56" spans="1:43">
      <c r="A56" s="1222"/>
      <c r="B56" s="1223"/>
      <c r="C56" s="1223"/>
      <c r="D56" s="1223"/>
      <c r="E56" s="1223"/>
      <c r="F56" s="1223"/>
      <c r="G56" s="1224"/>
      <c r="H56" s="1212" t="str">
        <f>"3."</f>
        <v>3.</v>
      </c>
      <c r="I56" s="1076"/>
      <c r="J56" s="1076"/>
      <c r="K56" s="1157" t="s">
        <v>82</v>
      </c>
      <c r="L56" s="1076"/>
      <c r="M56" s="1076"/>
      <c r="N56" s="1076"/>
      <c r="O56" s="1076"/>
      <c r="P56" s="1076"/>
      <c r="Q56" s="1076"/>
      <c r="R56" s="1076"/>
      <c r="S56" s="1076"/>
      <c r="T56" s="1076"/>
      <c r="U56" s="1076"/>
      <c r="V56" s="1076"/>
      <c r="W56" s="1076"/>
      <c r="X56" s="1076"/>
      <c r="Y56" s="1076"/>
      <c r="Z56" s="1076"/>
      <c r="AA56" s="1076"/>
      <c r="AB56" s="1076"/>
      <c r="AC56" s="1076"/>
      <c r="AD56" s="1076"/>
      <c r="AE56" s="1076"/>
      <c r="AF56" s="1076"/>
      <c r="AG56" s="534">
        <f>'Year 1'!AG56+'Year 2'!AG56+'Year 3'!AG56+'Year 4'!AG56+'Year 5'!AG56+'Year 6'!AG56+'Year 7'!AG56+'Year 8'!AG56+'Year 9'!AG56+'Year 10'!AG56</f>
        <v>0</v>
      </c>
      <c r="AH56" s="725"/>
      <c r="AI56" s="726"/>
      <c r="AJ56" s="724"/>
      <c r="AK56" s="649"/>
      <c r="AL56" s="594"/>
      <c r="AM56" s="1021">
        <f>'Year 1'!AM56+'Year 2'!AM56+'Year 3'!AM56+'Year 4'!AM56+'Year 5'!AM56+'Year 6'!AM56+'Year 7'!AM56+'Year 8'!AM56+'Year 9'!AM56+'Year 10'!AM56</f>
        <v>0</v>
      </c>
      <c r="AN56" s="1360"/>
      <c r="AO56" s="574"/>
      <c r="AP56" s="861">
        <f>'Year 1'!AP56+'Year 2'!AP56+'Year 3'!AP56+'Year 4'!AP56+'Year 5'!AP56+'Year 6'!AP56+'Year 7'!AP56+'Year 8'!AP56+'Year 9'!AP56+'Year 10'!AP56</f>
        <v>0</v>
      </c>
      <c r="AQ56" s="26"/>
    </row>
    <row r="57" spans="1:43">
      <c r="A57" s="1222"/>
      <c r="B57" s="1223"/>
      <c r="C57" s="1223"/>
      <c r="D57" s="1223"/>
      <c r="E57" s="1223"/>
      <c r="F57" s="1223"/>
      <c r="G57" s="1224"/>
      <c r="H57" s="1212" t="str">
        <f>"4."</f>
        <v>4.</v>
      </c>
      <c r="I57" s="1076"/>
      <c r="J57" s="1076"/>
      <c r="K57" s="1157" t="s">
        <v>83</v>
      </c>
      <c r="L57" s="1076"/>
      <c r="M57" s="1076"/>
      <c r="N57" s="1076"/>
      <c r="O57" s="1076"/>
      <c r="P57" s="1076"/>
      <c r="Q57" s="1076"/>
      <c r="R57" s="1076"/>
      <c r="S57" s="1076"/>
      <c r="T57" s="1076"/>
      <c r="U57" s="1076"/>
      <c r="V57" s="1076"/>
      <c r="W57" s="1076"/>
      <c r="X57" s="1076"/>
      <c r="Y57" s="1076"/>
      <c r="Z57" s="1076"/>
      <c r="AA57" s="1076"/>
      <c r="AB57" s="1076"/>
      <c r="AC57" s="1076"/>
      <c r="AD57" s="1076"/>
      <c r="AE57" s="1076"/>
      <c r="AF57" s="1076"/>
      <c r="AG57" s="534">
        <f>'Year 1'!AG57+'Year 2'!AG57+'Year 3'!AG57+'Year 4'!AG57+'Year 5'!AG57+'Year 6'!AG57+'Year 7'!AG57+'Year 8'!AG57+'Year 9'!AG57+'Year 10'!AG57</f>
        <v>0</v>
      </c>
      <c r="AH57" s="725"/>
      <c r="AI57" s="726"/>
      <c r="AJ57" s="724"/>
      <c r="AK57" s="649"/>
      <c r="AL57" s="594"/>
      <c r="AM57" s="1021">
        <f>'Year 1'!AM57+'Year 2'!AM57+'Year 3'!AM57+'Year 4'!AM57+'Year 5'!AM57+'Year 6'!AM57+'Year 7'!AM57+'Year 8'!AM57+'Year 9'!AM57+'Year 10'!AM57</f>
        <v>0</v>
      </c>
      <c r="AN57" s="1360"/>
      <c r="AO57" s="574"/>
      <c r="AP57" s="856">
        <f>'Year 1'!AP57+'Year 2'!AP57+'Year 3'!AP57+'Year 4'!AP57+'Year 5'!AP57+'Year 6'!AP57+'Year 7'!AP57+'Year 8'!AP57+'Year 9'!AP57+'Year 10'!AP57</f>
        <v>0</v>
      </c>
      <c r="AQ57" s="26"/>
    </row>
    <row r="58" spans="1:43">
      <c r="A58" s="1222"/>
      <c r="B58" s="1223"/>
      <c r="C58" s="1223"/>
      <c r="D58" s="1223"/>
      <c r="E58" s="1223"/>
      <c r="F58" s="1223"/>
      <c r="G58" s="1224"/>
      <c r="H58" s="1212" t="str">
        <f>"5."</f>
        <v>5.</v>
      </c>
      <c r="I58" s="1076"/>
      <c r="J58" s="1076"/>
      <c r="K58" s="1158" t="s">
        <v>84</v>
      </c>
      <c r="L58" s="1159"/>
      <c r="M58" s="1159"/>
      <c r="N58" s="1159"/>
      <c r="O58" s="1159"/>
      <c r="P58" s="1159"/>
      <c r="Q58" s="1159"/>
      <c r="R58" s="1159"/>
      <c r="S58" s="1159"/>
      <c r="T58" s="1159"/>
      <c r="U58" s="1159"/>
      <c r="V58" s="1159"/>
      <c r="W58" s="1159"/>
      <c r="X58" s="1159"/>
      <c r="Y58" s="1159"/>
      <c r="Z58" s="1159"/>
      <c r="AA58" s="1159"/>
      <c r="AB58" s="1159"/>
      <c r="AC58" s="1159"/>
      <c r="AD58" s="1159"/>
      <c r="AE58" s="1159"/>
      <c r="AF58" s="1159"/>
      <c r="AG58" s="534">
        <f>'Year 1'!AG58+'Year 2'!AG58+'Year 3'!AG58+'Year 4'!AG58+'Year 5'!AG58+'Year 6'!AG58+'Year 7'!AG58+'Year 8'!AG58+'Year 9'!AG58+'Year 10'!AG58</f>
        <v>0</v>
      </c>
      <c r="AH58" s="725"/>
      <c r="AI58" s="726"/>
      <c r="AJ58" s="724"/>
      <c r="AK58" s="649"/>
      <c r="AL58" s="594"/>
      <c r="AM58" s="1021">
        <f>'Year 1'!AM58+'Year 2'!AM58+'Year 3'!AM58+'Year 4'!AM58+'Year 5'!AM58+'Year 6'!AM58+'Year 7'!AM58+'Year 8'!AM58+'Year 9'!AM58+'Year 10'!AM58</f>
        <v>0</v>
      </c>
      <c r="AN58" s="1360"/>
      <c r="AO58" s="574"/>
      <c r="AP58" s="866">
        <f>'Year 1'!AP58+'Year 2'!AP58+'Year 3'!AP58+'Year 4'!AP58+'Year 5'!AP58+'Year 6'!AP58+'Year 7'!AP58+'Year 8'!AP58+'Year 9'!AP58+'Year 10'!AP58</f>
        <v>0</v>
      </c>
      <c r="AQ58" s="26"/>
    </row>
    <row r="59" spans="1:43">
      <c r="A59" s="1257"/>
      <c r="B59" s="1258"/>
      <c r="C59" s="1258"/>
      <c r="D59" s="1258"/>
      <c r="E59" s="1258"/>
      <c r="F59" s="1258"/>
      <c r="G59" s="1259"/>
      <c r="H59" s="1262" t="s">
        <v>70</v>
      </c>
      <c r="I59" s="1104"/>
      <c r="J59" s="1370">
        <f>'Year 1'!J59:K59+'Year 2'!J59:K59+'Year 3'!J59:K59+'Year 4'!J59:K59+'Year 5'!J59:K59</f>
        <v>0</v>
      </c>
      <c r="K59" s="1104"/>
      <c r="L59" s="1160" t="s">
        <v>86</v>
      </c>
      <c r="M59" s="1104"/>
      <c r="N59" s="1104"/>
      <c r="O59" s="1104"/>
      <c r="P59" s="1104"/>
      <c r="Q59" s="1104"/>
      <c r="R59" s="1104"/>
      <c r="S59" s="1104"/>
      <c r="T59" s="1104"/>
      <c r="U59" s="1104"/>
      <c r="V59" s="1104"/>
      <c r="W59" s="1104"/>
      <c r="X59" s="1104"/>
      <c r="Y59" s="1104"/>
      <c r="Z59" s="1104"/>
      <c r="AA59" s="1104"/>
      <c r="AB59" s="1104"/>
      <c r="AC59" s="1104"/>
      <c r="AD59" s="1104"/>
      <c r="AE59" s="1104"/>
      <c r="AF59" s="45"/>
      <c r="AG59" s="643"/>
      <c r="AH59" s="725"/>
      <c r="AI59" s="726"/>
      <c r="AJ59" s="724"/>
      <c r="AK59" s="649"/>
      <c r="AL59" s="594"/>
      <c r="AM59" s="987"/>
      <c r="AN59" s="1360"/>
      <c r="AO59" s="574"/>
      <c r="AP59" s="867">
        <f>AG58+AM57</f>
        <v>0</v>
      </c>
      <c r="AQ59" s="26"/>
    </row>
    <row r="60" spans="1:43" ht="13.5" thickBot="1">
      <c r="A60" s="1280" t="s">
        <v>87</v>
      </c>
      <c r="B60" s="1148"/>
      <c r="C60" s="1148"/>
      <c r="D60" s="1148"/>
      <c r="E60" s="1148"/>
      <c r="F60" s="1148"/>
      <c r="G60" s="1148"/>
      <c r="H60" s="1148"/>
      <c r="I60" s="1148"/>
      <c r="J60" s="1148"/>
      <c r="K60" s="1148"/>
      <c r="L60" s="1148"/>
      <c r="M60" s="1148"/>
      <c r="N60" s="1148"/>
      <c r="O60" s="1148"/>
      <c r="P60" s="1148"/>
      <c r="Q60" s="1148"/>
      <c r="R60" s="1148"/>
      <c r="S60" s="1148"/>
      <c r="T60" s="1148"/>
      <c r="U60" s="1148"/>
      <c r="V60" s="1148"/>
      <c r="W60" s="1148"/>
      <c r="X60" s="1148"/>
      <c r="Y60" s="1148"/>
      <c r="Z60" s="1148"/>
      <c r="AA60" s="1148"/>
      <c r="AB60" s="1148"/>
      <c r="AC60" s="1148"/>
      <c r="AD60" s="1148"/>
      <c r="AE60" s="1148"/>
      <c r="AF60" s="81"/>
      <c r="AG60" s="43">
        <f>SUM(AG54:AG58)</f>
        <v>0</v>
      </c>
      <c r="AH60" s="725"/>
      <c r="AI60" s="726"/>
      <c r="AJ60" s="724"/>
      <c r="AK60" s="649"/>
      <c r="AL60" s="594"/>
      <c r="AM60" s="474">
        <f>SUM(AM54:AM58)</f>
        <v>0</v>
      </c>
      <c r="AN60" s="1360"/>
      <c r="AO60" s="574"/>
      <c r="AP60" s="864">
        <f t="shared" ref="AP60:AP61" si="0">SUM(AP54:AP58)</f>
        <v>0</v>
      </c>
      <c r="AQ60" s="26"/>
    </row>
    <row r="61" spans="1:43">
      <c r="A61" s="1282" t="s">
        <v>88</v>
      </c>
      <c r="B61" s="1283"/>
      <c r="C61" s="1283"/>
      <c r="D61" s="1283"/>
      <c r="E61" s="1283"/>
      <c r="F61" s="1283"/>
      <c r="G61" s="1283"/>
      <c r="H61" s="1283"/>
      <c r="I61" s="1283"/>
      <c r="J61" s="1283"/>
      <c r="K61" s="1283"/>
      <c r="L61" s="1283"/>
      <c r="M61" s="1283"/>
      <c r="N61" s="1283"/>
      <c r="O61" s="1283"/>
      <c r="P61" s="1283"/>
      <c r="Q61" s="1283"/>
      <c r="R61" s="1283"/>
      <c r="S61" s="1283"/>
      <c r="T61" s="1283"/>
      <c r="U61" s="1283"/>
      <c r="V61" s="1283"/>
      <c r="W61" s="1283"/>
      <c r="X61" s="1283"/>
      <c r="Y61" s="1283"/>
      <c r="Z61" s="1283"/>
      <c r="AA61" s="1283"/>
      <c r="AB61" s="1283"/>
      <c r="AC61" s="1283"/>
      <c r="AD61" s="1283"/>
      <c r="AE61" s="1283"/>
      <c r="AF61" s="171"/>
      <c r="AG61" s="977"/>
      <c r="AH61" s="725"/>
      <c r="AI61" s="726"/>
      <c r="AJ61" s="724"/>
      <c r="AK61" s="649"/>
      <c r="AL61" s="574"/>
      <c r="AM61" s="671"/>
      <c r="AN61" s="1360"/>
      <c r="AO61" s="574"/>
      <c r="AP61" s="859">
        <f t="shared" si="0"/>
        <v>0</v>
      </c>
      <c r="AQ61" s="26"/>
    </row>
    <row r="62" spans="1:43">
      <c r="A62" s="1219"/>
      <c r="B62" s="1220"/>
      <c r="C62" s="1220"/>
      <c r="D62" s="1220"/>
      <c r="E62" s="1220"/>
      <c r="F62" s="1220"/>
      <c r="G62" s="1221"/>
      <c r="H62" s="1149" t="str">
        <f>"1."</f>
        <v>1.</v>
      </c>
      <c r="I62" s="1069"/>
      <c r="J62" s="1069"/>
      <c r="K62" s="1150" t="s">
        <v>112</v>
      </c>
      <c r="L62" s="1069"/>
      <c r="M62" s="1069"/>
      <c r="N62" s="1069"/>
      <c r="O62" s="1069"/>
      <c r="P62" s="1069"/>
      <c r="Q62" s="1069"/>
      <c r="R62" s="1069"/>
      <c r="S62" s="1069"/>
      <c r="T62" s="1069"/>
      <c r="U62" s="1069"/>
      <c r="V62" s="1069"/>
      <c r="W62" s="1069"/>
      <c r="X62" s="1069"/>
      <c r="Y62" s="1069"/>
      <c r="Z62" s="1069"/>
      <c r="AA62" s="1069"/>
      <c r="AB62" s="1069"/>
      <c r="AC62" s="1069"/>
      <c r="AD62" s="1069"/>
      <c r="AE62" s="1069"/>
      <c r="AF62" s="1069"/>
      <c r="AG62" s="983">
        <f>'Year 1'!AG62+'Year 2'!AG62+'Year 3'!AG62+'Year 4'!AG62+'Year 5'!AG62+'Year 6'!AG62+'Year 7'!AG62+'Year 8'!AG62+'Year 9'!AG62+'Year 10'!AG62</f>
        <v>0</v>
      </c>
      <c r="AH62" s="725"/>
      <c r="AI62" s="726"/>
      <c r="AJ62" s="724"/>
      <c r="AK62" s="649"/>
      <c r="AL62" s="574"/>
      <c r="AM62" s="1020">
        <f>'Year 1'!AM62+'Year 2'!AM62+'Year 3'!AM62+'Year 4'!AM62+'Year 5'!AM62+'Year 6'!AM62+'Year 7'!AM62+'Year 8'!AM62+'Year 9'!AM62+'Year 10'!AM62</f>
        <v>0</v>
      </c>
      <c r="AN62" s="1360"/>
      <c r="AO62" s="574"/>
      <c r="AP62" s="855">
        <f>'Year 1'!AP62+'Year 2'!AP62+'Year 3'!AP62+'Year 4'!AP62+'Year 5'!AP62+'Year 6'!AP62+'Year 7'!AP62+'Year 8'!AP62+'Year 9'!AP62+'Year 10'!AP62</f>
        <v>0</v>
      </c>
      <c r="AQ62" s="26"/>
    </row>
    <row r="63" spans="1:43">
      <c r="A63" s="1222"/>
      <c r="B63" s="1223"/>
      <c r="C63" s="1223"/>
      <c r="D63" s="1223"/>
      <c r="E63" s="1223"/>
      <c r="F63" s="1223"/>
      <c r="G63" s="1224"/>
      <c r="H63" s="1212" t="str">
        <f>"2."</f>
        <v>2.</v>
      </c>
      <c r="I63" s="1076"/>
      <c r="J63" s="1076"/>
      <c r="K63" s="1163" t="s">
        <v>113</v>
      </c>
      <c r="L63" s="1076"/>
      <c r="M63" s="1076"/>
      <c r="N63" s="1076"/>
      <c r="O63" s="1076"/>
      <c r="P63" s="1076"/>
      <c r="Q63" s="1076"/>
      <c r="R63" s="1076"/>
      <c r="S63" s="1076"/>
      <c r="T63" s="1076"/>
      <c r="U63" s="1076"/>
      <c r="V63" s="1076"/>
      <c r="W63" s="1076"/>
      <c r="X63" s="1076"/>
      <c r="Y63" s="1076"/>
      <c r="Z63" s="1076"/>
      <c r="AA63" s="1076"/>
      <c r="AB63" s="1076"/>
      <c r="AC63" s="1076"/>
      <c r="AD63" s="1076"/>
      <c r="AE63" s="1076"/>
      <c r="AF63" s="176"/>
      <c r="AG63" s="534">
        <f>'Year 1'!AG63+'Year 2'!AG63+'Year 3'!AG63+'Year 4'!AG63+'Year 5'!AG63+'Year 6'!AG63+'Year 7'!AG63+'Year 8'!AG63+'Year 9'!AG63+'Year 10'!AG63</f>
        <v>0</v>
      </c>
      <c r="AH63" s="725"/>
      <c r="AI63" s="726"/>
      <c r="AJ63" s="724"/>
      <c r="AK63" s="649"/>
      <c r="AL63" s="574"/>
      <c r="AM63" s="1021">
        <f>'Year 1'!AM63+'Year 2'!AM63+'Year 3'!AM63+'Year 4'!AM63+'Year 5'!AM63+'Year 6'!AM63+'Year 7'!AM63+'Year 8'!AM63+'Year 9'!AM63+'Year 10'!AM63</f>
        <v>0</v>
      </c>
      <c r="AN63" s="1360"/>
      <c r="AO63" s="574"/>
      <c r="AP63" s="856">
        <f>'Year 1'!AP63+'Year 2'!AP63+'Year 3'!AP63+'Year 4'!AP63+'Year 5'!AP63+'Year 6'!AP63+'Year 7'!AP63+'Year 8'!AP63+'Year 9'!AP63+'Year 10'!AP63</f>
        <v>0</v>
      </c>
      <c r="AQ63" s="26"/>
    </row>
    <row r="64" spans="1:43">
      <c r="A64" s="1222"/>
      <c r="B64" s="1223"/>
      <c r="C64" s="1223"/>
      <c r="D64" s="1223"/>
      <c r="E64" s="1223"/>
      <c r="F64" s="1223"/>
      <c r="G64" s="1224"/>
      <c r="H64" s="1212" t="str">
        <f>"3."</f>
        <v>3.</v>
      </c>
      <c r="I64" s="1076"/>
      <c r="J64" s="1076"/>
      <c r="K64" s="1157" t="s">
        <v>91</v>
      </c>
      <c r="L64" s="1076"/>
      <c r="M64" s="1076"/>
      <c r="N64" s="1076"/>
      <c r="O64" s="1076"/>
      <c r="P64" s="1076"/>
      <c r="Q64" s="1076"/>
      <c r="R64" s="1076"/>
      <c r="S64" s="1076"/>
      <c r="T64" s="1076"/>
      <c r="U64" s="1076"/>
      <c r="V64" s="1076"/>
      <c r="W64" s="1076"/>
      <c r="X64" s="1076"/>
      <c r="Y64" s="1076"/>
      <c r="Z64" s="1076"/>
      <c r="AA64" s="1076"/>
      <c r="AB64" s="1076"/>
      <c r="AC64" s="1076"/>
      <c r="AD64" s="1076"/>
      <c r="AE64" s="1076"/>
      <c r="AF64" s="1076"/>
      <c r="AG64" s="534">
        <f>'Year 1'!AG64+'Year 2'!AG64+'Year 3'!AG64+'Year 4'!AG64+'Year 5'!AG64+'Year 6'!AG64+'Year 7'!AG64+'Year 8'!AG64+'Year 9'!AG64+'Year 10'!AG64</f>
        <v>0</v>
      </c>
      <c r="AH64" s="725"/>
      <c r="AI64" s="726"/>
      <c r="AJ64" s="724"/>
      <c r="AK64" s="649"/>
      <c r="AL64" s="574"/>
      <c r="AM64" s="1021">
        <f>'Year 1'!AM64+'Year 2'!AM64+'Year 3'!AM64+'Year 4'!AM64+'Year 5'!AM64+'Year 6'!AM64+'Year 7'!AM64+'Year 8'!AM64+'Year 9'!AM64+'Year 10'!AM64</f>
        <v>0</v>
      </c>
      <c r="AN64" s="1360"/>
      <c r="AO64" s="574"/>
      <c r="AP64" s="857">
        <f>'Year 1'!AP64+'Year 2'!AP64+'Year 3'!AP64+'Year 4'!AP64+'Year 5'!AP64+'Year 6'!AP64+'Year 7'!AP64+'Year 8'!AP64+'Year 9'!AP64+'Year 10'!AP64</f>
        <v>0</v>
      </c>
      <c r="AQ64" s="26"/>
    </row>
    <row r="65" spans="1:43">
      <c r="A65" s="1222"/>
      <c r="B65" s="1223"/>
      <c r="C65" s="1223"/>
      <c r="D65" s="1223"/>
      <c r="E65" s="1223"/>
      <c r="F65" s="1223"/>
      <c r="G65" s="1224"/>
      <c r="H65" s="1212" t="str">
        <f>"4."</f>
        <v>4.</v>
      </c>
      <c r="I65" s="1076"/>
      <c r="J65" s="1076"/>
      <c r="K65" s="1157" t="s">
        <v>114</v>
      </c>
      <c r="L65" s="1076"/>
      <c r="M65" s="1076"/>
      <c r="N65" s="1076"/>
      <c r="O65" s="1076"/>
      <c r="P65" s="1076"/>
      <c r="Q65" s="1076"/>
      <c r="R65" s="1076"/>
      <c r="S65" s="1076"/>
      <c r="T65" s="1076"/>
      <c r="U65" s="1076"/>
      <c r="V65" s="1076"/>
      <c r="W65" s="1076"/>
      <c r="X65" s="1076"/>
      <c r="Y65" s="1076"/>
      <c r="Z65" s="1076"/>
      <c r="AA65" s="1076"/>
      <c r="AB65" s="1076"/>
      <c r="AC65" s="1076"/>
      <c r="AD65" s="1076"/>
      <c r="AE65" s="1076"/>
      <c r="AF65" s="1076"/>
      <c r="AG65" s="534">
        <f>'Year 1'!AG65+'Year 2'!AG65+'Year 3'!AG65+'Year 4'!AG65+'Year 5'!AG65+'Year 6'!AG65+'Year 7'!AG65+'Year 8'!AG65+'Year 9'!AG65+'Year 10'!AG65</f>
        <v>0</v>
      </c>
      <c r="AH65" s="725"/>
      <c r="AI65" s="726"/>
      <c r="AJ65" s="724"/>
      <c r="AK65" s="649"/>
      <c r="AL65" s="574"/>
      <c r="AM65" s="1021">
        <f>'Year 1'!AM65+'Year 2'!AM65+'Year 3'!AM65+'Year 4'!AM65+'Year 5'!AM65+'Year 6'!AM65+'Year 7'!AM65+'Year 8'!AM65+'Year 9'!AM65+'Year 10'!AM65</f>
        <v>0</v>
      </c>
      <c r="AN65" s="1360"/>
      <c r="AO65" s="574"/>
      <c r="AP65" s="857">
        <f>'Year 1'!AP65+'Year 2'!AP65+'Year 3'!AP65+'Year 4'!AP65+'Year 5'!AP65+'Year 6'!AP65+'Year 7'!AP65+'Year 8'!AP65+'Year 9'!AP65+'Year 10'!AP65</f>
        <v>0</v>
      </c>
      <c r="AQ65" s="26"/>
    </row>
    <row r="66" spans="1:43">
      <c r="A66" s="1222"/>
      <c r="B66" s="1117"/>
      <c r="C66" s="1117"/>
      <c r="D66" s="1117"/>
      <c r="E66" s="1117"/>
      <c r="F66" s="1117"/>
      <c r="G66" s="1224"/>
      <c r="H66" s="1212" t="str">
        <f>"5."</f>
        <v>5.</v>
      </c>
      <c r="I66" s="1076"/>
      <c r="J66" s="1076"/>
      <c r="K66" s="1164" t="str">
        <f>'Year 5'!K66:AF66</f>
        <v>Subaward/Consortium (1)</v>
      </c>
      <c r="L66" s="1063"/>
      <c r="M66" s="1063"/>
      <c r="N66" s="1063"/>
      <c r="O66" s="1063"/>
      <c r="P66" s="1063"/>
      <c r="Q66" s="1063"/>
      <c r="R66" s="1063"/>
      <c r="S66" s="1063"/>
      <c r="T66" s="1063"/>
      <c r="U66" s="1063"/>
      <c r="V66" s="1063"/>
      <c r="W66" s="1063"/>
      <c r="X66" s="1063"/>
      <c r="Y66" s="1063"/>
      <c r="Z66" s="1063"/>
      <c r="AA66" s="1063"/>
      <c r="AB66" s="1063"/>
      <c r="AC66" s="1063"/>
      <c r="AD66" s="1063"/>
      <c r="AE66" s="1063"/>
      <c r="AF66" s="1063"/>
      <c r="AG66" s="534">
        <f>'Year 1'!AG66+'Year 2'!AG66+'Year 3'!AG66+'Year 4'!AG66+'Year 5'!AG66+'Year 6'!AG66+'Year 7'!AG66+'Year 8'!AG66+'Year 9'!AG66+'Year 10'!AG66</f>
        <v>0</v>
      </c>
      <c r="AH66" s="760">
        <f>'Year 1'!AH66+'Year 2'!AH66+'Year 3'!AH66+'Year 4'!AH66+'Year 5'!AH66+'Year 6'!AH66+'Year 7'!AH66+'Year 8'!AH66+'Year 9'!AH66+'Year 10'!AH66</f>
        <v>0</v>
      </c>
      <c r="AI66" s="726">
        <f>'Year 1'!AI66+'Year 2'!AI66+'Year 3'!AI66+'Year 4'!AI66+'Year 5'!AI66+'Year 6'!AI66+'Year 7'!AI66+'Year 8'!AI66+'Year 9'!AI66+'Year 10'!AI66</f>
        <v>0</v>
      </c>
      <c r="AJ66" s="724"/>
      <c r="AK66" s="649"/>
      <c r="AL66" s="586"/>
      <c r="AM66" s="1021">
        <f>'Year 1'!AM66+'Year 2'!AM66+'Year 3'!AM66+'Year 4'!AM66+'Year 5'!AM66+'Year 6'!AM66+'Year 7'!AM66+'Year 8'!AM66+'Year 9'!AM66+'Year 10'!AM66</f>
        <v>0</v>
      </c>
      <c r="AN66" s="1360"/>
      <c r="AO66" s="574"/>
      <c r="AP66" s="486">
        <f>'Year 1'!AP66+'Year 2'!AP66+'Year 3'!AP66+'Year 4'!AP66+'Year 5'!AP66+'Year 6'!AP66+'Year 7'!AP66+'Year 8'!AP66+'Year 9'!AP66+'Year 10'!AP66</f>
        <v>0</v>
      </c>
      <c r="AQ66" s="26"/>
    </row>
    <row r="67" spans="1:43" outlineLevel="1">
      <c r="A67" s="418"/>
      <c r="B67" s="198"/>
      <c r="C67" s="198"/>
      <c r="D67" s="198"/>
      <c r="E67" s="198"/>
      <c r="F67" s="198"/>
      <c r="G67" s="241"/>
      <c r="H67" s="1212" t="str">
        <f>"6."</f>
        <v>6.</v>
      </c>
      <c r="I67" s="1076"/>
      <c r="J67" s="1076"/>
      <c r="K67" s="1164" t="str">
        <f>'Year 5'!K67:AF67</f>
        <v>Subaward/Consortium (2)</v>
      </c>
      <c r="L67" s="1063"/>
      <c r="M67" s="1063"/>
      <c r="N67" s="1063"/>
      <c r="O67" s="1063"/>
      <c r="P67" s="1063"/>
      <c r="Q67" s="1063"/>
      <c r="R67" s="1063"/>
      <c r="S67" s="1063"/>
      <c r="T67" s="1063"/>
      <c r="U67" s="1063"/>
      <c r="V67" s="1063"/>
      <c r="W67" s="1063"/>
      <c r="X67" s="1063"/>
      <c r="Y67" s="1063"/>
      <c r="Z67" s="1063"/>
      <c r="AA67" s="1063"/>
      <c r="AB67" s="1063"/>
      <c r="AC67" s="1063"/>
      <c r="AD67" s="1063"/>
      <c r="AE67" s="1063"/>
      <c r="AF67" s="1063"/>
      <c r="AG67" s="534">
        <f>'Year 1'!AG67+'Year 2'!AG67+'Year 3'!AG67+'Year 4'!AG67+'Year 5'!AG67+'Year 6'!AG67+'Year 7'!AG67+'Year 8'!AG67+'Year 9'!AG67+'Year 10'!AG67</f>
        <v>0</v>
      </c>
      <c r="AH67" s="760">
        <f>'Year 1'!AH67+'Year 2'!AH67+'Year 3'!AH67+'Year 4'!AH67+'Year 5'!AH67+'Year 6'!AH67+'Year 7'!AH67+'Year 8'!AH67+'Year 9'!AH67+'Year 10'!AH67</f>
        <v>0</v>
      </c>
      <c r="AI67" s="726">
        <f>'Year 1'!AI67+'Year 2'!AI67+'Year 3'!AI67+'Year 4'!AI67+'Year 5'!AI67+'Year 6'!AI67+'Year 7'!AI67+'Year 8'!AI67+'Year 9'!AI67+'Year 10'!AI67</f>
        <v>0</v>
      </c>
      <c r="AJ67" s="724"/>
      <c r="AK67" s="649"/>
      <c r="AL67" s="586"/>
      <c r="AM67" s="1021">
        <f>'Year 1'!AM67+'Year 2'!AM67+'Year 3'!AM67+'Year 4'!AM67+'Year 5'!AM67+'Year 6'!AM67+'Year 7'!AM67+'Year 8'!AM67+'Year 9'!AM67+'Year 10'!AM67</f>
        <v>0</v>
      </c>
      <c r="AN67" s="1360"/>
      <c r="AO67" s="574"/>
      <c r="AP67" s="856">
        <f>'Year 1'!AP67+'Year 2'!AP67+'Year 3'!AP67+'Year 4'!AP67+'Year 5'!AP67+'Year 6'!AP67+'Year 7'!AP67+'Year 8'!AP67+'Year 9'!AP67+'Year 10'!AP67</f>
        <v>0</v>
      </c>
      <c r="AQ67" s="26"/>
    </row>
    <row r="68" spans="1:43" outlineLevel="1">
      <c r="A68" s="418"/>
      <c r="B68" s="198"/>
      <c r="C68" s="198"/>
      <c r="D68" s="198"/>
      <c r="E68" s="198"/>
      <c r="F68" s="198"/>
      <c r="G68" s="241"/>
      <c r="H68" s="1212" t="str">
        <f>"7."</f>
        <v>7.</v>
      </c>
      <c r="I68" s="1076"/>
      <c r="J68" s="1076"/>
      <c r="K68" s="1164" t="str">
        <f>'Year 5'!K68:AF68</f>
        <v>Subaward/Consortium (3)</v>
      </c>
      <c r="L68" s="1063"/>
      <c r="M68" s="1063"/>
      <c r="N68" s="1063"/>
      <c r="O68" s="1063"/>
      <c r="P68" s="1063"/>
      <c r="Q68" s="1063"/>
      <c r="R68" s="1063"/>
      <c r="S68" s="1063"/>
      <c r="T68" s="1063"/>
      <c r="U68" s="1063"/>
      <c r="V68" s="1063"/>
      <c r="W68" s="1063"/>
      <c r="X68" s="1063"/>
      <c r="Y68" s="1063"/>
      <c r="Z68" s="1063"/>
      <c r="AA68" s="1063"/>
      <c r="AB68" s="1063"/>
      <c r="AC68" s="1063"/>
      <c r="AD68" s="1063"/>
      <c r="AE68" s="1063"/>
      <c r="AF68" s="1063"/>
      <c r="AG68" s="534">
        <f>'Year 1'!AG68+'Year 2'!AG68+'Year 3'!AG68+'Year 4'!AG68+'Year 5'!AG68+'Year 6'!AG68+'Year 7'!AG68+'Year 8'!AG68+'Year 9'!AG68+'Year 10'!AG68</f>
        <v>0</v>
      </c>
      <c r="AH68" s="760">
        <f>'Year 1'!AH68+'Year 2'!AH68+'Year 3'!AH68+'Year 4'!AH68+'Year 5'!AH68+'Year 6'!AH68+'Year 7'!AH68+'Year 8'!AH68+'Year 9'!AH68+'Year 10'!AH68</f>
        <v>0</v>
      </c>
      <c r="AI68" s="726">
        <f>'Year 1'!AI68+'Year 2'!AI68+'Year 3'!AI68+'Year 4'!AI68+'Year 5'!AI68+'Year 6'!AI68+'Year 7'!AI68+'Year 8'!AI68+'Year 9'!AI68+'Year 10'!AI68</f>
        <v>0</v>
      </c>
      <c r="AJ68" s="724"/>
      <c r="AK68" s="649"/>
      <c r="AL68" s="574"/>
      <c r="AM68" s="1021">
        <f>'Year 1'!AM68+'Year 2'!AM68+'Year 3'!AM68+'Year 4'!AM68+'Year 5'!AM68+'Year 6'!AM68+'Year 7'!AM68+'Year 8'!AM68+'Year 9'!AM68+'Year 10'!AM68</f>
        <v>0</v>
      </c>
      <c r="AN68" s="1360"/>
      <c r="AO68" s="574"/>
      <c r="AP68" s="857">
        <f>'Year 1'!AP68+'Year 2'!AP68+'Year 3'!AP68+'Year 4'!AP68+'Year 5'!AP68+'Year 6'!AP68+'Year 7'!AP68+'Year 8'!AP68+'Year 9'!AP68+'Year 10'!AP68</f>
        <v>0</v>
      </c>
      <c r="AQ68" s="26"/>
    </row>
    <row r="69" spans="1:43" outlineLevel="1">
      <c r="A69" s="418"/>
      <c r="B69" s="198"/>
      <c r="C69" s="198"/>
      <c r="D69" s="198"/>
      <c r="E69" s="198"/>
      <c r="F69" s="198"/>
      <c r="G69" s="241"/>
      <c r="H69" s="1212" t="str">
        <f>"8."</f>
        <v>8.</v>
      </c>
      <c r="I69" s="1076"/>
      <c r="J69" s="1076"/>
      <c r="K69" s="1164" t="str">
        <f>'Year 5'!K69:AF69</f>
        <v>Subaward/Consortium (4)</v>
      </c>
      <c r="L69" s="1063"/>
      <c r="M69" s="1063"/>
      <c r="N69" s="1063"/>
      <c r="O69" s="1063"/>
      <c r="P69" s="1063"/>
      <c r="Q69" s="1063"/>
      <c r="R69" s="1063"/>
      <c r="S69" s="1063"/>
      <c r="T69" s="1063"/>
      <c r="U69" s="1063"/>
      <c r="V69" s="1063"/>
      <c r="W69" s="1063"/>
      <c r="X69" s="1063"/>
      <c r="Y69" s="1063"/>
      <c r="Z69" s="1063"/>
      <c r="AA69" s="1063"/>
      <c r="AB69" s="1063"/>
      <c r="AC69" s="1063"/>
      <c r="AD69" s="1063"/>
      <c r="AE69" s="1063"/>
      <c r="AF69" s="1063"/>
      <c r="AG69" s="534">
        <f>'Year 1'!AG69+'Year 2'!AG69+'Year 3'!AG69+'Year 4'!AG69+'Year 5'!AG69+'Year 6'!AG69+'Year 7'!AG69+'Year 8'!AG69+'Year 9'!AG69+'Year 10'!AG69</f>
        <v>0</v>
      </c>
      <c r="AH69" s="760">
        <f>'Year 1'!AH69+'Year 2'!AH69+'Year 3'!AH69+'Year 4'!AH69+'Year 5'!AH69+'Year 6'!AH69+'Year 7'!AH69+'Year 8'!AH69+'Year 9'!AH69+'Year 10'!AH69</f>
        <v>0</v>
      </c>
      <c r="AI69" s="726">
        <f>'Year 1'!AI69+'Year 2'!AI69+'Year 3'!AI69+'Year 4'!AI69+'Year 5'!AI69+'Year 6'!AI69+'Year 7'!AI69+'Year 8'!AI69+'Year 9'!AI69+'Year 10'!AI69</f>
        <v>0</v>
      </c>
      <c r="AJ69" s="724"/>
      <c r="AK69" s="649"/>
      <c r="AL69" s="574"/>
      <c r="AM69" s="1021">
        <f>'Year 1'!AM69+'Year 2'!AM69+'Year 3'!AM69+'Year 4'!AM69+'Year 5'!AM69+'Year 6'!AM69+'Year 7'!AM69+'Year 8'!AM69+'Year 9'!AM69+'Year 10'!AM69</f>
        <v>0</v>
      </c>
      <c r="AN69" s="1360"/>
      <c r="AO69" s="574"/>
      <c r="AP69" s="486">
        <f>'Year 1'!AP69+'Year 2'!AP69+'Year 3'!AP69+'Year 4'!AP69+'Year 5'!AP69+'Year 6'!AP69+'Year 7'!AP69+'Year 8'!AP69+'Year 9'!AP69+'Year 10'!AP69</f>
        <v>0</v>
      </c>
      <c r="AQ69" s="26"/>
    </row>
    <row r="70" spans="1:43" outlineLevel="1">
      <c r="A70" s="418"/>
      <c r="B70" s="198"/>
      <c r="C70" s="198"/>
      <c r="D70" s="198"/>
      <c r="E70" s="198"/>
      <c r="F70" s="198"/>
      <c r="G70" s="241"/>
      <c r="H70" s="1212" t="str">
        <f>"9."</f>
        <v>9.</v>
      </c>
      <c r="I70" s="1076"/>
      <c r="J70" s="1076"/>
      <c r="K70" s="1164" t="str">
        <f>'Year 5'!K70:AF70</f>
        <v xml:space="preserve">Subaward/Consortium (5) </v>
      </c>
      <c r="L70" s="1063"/>
      <c r="M70" s="1063"/>
      <c r="N70" s="1063"/>
      <c r="O70" s="1063"/>
      <c r="P70" s="1063"/>
      <c r="Q70" s="1063"/>
      <c r="R70" s="1063"/>
      <c r="S70" s="1063"/>
      <c r="T70" s="1063"/>
      <c r="U70" s="1063"/>
      <c r="V70" s="1063"/>
      <c r="W70" s="1063"/>
      <c r="X70" s="1063"/>
      <c r="Y70" s="1063"/>
      <c r="Z70" s="1063"/>
      <c r="AA70" s="1063"/>
      <c r="AB70" s="1063"/>
      <c r="AC70" s="1063"/>
      <c r="AD70" s="1063"/>
      <c r="AE70" s="1063"/>
      <c r="AF70" s="1063"/>
      <c r="AG70" s="534">
        <f>'Year 1'!AG70+'Year 2'!AG70+'Year 3'!AG70+'Year 4'!AG70+'Year 5'!AG70+'Year 6'!AG70+'Year 7'!AG70+'Year 8'!AG70+'Year 9'!AG70+'Year 10'!AG70</f>
        <v>0</v>
      </c>
      <c r="AH70" s="760">
        <f>'Year 1'!AH70+'Year 2'!AH70+'Year 3'!AH70+'Year 4'!AH70+'Year 5'!AH70+'Year 6'!AH70+'Year 7'!AH70+'Year 8'!AH70+'Year 9'!AH70+'Year 10'!AH70</f>
        <v>0</v>
      </c>
      <c r="AI70" s="726">
        <f>'Year 1'!AI70+'Year 2'!AI70+'Year 3'!AI70+'Year 4'!AI70+'Year 5'!AI70+'Year 6'!AI70+'Year 7'!AI70+'Year 8'!AI70+'Year 9'!AI70+'Year 10'!AI70</f>
        <v>0</v>
      </c>
      <c r="AJ70" s="724"/>
      <c r="AK70" s="649"/>
      <c r="AL70" s="586"/>
      <c r="AM70" s="1021">
        <f>'Year 1'!AM70+'Year 2'!AM70+'Year 3'!AM70+'Year 4'!AM70+'Year 5'!AM70+'Year 6'!AM70+'Year 7'!AM70+'Year 8'!AM70+'Year 9'!AM70+'Year 10'!AM70</f>
        <v>0</v>
      </c>
      <c r="AN70" s="1360"/>
      <c r="AO70" s="574"/>
      <c r="AP70" s="856">
        <f>'Year 1'!AP70+'Year 2'!AP70+'Year 3'!AP70+'Year 4'!AP70+'Year 5'!AP70+'Year 6'!AP70+'Year 7'!AP70+'Year 8'!AP70+'Year 9'!AP70+'Year 10'!AP70</f>
        <v>0</v>
      </c>
      <c r="AQ70" s="26"/>
    </row>
    <row r="71" spans="1:43">
      <c r="A71" s="207"/>
      <c r="B71" s="243"/>
      <c r="C71" s="243"/>
      <c r="D71" s="243"/>
      <c r="E71" s="243"/>
      <c r="F71" s="243"/>
      <c r="G71" s="226"/>
      <c r="H71" s="1151" t="str">
        <f>"10."</f>
        <v>10.</v>
      </c>
      <c r="I71" s="1104"/>
      <c r="J71" s="1104"/>
      <c r="K71" s="1185" t="str">
        <f>'Year 5'!K71:AF71</f>
        <v xml:space="preserve">RA Tuition/Fees/Non IDC Bearing Expenses </v>
      </c>
      <c r="L71" s="1106"/>
      <c r="M71" s="1106"/>
      <c r="N71" s="1106"/>
      <c r="O71" s="1106"/>
      <c r="P71" s="1106"/>
      <c r="Q71" s="1106"/>
      <c r="R71" s="1106"/>
      <c r="S71" s="1106"/>
      <c r="T71" s="1106"/>
      <c r="U71" s="1106"/>
      <c r="V71" s="1106"/>
      <c r="W71" s="1106"/>
      <c r="X71" s="1106"/>
      <c r="Y71" s="1106"/>
      <c r="Z71" s="1106"/>
      <c r="AA71" s="1106"/>
      <c r="AB71" s="1106"/>
      <c r="AC71" s="1106"/>
      <c r="AD71" s="1106"/>
      <c r="AE71" s="1106"/>
      <c r="AF71" s="1106"/>
      <c r="AG71" s="534">
        <f>'Year 1'!AG71+'Year 2'!AG71+'Year 3'!AG71+'Year 4'!AG71+'Year 5'!AG71+'Year 6'!AG71+'Year 7'!AG71+'Year 8'!AG71+'Year 9'!AG71+'Year 10'!AG71</f>
        <v>0</v>
      </c>
      <c r="AH71" s="725"/>
      <c r="AI71" s="726"/>
      <c r="AJ71" s="724"/>
      <c r="AK71" s="649"/>
      <c r="AL71" s="586"/>
      <c r="AM71" s="1021">
        <f>'Year 1'!AM71+'Year 2'!AM71+'Year 3'!AM71+'Year 4'!AM71+'Year 5'!AM71+'Year 6'!AM71+'Year 7'!AM71+'Year 8'!AM71+'Year 9'!AM71+'Year 10'!AM71</f>
        <v>0</v>
      </c>
      <c r="AN71" s="1360"/>
      <c r="AO71" s="574"/>
      <c r="AP71" s="487">
        <f>'Year 1'!AP71+'Year 2'!AP71+'Year 3'!AP71+'Year 4'!AP71+'Year 5'!AP71+'Year 6'!AP71+'Year 7'!AP71+'Year 8'!AP71+'Year 9'!AP71+'Year 10'!AP71</f>
        <v>0</v>
      </c>
      <c r="AQ71" s="26"/>
    </row>
    <row r="72" spans="1:43" ht="13.5" thickBot="1">
      <c r="A72" s="1260" t="s">
        <v>97</v>
      </c>
      <c r="B72" s="1144"/>
      <c r="C72" s="1144"/>
      <c r="D72" s="1144"/>
      <c r="E72" s="1144"/>
      <c r="F72" s="1144"/>
      <c r="G72" s="1144"/>
      <c r="H72" s="1144"/>
      <c r="I72" s="1144"/>
      <c r="J72" s="1144"/>
      <c r="K72" s="1144"/>
      <c r="L72" s="1144"/>
      <c r="M72" s="1144"/>
      <c r="N72" s="1144"/>
      <c r="O72" s="1144"/>
      <c r="P72" s="1144"/>
      <c r="Q72" s="1144"/>
      <c r="R72" s="1144"/>
      <c r="S72" s="1144"/>
      <c r="T72" s="1144"/>
      <c r="U72" s="1144"/>
      <c r="V72" s="1144"/>
      <c r="W72" s="1144"/>
      <c r="X72" s="1144"/>
      <c r="Y72" s="1144"/>
      <c r="Z72" s="1144"/>
      <c r="AA72" s="1144"/>
      <c r="AB72" s="1144"/>
      <c r="AC72" s="1144"/>
      <c r="AD72" s="1144"/>
      <c r="AE72" s="1144"/>
      <c r="AF72" s="1261"/>
      <c r="AG72" s="473">
        <f>SUM(AG62:AG71)</f>
        <v>0</v>
      </c>
      <c r="AH72" s="725"/>
      <c r="AI72" s="726"/>
      <c r="AJ72" s="724"/>
      <c r="AK72" s="649"/>
      <c r="AL72" s="574"/>
      <c r="AM72" s="986">
        <f>SUM(AM62:AM71)</f>
        <v>0</v>
      </c>
      <c r="AN72" s="1360"/>
      <c r="AO72" s="574"/>
      <c r="AP72" s="800">
        <f>SUM(AP62:AP71)</f>
        <v>0</v>
      </c>
      <c r="AQ72" s="26"/>
    </row>
    <row r="73" spans="1:43" ht="13.5" thickBot="1">
      <c r="A73" s="1266" t="s">
        <v>98</v>
      </c>
      <c r="B73" s="1147"/>
      <c r="C73" s="1147"/>
      <c r="D73" s="1147"/>
      <c r="E73" s="1147"/>
      <c r="F73" s="1147"/>
      <c r="G73" s="1147"/>
      <c r="H73" s="1147"/>
      <c r="I73" s="1147"/>
      <c r="J73" s="1147"/>
      <c r="K73" s="1147"/>
      <c r="L73" s="1147"/>
      <c r="M73" s="1147"/>
      <c r="N73" s="1147"/>
      <c r="O73" s="1147"/>
      <c r="P73" s="1147"/>
      <c r="Q73" s="1147"/>
      <c r="R73" s="1147"/>
      <c r="S73" s="1147"/>
      <c r="T73" s="1147"/>
      <c r="U73" s="1147"/>
      <c r="V73" s="1147"/>
      <c r="W73" s="1147"/>
      <c r="X73" s="1147"/>
      <c r="Y73" s="1147"/>
      <c r="Z73" s="1147"/>
      <c r="AA73" s="1147"/>
      <c r="AB73" s="1147"/>
      <c r="AC73" s="1147"/>
      <c r="AD73" s="1147"/>
      <c r="AE73" s="1147"/>
      <c r="AF73" s="1147"/>
      <c r="AG73" s="83">
        <f>SUM(AG36,AG48,AG52,AG60,AG72)</f>
        <v>0</v>
      </c>
      <c r="AH73" s="725"/>
      <c r="AI73" s="726"/>
      <c r="AJ73" s="724"/>
      <c r="AK73" s="649"/>
      <c r="AL73" s="594"/>
      <c r="AM73" s="985">
        <f>SUM(AM36,AM48,AM52,AM60,AM72)</f>
        <v>0</v>
      </c>
      <c r="AN73" s="1264"/>
      <c r="AO73" s="574"/>
      <c r="AP73" s="868">
        <f>SUM(AP36,AP48,AP52,AP60,AP72)</f>
        <v>0</v>
      </c>
      <c r="AQ73" s="26"/>
    </row>
    <row r="74" spans="1:43">
      <c r="A74" s="1256" t="s">
        <v>99</v>
      </c>
      <c r="B74" s="1111"/>
      <c r="C74" s="1111"/>
      <c r="D74" s="1111"/>
      <c r="E74" s="1111"/>
      <c r="F74" s="1111"/>
      <c r="G74" s="1111"/>
      <c r="H74" s="1111"/>
      <c r="I74" s="1111"/>
      <c r="J74" s="1111"/>
      <c r="K74" s="1111"/>
      <c r="L74" s="1111"/>
      <c r="M74" s="1111"/>
      <c r="N74" s="1111"/>
      <c r="O74" s="1111"/>
      <c r="P74" s="1111"/>
      <c r="Q74" s="1111"/>
      <c r="R74" s="1111"/>
      <c r="S74" s="1111"/>
      <c r="T74" s="1111"/>
      <c r="U74" s="1111"/>
      <c r="V74" s="1111"/>
      <c r="W74" s="1111"/>
      <c r="X74" s="1111"/>
      <c r="Y74" s="1111"/>
      <c r="Z74" s="1111"/>
      <c r="AA74" s="1111"/>
      <c r="AB74" s="1111"/>
      <c r="AC74" s="1111"/>
      <c r="AD74" s="1111"/>
      <c r="AE74" s="1111"/>
      <c r="AF74" s="171"/>
      <c r="AG74" s="611"/>
      <c r="AH74" s="725"/>
      <c r="AI74" s="726"/>
      <c r="AJ74" s="724"/>
      <c r="AK74" s="649"/>
      <c r="AL74" s="704"/>
      <c r="AM74" s="666"/>
      <c r="AN74" s="1264"/>
      <c r="AO74" s="574"/>
      <c r="AP74" s="869"/>
      <c r="AQ74" s="26"/>
    </row>
    <row r="75" spans="1:43">
      <c r="A75" s="1219"/>
      <c r="B75" s="1043"/>
      <c r="C75" s="1043"/>
      <c r="D75" s="1043"/>
      <c r="E75" s="1043"/>
      <c r="F75" s="1043"/>
      <c r="G75" s="1356"/>
      <c r="H75" s="1271" t="s">
        <v>100</v>
      </c>
      <c r="I75" s="1134"/>
      <c r="J75" s="1134"/>
      <c r="K75" s="1134"/>
      <c r="L75" s="1134"/>
      <c r="M75" s="1134"/>
      <c r="N75" s="1134"/>
      <c r="O75" s="1134"/>
      <c r="P75" s="1134"/>
      <c r="Q75" s="1134"/>
      <c r="R75" s="1134"/>
      <c r="S75" s="1134"/>
      <c r="T75" s="1134"/>
      <c r="U75" s="1134"/>
      <c r="V75" s="1134"/>
      <c r="W75" s="1272"/>
      <c r="X75" s="1342" t="s">
        <v>101</v>
      </c>
      <c r="Y75" s="1134"/>
      <c r="Z75" s="1134"/>
      <c r="AA75" s="1134"/>
      <c r="AB75" s="1134"/>
      <c r="AC75" s="1272"/>
      <c r="AD75" s="1342" t="s">
        <v>103</v>
      </c>
      <c r="AE75" s="1134"/>
      <c r="AF75" s="1134"/>
      <c r="AG75" s="557" t="s">
        <v>104</v>
      </c>
      <c r="AH75" s="725"/>
      <c r="AI75" s="726"/>
      <c r="AJ75" s="724"/>
      <c r="AK75" s="673" t="s">
        <v>103</v>
      </c>
      <c r="AL75" s="594"/>
      <c r="AM75" s="706" t="s">
        <v>104</v>
      </c>
      <c r="AN75" s="1264"/>
      <c r="AO75" s="574"/>
      <c r="AP75" s="870" t="s">
        <v>104</v>
      </c>
      <c r="AQ75" s="26"/>
    </row>
    <row r="76" spans="1:43">
      <c r="A76" s="1284"/>
      <c r="B76" s="1046"/>
      <c r="C76" s="1046"/>
      <c r="D76" s="1046"/>
      <c r="E76" s="1046"/>
      <c r="F76" s="1046"/>
      <c r="G76" s="1357"/>
      <c r="H76" s="1136" t="str">
        <f>"1."</f>
        <v>1.</v>
      </c>
      <c r="I76" s="1069"/>
      <c r="J76" s="1069"/>
      <c r="K76" s="1391" t="s">
        <v>105</v>
      </c>
      <c r="L76" s="1069"/>
      <c r="M76" s="1069"/>
      <c r="N76" s="1069"/>
      <c r="O76" s="1069"/>
      <c r="P76" s="1069"/>
      <c r="Q76" s="1069"/>
      <c r="R76" s="1069"/>
      <c r="S76" s="1069"/>
      <c r="T76" s="1069"/>
      <c r="U76" s="1069"/>
      <c r="V76" s="1069"/>
      <c r="W76" s="1226"/>
      <c r="X76" s="1371" t="s">
        <v>124</v>
      </c>
      <c r="Y76" s="1060"/>
      <c r="Z76" s="1060"/>
      <c r="AA76" s="1060"/>
      <c r="AB76" s="1060"/>
      <c r="AC76" s="1071"/>
      <c r="AD76" s="1332">
        <f>'Year 1'!AD76:AF76+'Year 2'!AB76:AF76+'Year 3'!AD76:AF76+'Year 4'!AD76:AF76+'Year 5'!AD76:AF76+'Year 6'!AD76:AF76+'Year 7'!AD76:AF76+'Year 8'!AD76:AF76+'Year 9'!AD76:AF76+'Year 10'!AD76:AF76</f>
        <v>0</v>
      </c>
      <c r="AE76" s="1392"/>
      <c r="AF76" s="1392"/>
      <c r="AG76" s="535">
        <f>'Year 1'!AG76+'Year 2'!AG76+'Year 3'!AG76+'Year 4'!AG76+'Year 5'!AG76+'Year 6'!AG76+'Year 7'!AG76+'Year 8'!AG76+'Year 9'!AG76+'Year 10'!AG76</f>
        <v>0</v>
      </c>
      <c r="AH76" s="725"/>
      <c r="AI76" s="726"/>
      <c r="AJ76" s="724"/>
      <c r="AK76" s="714">
        <f>'Year 1'!AK76:AM76+'Year 2'!AK76:AM76+'Year 3'!AK76:AM76+'Year 4'!AK76:AM76+'Year 5'!AK76:AM76+'Year 6'!AK76:AM76+'Year 7'!AK76:AM76+'Year 8'!AK76:AM76+'Year 9'!AK76:AM76+'Year 10'!AK76:AM76</f>
        <v>0</v>
      </c>
      <c r="AL76" s="674"/>
      <c r="AM76" s="587">
        <f>'Year 1'!AM76+'Year 2'!AM76+'Year 3'!AM76+'Year 4'!AM76+'Year 5'!AM76+'Year 6'!AM76+'Year 7'!AM76+'Year 8'!AM76+'Year 9'!AM76+'Year 10'!AM76</f>
        <v>0</v>
      </c>
      <c r="AN76" s="1264"/>
      <c r="AO76" s="574"/>
      <c r="AP76" s="871">
        <f>'Year 1'!AP76+'Year 2'!AP76+'Year 3'!AP76+'Year 4'!AP76+'Year 5'!AP76+'Year 6'!AP76+'Year 7'!AP76+'Year 8'!AP76+'Year 9'!AP76+'Year 10'!AP76</f>
        <v>0</v>
      </c>
      <c r="AQ76" s="26"/>
    </row>
    <row r="77" spans="1:43">
      <c r="A77" s="1284"/>
      <c r="B77" s="1046"/>
      <c r="C77" s="1046"/>
      <c r="D77" s="1046"/>
      <c r="E77" s="1046"/>
      <c r="F77" s="1046"/>
      <c r="G77" s="1357"/>
      <c r="H77" s="1131" t="str">
        <f>"2."</f>
        <v>2.</v>
      </c>
      <c r="I77" s="1076"/>
      <c r="J77" s="1076"/>
      <c r="K77" s="1389"/>
      <c r="L77" s="1273"/>
      <c r="M77" s="1273"/>
      <c r="N77" s="1273"/>
      <c r="O77" s="1273"/>
      <c r="P77" s="1273"/>
      <c r="Q77" s="1273"/>
      <c r="R77" s="1273"/>
      <c r="S77" s="1273"/>
      <c r="T77" s="1273"/>
      <c r="U77" s="1273"/>
      <c r="V77" s="1273"/>
      <c r="W77" s="1390"/>
      <c r="X77" s="1371"/>
      <c r="Y77" s="1060"/>
      <c r="Z77" s="1060"/>
      <c r="AA77" s="1060"/>
      <c r="AB77" s="1060"/>
      <c r="AC77" s="1071"/>
      <c r="AD77" s="1372">
        <v>0</v>
      </c>
      <c r="AE77" s="1373"/>
      <c r="AF77" s="104"/>
      <c r="AG77" s="535">
        <f>'Year 1'!AG77+'Year 2'!AG77+'Year 3'!AG77+'Year 4'!AG77+'Year 5'!AG77+'Year 6'!AG77+'Year 7'!AG77+'Year 8'!AG77+'Year 9'!AG77+'Year 10'!AG77</f>
        <v>0</v>
      </c>
      <c r="AH77" s="725"/>
      <c r="AI77" s="726"/>
      <c r="AJ77" s="724"/>
      <c r="AK77" s="714">
        <f>'Year 1'!AK77:AM77+'Year 2'!AK77:AM77+'Year 3'!AK77:AM77+'Year 4'!AK77:AM77+'Year 5'!AK77:AM77+'Year 6'!AK77:AM77+'Year 7'!AK77:AM77+'Year 8'!AK77:AM77+'Year 9'!AK77:AM77+'Year 10'!AK77:AM77</f>
        <v>0</v>
      </c>
      <c r="AL77" s="586"/>
      <c r="AM77" s="461">
        <f>'Year 1'!AM77+'Year 2'!AM77+'Year 3'!AM77+'Year 4'!AM77+'Year 5'!AM77+'Year 6'!AM77+'Year 7'!AM77+'Year 8'!AM77+'Year 9'!AM77+'Year 10'!AM77</f>
        <v>0</v>
      </c>
      <c r="AN77" s="1264"/>
      <c r="AO77" s="574"/>
      <c r="AP77" s="871">
        <f>'Year 1'!AP77+'Year 2'!AP77+'Year 3'!AP77+'Year 4'!AP77+'Year 5'!AP77+'Year 6'!AP77+'Year 7'!AP77+'Year 8'!AP77+'Year 9'!AP77+'Year 10'!AP77</f>
        <v>0</v>
      </c>
      <c r="AQ77" s="26"/>
    </row>
    <row r="78" spans="1:43">
      <c r="A78" s="1284"/>
      <c r="B78" s="1046"/>
      <c r="C78" s="1046"/>
      <c r="D78" s="1046"/>
      <c r="E78" s="1046"/>
      <c r="F78" s="1046"/>
      <c r="G78" s="1357"/>
      <c r="H78" s="1297" t="s">
        <v>107</v>
      </c>
      <c r="I78" s="1104"/>
      <c r="J78" s="1104"/>
      <c r="K78" s="1104"/>
      <c r="L78" s="1104"/>
      <c r="M78" s="1104"/>
      <c r="N78" s="1104"/>
      <c r="O78" s="1104"/>
      <c r="P78" s="1104"/>
      <c r="Q78" s="1104"/>
      <c r="R78" s="1104"/>
      <c r="S78" s="1104"/>
      <c r="T78" s="1104"/>
      <c r="U78" s="1104"/>
      <c r="V78" s="1104"/>
      <c r="W78" s="1104"/>
      <c r="X78" s="1104"/>
      <c r="Y78" s="1104"/>
      <c r="Z78" s="1104"/>
      <c r="AA78" s="1104"/>
      <c r="AB78" s="1104"/>
      <c r="AC78" s="1104"/>
      <c r="AD78" s="1104"/>
      <c r="AE78" s="1104"/>
      <c r="AF78" s="179"/>
      <c r="AG78" s="1359"/>
      <c r="AH78" s="725"/>
      <c r="AI78" s="726"/>
      <c r="AJ78" s="724"/>
      <c r="AK78" s="675"/>
      <c r="AL78" s="586"/>
      <c r="AM78" s="988"/>
      <c r="AN78" s="1264"/>
      <c r="AO78" s="574"/>
      <c r="AP78" s="872"/>
      <c r="AQ78" s="26"/>
    </row>
    <row r="79" spans="1:43">
      <c r="A79" s="1285"/>
      <c r="B79" s="1049"/>
      <c r="C79" s="1049"/>
      <c r="D79" s="1049"/>
      <c r="E79" s="1049"/>
      <c r="F79" s="1049"/>
      <c r="G79" s="1358"/>
      <c r="H79" s="1355"/>
      <c r="I79" s="1355"/>
      <c r="J79" s="1355"/>
      <c r="K79" s="1355"/>
      <c r="L79" s="1355"/>
      <c r="M79" s="1355"/>
      <c r="N79" s="1355"/>
      <c r="O79" s="1355"/>
      <c r="P79" s="1355"/>
      <c r="Q79" s="1355"/>
      <c r="R79" s="1355"/>
      <c r="S79" s="1355"/>
      <c r="T79" s="1355"/>
      <c r="U79" s="1355"/>
      <c r="V79" s="1355"/>
      <c r="W79" s="1355"/>
      <c r="X79" s="1355"/>
      <c r="Y79" s="1355"/>
      <c r="Z79" s="1355"/>
      <c r="AA79" s="1355"/>
      <c r="AB79" s="1355"/>
      <c r="AC79" s="1355"/>
      <c r="AD79" s="1355"/>
      <c r="AE79" s="1355"/>
      <c r="AF79" s="999"/>
      <c r="AG79" s="1299"/>
      <c r="AH79" s="725"/>
      <c r="AI79" s="726"/>
      <c r="AJ79" s="724"/>
      <c r="AK79" s="653"/>
      <c r="AL79" s="574"/>
      <c r="AM79" s="1001"/>
      <c r="AN79" s="1264"/>
      <c r="AO79" s="574"/>
      <c r="AP79" s="872"/>
      <c r="AQ79" s="26"/>
    </row>
    <row r="80" spans="1:43" ht="13.5" thickBot="1">
      <c r="A80" s="1275" t="s">
        <v>108</v>
      </c>
      <c r="B80" s="1144"/>
      <c r="C80" s="1144"/>
      <c r="D80" s="1144"/>
      <c r="E80" s="1144"/>
      <c r="F80" s="1144"/>
      <c r="G80" s="1144"/>
      <c r="H80" s="1144"/>
      <c r="I80" s="1144"/>
      <c r="J80" s="1144"/>
      <c r="K80" s="1144"/>
      <c r="L80" s="1144"/>
      <c r="M80" s="1144"/>
      <c r="N80" s="1144"/>
      <c r="O80" s="1144"/>
      <c r="P80" s="1144"/>
      <c r="Q80" s="1144"/>
      <c r="R80" s="1144"/>
      <c r="S80" s="1144"/>
      <c r="T80" s="1144"/>
      <c r="U80" s="1144"/>
      <c r="V80" s="1144"/>
      <c r="W80" s="1144"/>
      <c r="X80" s="1144"/>
      <c r="Y80" s="1144"/>
      <c r="Z80" s="1144"/>
      <c r="AA80" s="1144"/>
      <c r="AB80" s="1144"/>
      <c r="AC80" s="1144"/>
      <c r="AD80" s="1144"/>
      <c r="AE80" s="1144"/>
      <c r="AF80" s="1261"/>
      <c r="AG80" s="1004">
        <f>SUM(AG76:AG77)</f>
        <v>0</v>
      </c>
      <c r="AH80" s="725"/>
      <c r="AI80" s="726"/>
      <c r="AJ80" s="724"/>
      <c r="AK80" s="653"/>
      <c r="AL80" s="594"/>
      <c r="AM80" s="43">
        <f>SUM(AM76:AM77)</f>
        <v>0</v>
      </c>
      <c r="AN80" s="1264"/>
      <c r="AO80" s="574"/>
      <c r="AP80" s="873">
        <f>AP76+AP77</f>
        <v>0</v>
      </c>
      <c r="AQ80" s="26"/>
    </row>
    <row r="81" spans="1:43" ht="13.5" thickBot="1">
      <c r="A81" s="1276" t="s">
        <v>109</v>
      </c>
      <c r="B81" s="1096"/>
      <c r="C81" s="1096"/>
      <c r="D81" s="1096"/>
      <c r="E81" s="1096"/>
      <c r="F81" s="1096"/>
      <c r="G81" s="1096"/>
      <c r="H81" s="1096"/>
      <c r="I81" s="1096"/>
      <c r="J81" s="1096"/>
      <c r="K81" s="1096"/>
      <c r="L81" s="1096"/>
      <c r="M81" s="1096"/>
      <c r="N81" s="1096"/>
      <c r="O81" s="1096"/>
      <c r="P81" s="1096"/>
      <c r="Q81" s="1096"/>
      <c r="R81" s="1096"/>
      <c r="S81" s="1096"/>
      <c r="T81" s="1096"/>
      <c r="U81" s="1096"/>
      <c r="V81" s="1096"/>
      <c r="W81" s="1096"/>
      <c r="X81" s="1096"/>
      <c r="Y81" s="1096"/>
      <c r="Z81" s="1096"/>
      <c r="AA81" s="1096"/>
      <c r="AB81" s="1096"/>
      <c r="AC81" s="1096"/>
      <c r="AD81" s="1096"/>
      <c r="AE81" s="1096"/>
      <c r="AF81" s="1277"/>
      <c r="AG81" s="106">
        <f>AG73+AG80</f>
        <v>0</v>
      </c>
      <c r="AH81" s="727"/>
      <c r="AI81" s="728"/>
      <c r="AJ81" s="729"/>
      <c r="AK81" s="654"/>
      <c r="AL81" s="642"/>
      <c r="AM81" s="106">
        <f>AM73+AM80</f>
        <v>0</v>
      </c>
      <c r="AN81" s="1265"/>
      <c r="AO81" s="574"/>
      <c r="AP81" s="238">
        <f>AP73+AP80</f>
        <v>0</v>
      </c>
      <c r="AQ81" s="26"/>
    </row>
    <row r="84" spans="1:43">
      <c r="X84" s="140"/>
      <c r="Y84" s="140"/>
      <c r="Z84" s="140"/>
      <c r="AA84" s="996"/>
      <c r="AB84" s="996"/>
      <c r="AC84" s="996"/>
      <c r="AD84" s="996"/>
      <c r="AE84" s="140"/>
    </row>
    <row r="85" spans="1:43">
      <c r="X85" s="140"/>
      <c r="Y85" s="140"/>
      <c r="Z85" s="140"/>
      <c r="AA85" s="996"/>
      <c r="AB85" s="997"/>
      <c r="AC85" s="998"/>
      <c r="AD85" s="998"/>
      <c r="AE85" s="140"/>
    </row>
    <row r="86" spans="1:43">
      <c r="X86" s="140"/>
      <c r="Y86" s="140"/>
      <c r="Z86" s="140"/>
      <c r="AA86" s="996"/>
      <c r="AB86" s="997"/>
      <c r="AC86" s="998"/>
      <c r="AD86" s="998"/>
      <c r="AE86" s="140"/>
    </row>
    <row r="87" spans="1:43">
      <c r="X87" s="140"/>
      <c r="Y87" s="140"/>
      <c r="Z87" s="140"/>
      <c r="AA87" s="996"/>
      <c r="AB87" s="997"/>
      <c r="AC87" s="998"/>
      <c r="AD87" s="998"/>
      <c r="AE87" s="140"/>
    </row>
    <row r="88" spans="1:43">
      <c r="X88" s="140"/>
      <c r="Y88" s="140"/>
      <c r="Z88" s="140"/>
      <c r="AA88" s="996"/>
      <c r="AB88" s="996"/>
      <c r="AC88" s="996"/>
      <c r="AD88" s="996"/>
      <c r="AE88" s="140"/>
    </row>
    <row r="89" spans="1:43">
      <c r="X89" s="140"/>
      <c r="Y89" s="140"/>
      <c r="Z89" s="140"/>
      <c r="AA89" s="140"/>
      <c r="AB89" s="140"/>
      <c r="AC89" s="140"/>
      <c r="AD89" s="140"/>
      <c r="AE89" s="140"/>
    </row>
  </sheetData>
  <sheetProtection algorithmName="SHA-512" hashValue="l27bKYKpHokJMHkrmJBfoXGmkdSLSAoyBO0v7hKzea49mN4FF+kF1Mp01dG7ctiddPqM3xwo0JUemLHtH08ung==" saltValue="KUapK0o0wMoWrhxpLN/Tzg==" spinCount="100000" sheet="1" objects="1" scenarios="1"/>
  <mergeCells count="175">
    <mergeCell ref="K77:W77"/>
    <mergeCell ref="H54:J54"/>
    <mergeCell ref="K54:AF54"/>
    <mergeCell ref="H55:J55"/>
    <mergeCell ref="K55:AF55"/>
    <mergeCell ref="H56:J56"/>
    <mergeCell ref="K56:AF56"/>
    <mergeCell ref="H75:W75"/>
    <mergeCell ref="X75:AC75"/>
    <mergeCell ref="AD75:AF75"/>
    <mergeCell ref="K69:AF69"/>
    <mergeCell ref="H70:J70"/>
    <mergeCell ref="K70:AF70"/>
    <mergeCell ref="H71:J71"/>
    <mergeCell ref="K71:AF71"/>
    <mergeCell ref="K76:W76"/>
    <mergeCell ref="X76:AC76"/>
    <mergeCell ref="AD76:AF76"/>
    <mergeCell ref="H69:J69"/>
    <mergeCell ref="H68:J68"/>
    <mergeCell ref="K68:AF68"/>
    <mergeCell ref="L59:AE59"/>
    <mergeCell ref="H62:J62"/>
    <mergeCell ref="AI30:AJ31"/>
    <mergeCell ref="AI32:AJ33"/>
    <mergeCell ref="H46:J46"/>
    <mergeCell ref="K46:AF46"/>
    <mergeCell ref="H47:J47"/>
    <mergeCell ref="K47:AF47"/>
    <mergeCell ref="H50:J50"/>
    <mergeCell ref="K50:AF50"/>
    <mergeCell ref="H51:J51"/>
    <mergeCell ref="K51:AF51"/>
    <mergeCell ref="K41:AF41"/>
    <mergeCell ref="K42:AF42"/>
    <mergeCell ref="F30:Z30"/>
    <mergeCell ref="AC30:AD31"/>
    <mergeCell ref="F31:Z31"/>
    <mergeCell ref="AC32:AD33"/>
    <mergeCell ref="H44:J44"/>
    <mergeCell ref="K44:AF44"/>
    <mergeCell ref="H45:J45"/>
    <mergeCell ref="K45:AF45"/>
    <mergeCell ref="A48:AF48"/>
    <mergeCell ref="A49:AE49"/>
    <mergeCell ref="A50:G51"/>
    <mergeCell ref="A30:C30"/>
    <mergeCell ref="C14:R14"/>
    <mergeCell ref="S14:Z14"/>
    <mergeCell ref="A15:AE15"/>
    <mergeCell ref="A16:AE16"/>
    <mergeCell ref="A14:B14"/>
    <mergeCell ref="F22:Z22"/>
    <mergeCell ref="F29:Z29"/>
    <mergeCell ref="A19:C19"/>
    <mergeCell ref="A20:C20"/>
    <mergeCell ref="F17:Z17"/>
    <mergeCell ref="F18:Z18"/>
    <mergeCell ref="F21:Z21"/>
    <mergeCell ref="AB21:AC21"/>
    <mergeCell ref="A28:C28"/>
    <mergeCell ref="F28:Z28"/>
    <mergeCell ref="A23:C23"/>
    <mergeCell ref="F23:Z23"/>
    <mergeCell ref="A24:C24"/>
    <mergeCell ref="F24:Z24"/>
    <mergeCell ref="A25:C25"/>
    <mergeCell ref="F25:Z25"/>
    <mergeCell ref="A26:C26"/>
    <mergeCell ref="F26:Z26"/>
    <mergeCell ref="A27:C27"/>
    <mergeCell ref="AH21:AI21"/>
    <mergeCell ref="AC22:AD29"/>
    <mergeCell ref="AI22:AJ29"/>
    <mergeCell ref="A17:C17"/>
    <mergeCell ref="A18:C18"/>
    <mergeCell ref="A21:C21"/>
    <mergeCell ref="A22:C22"/>
    <mergeCell ref="A29:C29"/>
    <mergeCell ref="AA1:AG3"/>
    <mergeCell ref="AH1:AM3"/>
    <mergeCell ref="D6:R6"/>
    <mergeCell ref="S6:Z6"/>
    <mergeCell ref="C7:R7"/>
    <mergeCell ref="S7:Z7"/>
    <mergeCell ref="A7:B7"/>
    <mergeCell ref="A8:B8"/>
    <mergeCell ref="C8:R8"/>
    <mergeCell ref="S8:Z8"/>
    <mergeCell ref="A9:B9"/>
    <mergeCell ref="C9:R9"/>
    <mergeCell ref="S9:Z9"/>
    <mergeCell ref="A10:B10"/>
    <mergeCell ref="C10:R10"/>
    <mergeCell ref="S10:Z10"/>
    <mergeCell ref="AN1:AP3"/>
    <mergeCell ref="A2:Z2"/>
    <mergeCell ref="A3:H3"/>
    <mergeCell ref="I3:N3"/>
    <mergeCell ref="A4:AG4"/>
    <mergeCell ref="A5:R5"/>
    <mergeCell ref="S5:Z5"/>
    <mergeCell ref="O3:U3"/>
    <mergeCell ref="V3:Z3"/>
    <mergeCell ref="A1:Z1"/>
    <mergeCell ref="A11:B11"/>
    <mergeCell ref="C12:R12"/>
    <mergeCell ref="S12:Z12"/>
    <mergeCell ref="A13:B13"/>
    <mergeCell ref="C13:R13"/>
    <mergeCell ref="S13:Z13"/>
    <mergeCell ref="C11:R11"/>
    <mergeCell ref="S11:Z11"/>
    <mergeCell ref="A12:B12"/>
    <mergeCell ref="A80:AF80"/>
    <mergeCell ref="A81:AF81"/>
    <mergeCell ref="K57:AF57"/>
    <mergeCell ref="K58:AF58"/>
    <mergeCell ref="A60:AE60"/>
    <mergeCell ref="A61:AE61"/>
    <mergeCell ref="A72:AF72"/>
    <mergeCell ref="A73:AF73"/>
    <mergeCell ref="A74:AE74"/>
    <mergeCell ref="H59:I59"/>
    <mergeCell ref="J59:K59"/>
    <mergeCell ref="K62:AF62"/>
    <mergeCell ref="H63:J63"/>
    <mergeCell ref="K63:AE63"/>
    <mergeCell ref="H64:J64"/>
    <mergeCell ref="K64:AF64"/>
    <mergeCell ref="H65:J65"/>
    <mergeCell ref="K65:AF65"/>
    <mergeCell ref="H66:J66"/>
    <mergeCell ref="K66:AF66"/>
    <mergeCell ref="H67:J67"/>
    <mergeCell ref="K67:AF67"/>
    <mergeCell ref="X77:AC77"/>
    <mergeCell ref="AD77:AE77"/>
    <mergeCell ref="A33:C33"/>
    <mergeCell ref="H38:J38"/>
    <mergeCell ref="H39:J39"/>
    <mergeCell ref="K39:AF39"/>
    <mergeCell ref="A31:C31"/>
    <mergeCell ref="A32:C32"/>
    <mergeCell ref="A34:C34"/>
    <mergeCell ref="A35:B35"/>
    <mergeCell ref="C35:D35"/>
    <mergeCell ref="F32:Z32"/>
    <mergeCell ref="F33:Z33"/>
    <mergeCell ref="F34:Z34"/>
    <mergeCell ref="F35:AE35"/>
    <mergeCell ref="H79:AE79"/>
    <mergeCell ref="A75:G79"/>
    <mergeCell ref="AG78:AG79"/>
    <mergeCell ref="A52:AF52"/>
    <mergeCell ref="A53:AE53"/>
    <mergeCell ref="F27:Z27"/>
    <mergeCell ref="AN37:AN81"/>
    <mergeCell ref="K38:AF38"/>
    <mergeCell ref="H78:AE78"/>
    <mergeCell ref="A36:AE36"/>
    <mergeCell ref="A37:AE37"/>
    <mergeCell ref="A38:G42"/>
    <mergeCell ref="H40:J40"/>
    <mergeCell ref="H41:J41"/>
    <mergeCell ref="H42:J42"/>
    <mergeCell ref="K40:AF40"/>
    <mergeCell ref="H43:J43"/>
    <mergeCell ref="K43:AF43"/>
    <mergeCell ref="A54:G59"/>
    <mergeCell ref="H57:J57"/>
    <mergeCell ref="H58:J58"/>
    <mergeCell ref="A62:G66"/>
    <mergeCell ref="H76:J76"/>
    <mergeCell ref="H77:J77"/>
  </mergeCells>
  <conditionalFormatting sqref="I3:N3 V3:Z3">
    <cfRule type="containsBlanks" dxfId="0" priority="1">
      <formula>LEN(TRIM(I3))=0</formula>
    </cfRule>
  </conditionalFormatting>
  <dataValidations count="2">
    <dataValidation allowBlank="1" sqref="X76:AC77" xr:uid="{00000000-0002-0000-0B00-000000000000}"/>
    <dataValidation type="list" allowBlank="1" showErrorMessage="1" sqref="K76:W77" xr:uid="{00000000-0002-0000-0B00-000001000000}">
      <formula1>"Modified Total Direct Costs (MTDC),Total Direct Costs (TDC),Other"</formula1>
    </dataValidation>
  </dataValidations>
  <printOptions horizontalCentered="1" verticalCentered="1"/>
  <pageMargins left="0" right="0" top="0.25" bottom="0.25" header="0" footer="0"/>
  <pageSetup scale="58" orientation="landscape"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rgb="FFC8BDD9"/>
  </sheetPr>
  <dimension ref="A1:M31"/>
  <sheetViews>
    <sheetView zoomScaleNormal="100" workbookViewId="0">
      <selection activeCell="K42" sqref="K42"/>
    </sheetView>
  </sheetViews>
  <sheetFormatPr defaultColWidth="8.85546875" defaultRowHeight="12.75"/>
  <cols>
    <col min="1" max="1" width="43" bestFit="1" customWidth="1"/>
    <col min="12" max="12" width="10.85546875" customWidth="1"/>
  </cols>
  <sheetData>
    <row r="1" spans="1:12" ht="13.5" thickBot="1">
      <c r="A1" s="1393" t="s">
        <v>125</v>
      </c>
      <c r="B1" s="1394"/>
      <c r="C1" s="1394"/>
      <c r="D1" s="1394"/>
      <c r="E1" s="1394"/>
      <c r="F1" s="1394"/>
      <c r="G1" s="1394"/>
      <c r="H1" s="1394"/>
      <c r="I1" s="1394"/>
      <c r="J1" s="1394"/>
      <c r="K1" s="1394"/>
      <c r="L1" s="1395"/>
    </row>
    <row r="2" spans="1:12" ht="13.5" thickBot="1">
      <c r="A2" s="362"/>
      <c r="B2" s="363" t="s">
        <v>126</v>
      </c>
      <c r="C2" s="363" t="s">
        <v>127</v>
      </c>
      <c r="D2" s="363" t="s">
        <v>128</v>
      </c>
      <c r="E2" s="363" t="s">
        <v>129</v>
      </c>
      <c r="F2" s="364" t="s">
        <v>130</v>
      </c>
      <c r="G2" s="364" t="s">
        <v>131</v>
      </c>
      <c r="H2" s="364" t="s">
        <v>132</v>
      </c>
      <c r="I2" s="364" t="s">
        <v>133</v>
      </c>
      <c r="J2" s="364" t="s">
        <v>134</v>
      </c>
      <c r="K2" s="364" t="s">
        <v>135</v>
      </c>
      <c r="L2" s="363" t="s">
        <v>123</v>
      </c>
    </row>
    <row r="3" spans="1:12">
      <c r="A3" s="365" t="s">
        <v>136</v>
      </c>
      <c r="B3" s="366">
        <f>'Year 1'!AG73</f>
        <v>0</v>
      </c>
      <c r="C3" s="366">
        <f>'Year 2'!AG73</f>
        <v>0</v>
      </c>
      <c r="D3" s="366">
        <f>'Year 3'!AG73</f>
        <v>0</v>
      </c>
      <c r="E3" s="366">
        <f>'Year 4'!AG73</f>
        <v>0</v>
      </c>
      <c r="F3" s="366">
        <f>'Year 5'!AG73</f>
        <v>0</v>
      </c>
      <c r="G3" s="366">
        <f>'Year 6'!AG73</f>
        <v>0</v>
      </c>
      <c r="H3" s="366">
        <f>'Year 7'!AG73</f>
        <v>0</v>
      </c>
      <c r="I3" s="366">
        <f>'Year 7'!AH73</f>
        <v>0</v>
      </c>
      <c r="J3" s="366">
        <f>'Year 7'!AI73</f>
        <v>0</v>
      </c>
      <c r="K3" s="366">
        <f>'Year 7'!AJ73</f>
        <v>0</v>
      </c>
      <c r="L3" s="367">
        <f>SUM(B3:K3)</f>
        <v>0</v>
      </c>
    </row>
    <row r="4" spans="1:12" ht="3.75" customHeight="1" thickBot="1">
      <c r="A4" s="1400"/>
      <c r="B4" s="1401"/>
      <c r="C4" s="1401"/>
      <c r="D4" s="1401"/>
      <c r="E4" s="1401"/>
      <c r="F4" s="1401"/>
      <c r="G4" s="1401"/>
      <c r="H4" s="1401"/>
      <c r="I4" s="1401"/>
      <c r="J4" s="1401"/>
      <c r="K4" s="1401"/>
      <c r="L4" s="1402"/>
    </row>
    <row r="5" spans="1:12" ht="13.5" thickBot="1">
      <c r="A5" s="365" t="s">
        <v>137</v>
      </c>
      <c r="B5" s="452"/>
      <c r="C5" s="452"/>
      <c r="D5" s="452"/>
      <c r="E5" s="452"/>
      <c r="F5" s="452"/>
      <c r="G5" s="452"/>
      <c r="H5" s="452"/>
      <c r="I5" s="452"/>
      <c r="J5" s="452"/>
      <c r="K5" s="452"/>
      <c r="L5" s="367">
        <f>SUM(B5:K5)</f>
        <v>0</v>
      </c>
    </row>
    <row r="6" spans="1:12" ht="13.5" thickBot="1">
      <c r="A6" s="368" t="s">
        <v>138</v>
      </c>
      <c r="B6" s="453"/>
      <c r="C6" s="453"/>
      <c r="D6" s="453"/>
      <c r="E6" s="453"/>
      <c r="F6" s="453"/>
      <c r="G6" s="453"/>
      <c r="H6" s="453"/>
      <c r="I6" s="452"/>
      <c r="J6" s="452"/>
      <c r="K6" s="452"/>
      <c r="L6" s="367">
        <f>SUM(B6:K6)</f>
        <v>0</v>
      </c>
    </row>
    <row r="7" spans="1:12" ht="3.75" customHeight="1" thickBot="1">
      <c r="A7" s="1400"/>
      <c r="B7" s="1401"/>
      <c r="C7" s="1401"/>
      <c r="D7" s="1401"/>
      <c r="E7" s="1401"/>
      <c r="F7" s="1401"/>
      <c r="G7" s="1401"/>
      <c r="H7" s="1401"/>
      <c r="I7" s="1401"/>
      <c r="J7" s="1401"/>
      <c r="K7" s="1401"/>
      <c r="L7" s="1402"/>
    </row>
    <row r="8" spans="1:12" ht="13.5" thickBot="1">
      <c r="A8" s="365" t="s">
        <v>139</v>
      </c>
      <c r="B8" s="452"/>
      <c r="C8" s="452"/>
      <c r="D8" s="452"/>
      <c r="E8" s="452"/>
      <c r="F8" s="452"/>
      <c r="G8" s="452"/>
      <c r="H8" s="452"/>
      <c r="I8" s="452"/>
      <c r="J8" s="452"/>
      <c r="K8" s="452"/>
      <c r="L8" s="367">
        <f>SUM(B8:K8)</f>
        <v>0</v>
      </c>
    </row>
    <row r="9" spans="1:12" ht="13.5" thickBot="1">
      <c r="A9" s="368" t="s">
        <v>140</v>
      </c>
      <c r="B9" s="453"/>
      <c r="C9" s="453"/>
      <c r="D9" s="453"/>
      <c r="E9" s="453"/>
      <c r="F9" s="453"/>
      <c r="G9" s="453"/>
      <c r="H9" s="453"/>
      <c r="I9" s="453"/>
      <c r="J9" s="453"/>
      <c r="K9" s="453"/>
      <c r="L9" s="367">
        <f>SUM(B9:K9)</f>
        <v>0</v>
      </c>
    </row>
    <row r="10" spans="1:12" ht="3.75" customHeight="1" thickBot="1">
      <c r="A10" s="1400"/>
      <c r="B10" s="1401"/>
      <c r="C10" s="1401"/>
      <c r="D10" s="1401"/>
      <c r="E10" s="1401"/>
      <c r="F10" s="1401"/>
      <c r="G10" s="1401"/>
      <c r="H10" s="1401"/>
      <c r="I10" s="1401"/>
      <c r="J10" s="1401"/>
      <c r="K10" s="1401"/>
      <c r="L10" s="1402"/>
    </row>
    <row r="11" spans="1:12" ht="13.5" thickBot="1">
      <c r="A11" s="365" t="s">
        <v>141</v>
      </c>
      <c r="B11" s="452"/>
      <c r="C11" s="452"/>
      <c r="D11" s="452"/>
      <c r="E11" s="452"/>
      <c r="F11" s="452"/>
      <c r="G11" s="452"/>
      <c r="H11" s="452"/>
      <c r="I11" s="452"/>
      <c r="J11" s="452"/>
      <c r="K11" s="452"/>
      <c r="L11" s="367">
        <f>SUM(B11:K11)</f>
        <v>0</v>
      </c>
    </row>
    <row r="12" spans="1:12" ht="13.5" thickBot="1">
      <c r="A12" s="368" t="s">
        <v>142</v>
      </c>
      <c r="B12" s="453"/>
      <c r="C12" s="453"/>
      <c r="D12" s="453"/>
      <c r="E12" s="453"/>
      <c r="F12" s="453"/>
      <c r="G12" s="453"/>
      <c r="H12" s="453"/>
      <c r="I12" s="453"/>
      <c r="J12" s="453"/>
      <c r="K12" s="453"/>
      <c r="L12" s="367">
        <f>SUM(B12:K12)</f>
        <v>0</v>
      </c>
    </row>
    <row r="13" spans="1:12" ht="3.75" customHeight="1" thickBot="1">
      <c r="A13" s="1400"/>
      <c r="B13" s="1401"/>
      <c r="C13" s="1401"/>
      <c r="D13" s="1401"/>
      <c r="E13" s="1401"/>
      <c r="F13" s="1401"/>
      <c r="G13" s="1401"/>
      <c r="H13" s="1401"/>
      <c r="I13" s="1401"/>
      <c r="J13" s="1401"/>
      <c r="K13" s="1401"/>
      <c r="L13" s="1402"/>
    </row>
    <row r="14" spans="1:12" ht="13.5" thickBot="1">
      <c r="A14" s="365" t="s">
        <v>143</v>
      </c>
      <c r="B14" s="452"/>
      <c r="C14" s="452"/>
      <c r="D14" s="452"/>
      <c r="E14" s="452"/>
      <c r="F14" s="452"/>
      <c r="G14" s="452"/>
      <c r="H14" s="452"/>
      <c r="I14" s="452"/>
      <c r="J14" s="452"/>
      <c r="K14" s="452"/>
      <c r="L14" s="367">
        <f>SUM(B14:K14)</f>
        <v>0</v>
      </c>
    </row>
    <row r="15" spans="1:12" ht="13.5" thickBot="1">
      <c r="A15" s="369" t="s">
        <v>144</v>
      </c>
      <c r="B15" s="453"/>
      <c r="C15" s="453"/>
      <c r="D15" s="453"/>
      <c r="E15" s="453"/>
      <c r="F15" s="453"/>
      <c r="G15" s="453"/>
      <c r="H15" s="453"/>
      <c r="I15" s="453"/>
      <c r="J15" s="453"/>
      <c r="K15" s="453"/>
      <c r="L15" s="367">
        <f>SUM(B15:K15)</f>
        <v>0</v>
      </c>
    </row>
    <row r="16" spans="1:12" ht="4.5" customHeight="1" thickBot="1">
      <c r="A16" s="1403"/>
      <c r="B16" s="1404"/>
      <c r="C16" s="1404"/>
      <c r="D16" s="1404"/>
      <c r="E16" s="1404"/>
      <c r="F16" s="1404"/>
      <c r="G16" s="1405"/>
      <c r="H16" s="1405"/>
      <c r="I16" s="1405"/>
      <c r="J16" s="1405"/>
      <c r="K16" s="1405"/>
      <c r="L16" s="1406"/>
    </row>
    <row r="17" spans="1:13" ht="13.5" thickBot="1">
      <c r="A17" s="365" t="s">
        <v>145</v>
      </c>
      <c r="B17" s="452"/>
      <c r="C17" s="452"/>
      <c r="D17" s="452"/>
      <c r="E17" s="452"/>
      <c r="F17" s="452"/>
      <c r="G17" s="452"/>
      <c r="H17" s="452"/>
      <c r="I17" s="452"/>
      <c r="J17" s="452"/>
      <c r="K17" s="452"/>
      <c r="L17" s="367">
        <f>SUM(B17:K17)</f>
        <v>0</v>
      </c>
    </row>
    <row r="18" spans="1:13" ht="13.5" thickBot="1">
      <c r="A18" s="432" t="s">
        <v>146</v>
      </c>
      <c r="B18" s="453"/>
      <c r="C18" s="453"/>
      <c r="D18" s="453"/>
      <c r="E18" s="453"/>
      <c r="F18" s="453"/>
      <c r="G18" s="453"/>
      <c r="H18" s="453"/>
      <c r="I18" s="453"/>
      <c r="J18" s="453"/>
      <c r="K18" s="453"/>
      <c r="L18" s="367">
        <f>SUM(B18:K18)</f>
        <v>0</v>
      </c>
    </row>
    <row r="19" spans="1:13" ht="3.75" customHeight="1" thickBot="1">
      <c r="A19" s="1396"/>
      <c r="B19" s="1397"/>
      <c r="C19" s="1397"/>
      <c r="D19" s="1397"/>
      <c r="E19" s="1397"/>
      <c r="F19" s="1397"/>
      <c r="G19" s="1397"/>
      <c r="H19" s="1397"/>
      <c r="I19" s="1398"/>
      <c r="J19" s="1398"/>
      <c r="K19" s="1398"/>
      <c r="L19" s="1399"/>
    </row>
    <row r="20" spans="1:13" ht="13.5" thickBot="1"/>
    <row r="21" spans="1:13" ht="13.5" thickBot="1">
      <c r="A21" s="1393" t="s">
        <v>147</v>
      </c>
      <c r="B21" s="1394"/>
      <c r="C21" s="1394"/>
      <c r="D21" s="1394"/>
      <c r="E21" s="1394"/>
      <c r="F21" s="1394"/>
      <c r="G21" s="1394"/>
      <c r="H21" s="1394"/>
      <c r="I21" s="1394"/>
      <c r="J21" s="1394"/>
      <c r="K21" s="1394"/>
      <c r="L21" s="1395"/>
    </row>
    <row r="22" spans="1:13" ht="13.5" thickBot="1">
      <c r="B22" s="430" t="s">
        <v>126</v>
      </c>
      <c r="C22" s="430" t="s">
        <v>127</v>
      </c>
      <c r="D22" s="430" t="s">
        <v>128</v>
      </c>
      <c r="E22" s="430" t="s">
        <v>129</v>
      </c>
      <c r="F22" s="431" t="s">
        <v>130</v>
      </c>
      <c r="G22" s="431" t="s">
        <v>131</v>
      </c>
      <c r="H22" s="431" t="s">
        <v>132</v>
      </c>
      <c r="I22" s="364" t="s">
        <v>133</v>
      </c>
      <c r="J22" s="364" t="s">
        <v>134</v>
      </c>
      <c r="K22" s="364" t="s">
        <v>135</v>
      </c>
      <c r="L22" s="430" t="s">
        <v>123</v>
      </c>
    </row>
    <row r="23" spans="1:13" ht="13.5" thickBot="1">
      <c r="A23" s="436" t="s">
        <v>148</v>
      </c>
      <c r="B23" s="437"/>
      <c r="C23" s="438"/>
      <c r="D23" s="438"/>
      <c r="E23" s="438"/>
      <c r="F23" s="438"/>
      <c r="G23" s="438"/>
      <c r="H23" s="438"/>
      <c r="I23" s="438"/>
      <c r="J23" s="438"/>
      <c r="K23" s="438"/>
      <c r="L23" s="439"/>
    </row>
    <row r="24" spans="1:13" ht="22.5">
      <c r="A24" s="440" t="s">
        <v>149</v>
      </c>
      <c r="B24" s="434">
        <f t="shared" ref="B24:K24" si="0">B3-B6-B9-B12-B15-B18</f>
        <v>0</v>
      </c>
      <c r="C24" s="434">
        <f t="shared" si="0"/>
        <v>0</v>
      </c>
      <c r="D24" s="434">
        <f t="shared" si="0"/>
        <v>0</v>
      </c>
      <c r="E24" s="434">
        <f t="shared" si="0"/>
        <v>0</v>
      </c>
      <c r="F24" s="434">
        <f t="shared" si="0"/>
        <v>0</v>
      </c>
      <c r="G24" s="434">
        <f t="shared" si="0"/>
        <v>0</v>
      </c>
      <c r="H24" s="434">
        <f t="shared" si="0"/>
        <v>0</v>
      </c>
      <c r="I24" s="434">
        <f t="shared" si="0"/>
        <v>0</v>
      </c>
      <c r="J24" s="434">
        <f t="shared" si="0"/>
        <v>0</v>
      </c>
      <c r="K24" s="434">
        <f t="shared" si="0"/>
        <v>0</v>
      </c>
      <c r="L24" s="488">
        <f>L3-L6-L9-L12-L15-L18</f>
        <v>0</v>
      </c>
      <c r="M24" s="140"/>
    </row>
    <row r="25" spans="1:13">
      <c r="A25" s="441" t="s">
        <v>150</v>
      </c>
      <c r="B25" s="428">
        <f>B6+B9+B12+B15+B18</f>
        <v>0</v>
      </c>
      <c r="C25" s="428">
        <f>C6+C9+C12+C15+C18</f>
        <v>0</v>
      </c>
      <c r="D25" s="428">
        <f>D6+D9+D12+D15+D18</f>
        <v>0</v>
      </c>
      <c r="E25" s="428">
        <f>E6+E9+E12+E15+E18</f>
        <v>0</v>
      </c>
      <c r="F25" s="428">
        <f>F6+F9+F12+F15+F18</f>
        <v>0</v>
      </c>
      <c r="G25" s="428">
        <f t="shared" ref="G25:K25" si="1">G6+G9+G12+G15+G18</f>
        <v>0</v>
      </c>
      <c r="H25" s="428">
        <f t="shared" si="1"/>
        <v>0</v>
      </c>
      <c r="I25" s="428">
        <f t="shared" si="1"/>
        <v>0</v>
      </c>
      <c r="J25" s="428">
        <f t="shared" si="1"/>
        <v>0</v>
      </c>
      <c r="K25" s="428">
        <f t="shared" si="1"/>
        <v>0</v>
      </c>
      <c r="L25" s="489">
        <f>L6+L9+L12+L15+L18</f>
        <v>0</v>
      </c>
      <c r="M25" s="140"/>
    </row>
    <row r="26" spans="1:13" ht="13.5" thickBot="1">
      <c r="A26" s="443" t="s">
        <v>151</v>
      </c>
      <c r="B26" s="435">
        <f>B24+B25</f>
        <v>0</v>
      </c>
      <c r="C26" s="435">
        <f t="shared" ref="C26:K26" si="2">C24+C25</f>
        <v>0</v>
      </c>
      <c r="D26" s="435">
        <f t="shared" si="2"/>
        <v>0</v>
      </c>
      <c r="E26" s="435">
        <f t="shared" si="2"/>
        <v>0</v>
      </c>
      <c r="F26" s="435">
        <f t="shared" si="2"/>
        <v>0</v>
      </c>
      <c r="G26" s="435">
        <f t="shared" si="2"/>
        <v>0</v>
      </c>
      <c r="H26" s="435">
        <f t="shared" si="2"/>
        <v>0</v>
      </c>
      <c r="I26" s="435">
        <f t="shared" si="2"/>
        <v>0</v>
      </c>
      <c r="J26" s="435">
        <f t="shared" si="2"/>
        <v>0</v>
      </c>
      <c r="K26" s="435">
        <f t="shared" si="2"/>
        <v>0</v>
      </c>
      <c r="L26" s="444">
        <f>SUM(B26:K26)</f>
        <v>0</v>
      </c>
      <c r="M26" s="140"/>
    </row>
    <row r="27" spans="1:13" ht="13.5" thickBot="1">
      <c r="A27" s="445" t="s">
        <v>152</v>
      </c>
      <c r="B27" s="433"/>
      <c r="C27" s="433"/>
      <c r="D27" s="433"/>
      <c r="E27" s="433"/>
      <c r="F27" s="433"/>
      <c r="G27" s="433"/>
      <c r="H27" s="433"/>
      <c r="I27" s="433"/>
      <c r="J27" s="433"/>
      <c r="K27" s="433"/>
      <c r="L27" s="446"/>
    </row>
    <row r="28" spans="1:13">
      <c r="A28" s="447" t="s">
        <v>153</v>
      </c>
      <c r="B28" s="370">
        <f>'Year 1'!AE76+'Year 1'!AE77</f>
        <v>0</v>
      </c>
      <c r="C28" s="370">
        <f>'Year 2'!AE76+'Year 2'!AE77</f>
        <v>0</v>
      </c>
      <c r="D28" s="370">
        <f>'Year 3'!AE76+'Year 3'!AE77</f>
        <v>0</v>
      </c>
      <c r="E28" s="370">
        <f>'Year 4'!AE76+'Year 4'!AE77</f>
        <v>0</v>
      </c>
      <c r="F28" s="370">
        <f>'Year 5'!AE76+'Year 5'!AE77</f>
        <v>0</v>
      </c>
      <c r="G28" s="370">
        <f>'Year 6'!AD76+'Year 6'!AD77</f>
        <v>0</v>
      </c>
      <c r="H28" s="370">
        <f>'Year 7'!AD76+'Year 7'!AD77</f>
        <v>0</v>
      </c>
      <c r="I28" s="370">
        <f>'Year 7'!AE76+'Year 7'!AE77</f>
        <v>0</v>
      </c>
      <c r="J28" s="370">
        <f>'Year 7'!AF76+'Year 7'!AF77</f>
        <v>0</v>
      </c>
      <c r="K28" s="370">
        <f>'Year 7'!AG76+'Year 7'!AG77</f>
        <v>0</v>
      </c>
      <c r="L28" s="442">
        <f>SUM(B28:K28)</f>
        <v>0</v>
      </c>
    </row>
    <row r="29" spans="1:13" ht="13.5" thickBot="1">
      <c r="A29" s="448" t="s">
        <v>154</v>
      </c>
      <c r="B29" s="429">
        <f>'Year 1'!AG76+'Year 1'!AG77</f>
        <v>0</v>
      </c>
      <c r="C29" s="429">
        <f>'Year 2'!AG76+'Year 2'!AG77</f>
        <v>0</v>
      </c>
      <c r="D29" s="429">
        <f>'Year 3'!AG76+'Year 3'!AG77</f>
        <v>0</v>
      </c>
      <c r="E29" s="429">
        <f>'Year 4'!AG76+'Year 4'!AG77</f>
        <v>0</v>
      </c>
      <c r="F29" s="429">
        <f>'Year 5'!AG76+'Year 5'!AG77</f>
        <v>0</v>
      </c>
      <c r="G29" s="429">
        <f>'Year 6'!AG76+'Year 6'!AG77</f>
        <v>0</v>
      </c>
      <c r="H29" s="429">
        <f>'Year 7'!AG76+'Year 7'!AG77</f>
        <v>0</v>
      </c>
      <c r="I29" s="429">
        <f>'Year 7'!AH76+'Year 7'!AH77</f>
        <v>0</v>
      </c>
      <c r="J29" s="429">
        <f>'Year 7'!AI76+'Year 7'!AI77</f>
        <v>0</v>
      </c>
      <c r="K29" s="429">
        <f>'Year 7'!AJ76+'Year 7'!AJ77</f>
        <v>0</v>
      </c>
      <c r="L29" s="442">
        <f>SUM(B29:K29)</f>
        <v>0</v>
      </c>
    </row>
    <row r="30" spans="1:13" ht="13.5" thickBot="1">
      <c r="A30" s="445" t="s">
        <v>155</v>
      </c>
      <c r="B30" s="433"/>
      <c r="C30" s="433"/>
      <c r="D30" s="433"/>
      <c r="E30" s="433"/>
      <c r="F30" s="433"/>
      <c r="G30" s="433"/>
      <c r="H30" s="433"/>
      <c r="I30" s="433"/>
      <c r="J30" s="433"/>
      <c r="K30" s="433"/>
      <c r="L30" s="446"/>
    </row>
    <row r="31" spans="1:13" ht="13.5" thickBot="1">
      <c r="A31" s="449" t="s">
        <v>156</v>
      </c>
      <c r="B31" s="450">
        <f>B26+B29</f>
        <v>0</v>
      </c>
      <c r="C31" s="450">
        <f t="shared" ref="C31:K31" si="3">C26+C29</f>
        <v>0</v>
      </c>
      <c r="D31" s="450">
        <f t="shared" si="3"/>
        <v>0</v>
      </c>
      <c r="E31" s="450">
        <f t="shared" si="3"/>
        <v>0</v>
      </c>
      <c r="F31" s="450">
        <f t="shared" si="3"/>
        <v>0</v>
      </c>
      <c r="G31" s="450">
        <f t="shared" si="3"/>
        <v>0</v>
      </c>
      <c r="H31" s="450">
        <f t="shared" si="3"/>
        <v>0</v>
      </c>
      <c r="I31" s="450">
        <f t="shared" si="3"/>
        <v>0</v>
      </c>
      <c r="J31" s="450">
        <f t="shared" si="3"/>
        <v>0</v>
      </c>
      <c r="K31" s="450">
        <f t="shared" si="3"/>
        <v>0</v>
      </c>
      <c r="L31" s="451">
        <f>L26+L29</f>
        <v>0</v>
      </c>
    </row>
  </sheetData>
  <sheetProtection algorithmName="SHA-512" hashValue="F75Wa54xotOYJjPf5GrSqivjsjCOaLWZZxQGXoOhHuwRWve1tm6pMPQZ4La5qTHNygGJj8d84SxJfzZuWo/Rcg==" saltValue="Dml+mcbXXmLGaYcApEdYGQ==" spinCount="100000" sheet="1" objects="1" scenarios="1"/>
  <mergeCells count="8">
    <mergeCell ref="A21:L21"/>
    <mergeCell ref="A19:L19"/>
    <mergeCell ref="A1:L1"/>
    <mergeCell ref="A4:L4"/>
    <mergeCell ref="A7:L7"/>
    <mergeCell ref="A10:L10"/>
    <mergeCell ref="A13:L13"/>
    <mergeCell ref="A16:L16"/>
  </mergeCells>
  <pageMargins left="0.7" right="0.7" top="0.75" bottom="0.75" header="0.3" footer="0.3"/>
  <pageSetup scale="9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rgb="FFFFFF00"/>
    <pageSetUpPr fitToPage="1"/>
  </sheetPr>
  <dimension ref="A1:Z1005"/>
  <sheetViews>
    <sheetView showGridLines="0" zoomScale="85" zoomScaleNormal="85" workbookViewId="0">
      <selection activeCell="J5" sqref="J5"/>
    </sheetView>
  </sheetViews>
  <sheetFormatPr defaultColWidth="14.42578125" defaultRowHeight="15" customHeight="1"/>
  <cols>
    <col min="1" max="1" width="32.42578125" customWidth="1"/>
    <col min="2" max="10" width="20.42578125" customWidth="1"/>
    <col min="11" max="26" width="8.140625" customWidth="1"/>
  </cols>
  <sheetData>
    <row r="1" spans="1:26" ht="38.25" customHeight="1">
      <c r="A1" s="107" t="s">
        <v>487</v>
      </c>
      <c r="B1" s="108"/>
      <c r="C1" s="108"/>
      <c r="D1" s="108"/>
      <c r="E1" s="108"/>
      <c r="F1" s="108"/>
      <c r="G1" s="108"/>
      <c r="H1" s="108"/>
      <c r="I1" s="108"/>
      <c r="J1" s="108"/>
      <c r="K1" s="109"/>
      <c r="L1" s="109"/>
      <c r="M1" s="109"/>
      <c r="N1" s="109"/>
      <c r="O1" s="109"/>
      <c r="P1" s="109"/>
      <c r="Q1" s="109"/>
      <c r="R1" s="109"/>
      <c r="S1" s="109"/>
      <c r="T1" s="109"/>
      <c r="U1" s="109"/>
      <c r="V1" s="109"/>
      <c r="W1" s="109"/>
      <c r="X1" s="109"/>
      <c r="Y1" s="109"/>
      <c r="Z1" s="109"/>
    </row>
    <row r="2" spans="1:26" ht="12.75" customHeight="1">
      <c r="A2" s="110"/>
      <c r="B2" s="110"/>
      <c r="C2" s="110"/>
      <c r="D2" s="110"/>
      <c r="E2" s="111"/>
      <c r="F2" s="110"/>
      <c r="G2" s="110"/>
      <c r="H2" s="110"/>
      <c r="I2" s="110"/>
      <c r="J2" s="112"/>
      <c r="K2" s="112"/>
      <c r="L2" s="112"/>
      <c r="M2" s="112"/>
      <c r="N2" s="112"/>
      <c r="O2" s="112"/>
      <c r="P2" s="112"/>
      <c r="Q2" s="112"/>
      <c r="R2" s="112"/>
      <c r="S2" s="112"/>
      <c r="T2" s="112"/>
      <c r="U2" s="112"/>
      <c r="V2" s="112"/>
      <c r="W2" s="112"/>
      <c r="X2" s="112"/>
      <c r="Y2" s="112"/>
      <c r="Z2" s="112"/>
    </row>
    <row r="3" spans="1:26" ht="15" customHeight="1">
      <c r="A3" s="113" t="s">
        <v>488</v>
      </c>
      <c r="B3" s="113" t="s">
        <v>489</v>
      </c>
      <c r="C3" s="113"/>
      <c r="D3" s="113"/>
      <c r="E3" s="113"/>
      <c r="F3" s="113"/>
      <c r="G3" s="113"/>
      <c r="H3" s="113"/>
      <c r="I3" s="113"/>
      <c r="J3" s="114"/>
      <c r="K3" s="112"/>
      <c r="L3" s="112"/>
      <c r="M3" s="112"/>
      <c r="N3" s="112"/>
      <c r="O3" s="112"/>
      <c r="P3" s="112"/>
      <c r="Q3" s="112"/>
      <c r="R3" s="112"/>
      <c r="S3" s="112"/>
      <c r="T3" s="112"/>
      <c r="U3" s="112"/>
      <c r="V3" s="112"/>
      <c r="W3" s="112"/>
      <c r="X3" s="112"/>
      <c r="Y3" s="112"/>
      <c r="Z3" s="112"/>
    </row>
    <row r="4" spans="1:26" ht="97.5" customHeight="1" thickBot="1">
      <c r="A4" s="288" t="s">
        <v>157</v>
      </c>
      <c r="B4" s="288" t="s">
        <v>158</v>
      </c>
      <c r="C4" s="288" t="s">
        <v>159</v>
      </c>
      <c r="D4" s="288" t="s">
        <v>160</v>
      </c>
      <c r="E4" s="288" t="s">
        <v>161</v>
      </c>
      <c r="F4" s="288" t="s">
        <v>162</v>
      </c>
      <c r="G4" s="288" t="s">
        <v>163</v>
      </c>
      <c r="H4" s="288" t="s">
        <v>164</v>
      </c>
      <c r="I4" s="288" t="s">
        <v>165</v>
      </c>
      <c r="J4" s="288" t="s">
        <v>3</v>
      </c>
      <c r="K4" s="115"/>
      <c r="L4" s="115"/>
      <c r="M4" s="115"/>
      <c r="N4" s="115"/>
      <c r="O4" s="115"/>
      <c r="P4" s="115"/>
      <c r="Q4" s="115"/>
      <c r="R4" s="115"/>
      <c r="S4" s="115"/>
      <c r="T4" s="115"/>
      <c r="U4" s="115"/>
      <c r="V4" s="115"/>
      <c r="W4" s="115"/>
      <c r="X4" s="115"/>
      <c r="Y4" s="115"/>
      <c r="Z4" s="115"/>
    </row>
    <row r="5" spans="1:26" ht="15.75" customHeight="1" thickBot="1">
      <c r="A5" s="289" t="s">
        <v>166</v>
      </c>
      <c r="B5" s="970">
        <v>0.1699</v>
      </c>
      <c r="C5" s="970">
        <v>0.17599999999999999</v>
      </c>
      <c r="D5" s="970">
        <v>1.01E-2</v>
      </c>
      <c r="E5" s="970">
        <v>3.0000000000000001E-3</v>
      </c>
      <c r="F5" s="970">
        <v>5.9999999999999995E-4</v>
      </c>
      <c r="G5" s="970">
        <v>1.3599999999999999E-2</v>
      </c>
      <c r="H5" s="970">
        <v>4.8999999999999998E-3</v>
      </c>
      <c r="I5" s="971" t="s">
        <v>167</v>
      </c>
      <c r="J5" s="972">
        <f>SUM($B$5:$H$5)</f>
        <v>0.37809999999999999</v>
      </c>
      <c r="K5" s="116"/>
      <c r="L5" s="116"/>
      <c r="M5" s="116"/>
      <c r="N5" s="116"/>
      <c r="O5" s="116"/>
      <c r="P5" s="116"/>
      <c r="Q5" s="116"/>
      <c r="R5" s="116"/>
      <c r="S5" s="116"/>
      <c r="T5" s="116"/>
      <c r="U5" s="116"/>
      <c r="V5" s="116"/>
      <c r="W5" s="116"/>
      <c r="X5" s="116"/>
      <c r="Y5" s="116"/>
      <c r="Z5" s="116"/>
    </row>
    <row r="6" spans="1:26" ht="15.75" customHeight="1" thickBot="1">
      <c r="A6" s="290" t="s">
        <v>168</v>
      </c>
      <c r="B6" s="973"/>
      <c r="C6" s="973"/>
      <c r="D6" s="973"/>
      <c r="E6" s="973">
        <v>3.0000000000000001E-3</v>
      </c>
      <c r="F6" s="973">
        <v>5.9999999999999995E-4</v>
      </c>
      <c r="G6" s="973">
        <v>1.3599999999999999E-2</v>
      </c>
      <c r="H6" s="973">
        <v>4.8999999999999998E-3</v>
      </c>
      <c r="I6" s="973"/>
      <c r="J6" s="974">
        <f>SUM($B$6:$H$6)</f>
        <v>2.2100000000000002E-2</v>
      </c>
      <c r="K6" s="116"/>
      <c r="L6" s="116"/>
      <c r="M6" s="116"/>
      <c r="N6" s="116"/>
      <c r="O6" s="116"/>
      <c r="P6" s="116"/>
      <c r="Q6" s="116"/>
      <c r="R6" s="116"/>
      <c r="S6" s="116"/>
      <c r="T6" s="116"/>
      <c r="U6" s="116"/>
      <c r="V6" s="116"/>
      <c r="W6" s="116"/>
      <c r="X6" s="116"/>
      <c r="Y6" s="116"/>
      <c r="Z6" s="116"/>
    </row>
    <row r="7" spans="1:26" ht="15.75" customHeight="1" thickBot="1">
      <c r="A7" s="289" t="s">
        <v>169</v>
      </c>
      <c r="B7" s="970"/>
      <c r="C7" s="970"/>
      <c r="D7" s="970"/>
      <c r="E7" s="970">
        <v>3.0000000000000001E-3</v>
      </c>
      <c r="F7" s="970">
        <v>5.9999999999999995E-4</v>
      </c>
      <c r="G7" s="970">
        <v>1.3599999999999999E-2</v>
      </c>
      <c r="H7" s="970">
        <v>4.8999999999999998E-3</v>
      </c>
      <c r="I7" s="970"/>
      <c r="J7" s="970">
        <f>SUM($B$7:$H$7)</f>
        <v>2.2100000000000002E-2</v>
      </c>
      <c r="K7" s="116"/>
      <c r="L7" s="116"/>
      <c r="M7" s="116"/>
      <c r="N7" s="116"/>
      <c r="O7" s="116"/>
      <c r="P7" s="116"/>
      <c r="Q7" s="116"/>
      <c r="R7" s="116"/>
      <c r="S7" s="116"/>
      <c r="T7" s="116"/>
      <c r="U7" s="116"/>
      <c r="V7" s="116"/>
      <c r="W7" s="116"/>
      <c r="X7" s="116"/>
      <c r="Y7" s="116"/>
      <c r="Z7" s="116"/>
    </row>
    <row r="8" spans="1:26" ht="15.75" customHeight="1" thickBot="1">
      <c r="A8" s="290" t="s">
        <v>170</v>
      </c>
      <c r="B8" s="973"/>
      <c r="C8" s="973"/>
      <c r="D8" s="973"/>
      <c r="E8" s="973">
        <v>3.0000000000000001E-3</v>
      </c>
      <c r="F8" s="973">
        <v>5.9999999999999995E-4</v>
      </c>
      <c r="G8" s="973">
        <v>1.3599999999999999E-2</v>
      </c>
      <c r="H8" s="973">
        <v>4.8999999999999998E-3</v>
      </c>
      <c r="I8" s="973"/>
      <c r="J8" s="973">
        <f>SUM($B$8:$H$8)</f>
        <v>2.2100000000000002E-2</v>
      </c>
      <c r="K8" s="116"/>
      <c r="L8" s="116"/>
      <c r="M8" s="116"/>
      <c r="N8" s="116"/>
      <c r="O8" s="116"/>
      <c r="P8" s="116"/>
      <c r="Q8" s="116"/>
      <c r="R8" s="116"/>
      <c r="S8" s="116"/>
      <c r="T8" s="116"/>
      <c r="U8" s="116"/>
      <c r="V8" s="116"/>
      <c r="W8" s="116"/>
      <c r="X8" s="116"/>
      <c r="Y8" s="116"/>
      <c r="Z8" s="116"/>
    </row>
    <row r="9" spans="1:26" ht="15.75" customHeight="1" thickBot="1">
      <c r="A9" s="289" t="s">
        <v>171</v>
      </c>
      <c r="B9" s="970"/>
      <c r="C9" s="970"/>
      <c r="D9" s="970"/>
      <c r="E9" s="970"/>
      <c r="F9" s="970"/>
      <c r="G9" s="970"/>
      <c r="H9" s="970"/>
      <c r="I9" s="970" t="s">
        <v>172</v>
      </c>
      <c r="J9" s="970">
        <f>SUM($B$9:$H$9)</f>
        <v>0</v>
      </c>
      <c r="K9" s="116"/>
      <c r="L9" s="116"/>
      <c r="M9" s="116"/>
      <c r="N9" s="116"/>
      <c r="O9" s="116"/>
      <c r="P9" s="116"/>
      <c r="Q9" s="116"/>
      <c r="R9" s="116"/>
      <c r="S9" s="116"/>
      <c r="T9" s="116"/>
      <c r="U9" s="116"/>
      <c r="V9" s="116"/>
      <c r="W9" s="116"/>
      <c r="X9" s="116"/>
      <c r="Y9" s="116"/>
      <c r="Z9" s="116"/>
    </row>
    <row r="10" spans="1:26" ht="15.75" customHeight="1">
      <c r="A10" s="117"/>
      <c r="B10" s="117"/>
      <c r="C10" s="117"/>
      <c r="D10" s="117"/>
      <c r="E10" s="117"/>
      <c r="F10" s="117"/>
      <c r="G10" s="117"/>
      <c r="H10" s="117"/>
      <c r="I10" s="117"/>
      <c r="J10" s="117"/>
      <c r="K10" s="116"/>
      <c r="L10" s="116"/>
      <c r="M10" s="116"/>
      <c r="N10" s="116"/>
      <c r="O10" s="116"/>
      <c r="P10" s="116"/>
      <c r="Q10" s="116"/>
      <c r="R10" s="116"/>
      <c r="S10" s="116"/>
      <c r="T10" s="116"/>
      <c r="U10" s="116"/>
      <c r="V10" s="116"/>
      <c r="W10" s="116"/>
      <c r="X10" s="116"/>
      <c r="Y10" s="116"/>
      <c r="Z10" s="116"/>
    </row>
    <row r="11" spans="1:26" ht="15.75" customHeight="1">
      <c r="A11" s="118" t="s">
        <v>173</v>
      </c>
      <c r="B11" s="118"/>
      <c r="C11" s="119"/>
      <c r="D11" s="120"/>
      <c r="E11" s="117"/>
      <c r="F11" s="117"/>
      <c r="G11" s="117"/>
      <c r="H11" s="117"/>
      <c r="I11" s="117"/>
      <c r="J11" s="117"/>
      <c r="K11" s="116"/>
      <c r="L11" s="116"/>
      <c r="M11" s="116"/>
      <c r="N11" s="116"/>
      <c r="O11" s="116"/>
      <c r="P11" s="116"/>
      <c r="Q11" s="116"/>
      <c r="R11" s="116"/>
      <c r="S11" s="116"/>
      <c r="T11" s="116"/>
      <c r="U11" s="116"/>
      <c r="V11" s="116"/>
      <c r="W11" s="116"/>
      <c r="X11" s="116"/>
      <c r="Y11" s="116"/>
      <c r="Z11" s="116"/>
    </row>
    <row r="12" spans="1:26" ht="15.75" customHeight="1">
      <c r="A12" s="120" t="s">
        <v>174</v>
      </c>
      <c r="B12" s="119"/>
      <c r="C12" s="119"/>
      <c r="D12" s="120"/>
      <c r="E12" s="117"/>
      <c r="F12" s="117"/>
      <c r="G12" s="117"/>
      <c r="H12" s="117"/>
      <c r="I12" s="117"/>
      <c r="J12" s="117"/>
      <c r="K12" s="116"/>
      <c r="L12" s="116"/>
      <c r="M12" s="116"/>
      <c r="N12" s="116"/>
      <c r="O12" s="116"/>
      <c r="P12" s="116"/>
      <c r="Q12" s="116"/>
      <c r="R12" s="116"/>
      <c r="S12" s="116"/>
      <c r="T12" s="116"/>
      <c r="U12" s="116"/>
      <c r="V12" s="116"/>
      <c r="W12" s="116"/>
      <c r="X12" s="116"/>
      <c r="Y12" s="116"/>
      <c r="Z12" s="116"/>
    </row>
    <row r="13" spans="1:26" ht="15.75" customHeight="1">
      <c r="A13" s="113"/>
      <c r="B13" s="113"/>
      <c r="C13" s="113"/>
      <c r="D13" s="113"/>
      <c r="E13" s="113"/>
      <c r="F13" s="113"/>
      <c r="G13" s="113"/>
      <c r="H13" s="113"/>
      <c r="I13" s="113"/>
      <c r="J13" s="113"/>
      <c r="K13" s="121"/>
      <c r="L13" s="121"/>
      <c r="M13" s="121"/>
      <c r="N13" s="121"/>
      <c r="O13" s="121"/>
      <c r="P13" s="121"/>
      <c r="Q13" s="121"/>
      <c r="R13" s="121"/>
      <c r="S13" s="121"/>
      <c r="T13" s="121"/>
      <c r="U13" s="121"/>
      <c r="V13" s="121"/>
      <c r="W13" s="121"/>
      <c r="X13" s="121"/>
      <c r="Y13" s="121"/>
      <c r="Z13" s="121"/>
    </row>
    <row r="14" spans="1:26" ht="15.75" customHeight="1">
      <c r="A14" s="113"/>
      <c r="B14" s="113"/>
      <c r="C14" s="113"/>
      <c r="D14" s="113"/>
      <c r="E14" s="113"/>
      <c r="F14" s="113"/>
      <c r="G14" s="113"/>
      <c r="H14" s="113"/>
      <c r="I14" s="113"/>
      <c r="J14" s="113"/>
      <c r="K14" s="121"/>
      <c r="L14" s="121"/>
      <c r="M14" s="121"/>
      <c r="N14" s="121"/>
      <c r="O14" s="121"/>
      <c r="P14" s="121"/>
      <c r="Q14" s="121"/>
      <c r="R14" s="121"/>
      <c r="S14" s="121"/>
      <c r="T14" s="121"/>
      <c r="U14" s="121"/>
      <c r="V14" s="121"/>
      <c r="W14" s="121"/>
      <c r="X14" s="121"/>
      <c r="Y14" s="121"/>
      <c r="Z14" s="121"/>
    </row>
    <row r="15" spans="1:26" ht="25.5">
      <c r="A15" s="107" t="s">
        <v>175</v>
      </c>
      <c r="B15" s="113"/>
      <c r="C15" s="113"/>
      <c r="D15" s="113"/>
      <c r="E15" s="113"/>
      <c r="F15" s="113"/>
      <c r="G15" s="113"/>
      <c r="H15" s="113"/>
      <c r="I15" s="113"/>
      <c r="J15" s="113"/>
      <c r="K15" s="121"/>
      <c r="L15" s="121"/>
      <c r="M15" s="121"/>
      <c r="N15" s="121"/>
      <c r="O15" s="121"/>
      <c r="P15" s="121"/>
      <c r="Q15" s="121"/>
      <c r="R15" s="121"/>
      <c r="S15" s="121"/>
      <c r="T15" s="121"/>
      <c r="U15" s="121"/>
      <c r="V15" s="121"/>
      <c r="W15" s="121"/>
      <c r="X15" s="121"/>
      <c r="Y15" s="121"/>
      <c r="Z15" s="121"/>
    </row>
    <row r="16" spans="1:26" ht="15.75" customHeight="1">
      <c r="A16" s="113"/>
      <c r="B16" s="113"/>
      <c r="C16" s="113"/>
      <c r="D16" s="113"/>
      <c r="E16" s="113"/>
      <c r="F16" s="113"/>
      <c r="G16" s="113"/>
      <c r="H16" s="113"/>
      <c r="I16" s="113"/>
      <c r="J16" s="113"/>
      <c r="K16" s="121"/>
      <c r="L16" s="121"/>
      <c r="M16" s="121"/>
      <c r="N16" s="121"/>
      <c r="O16" s="121"/>
      <c r="P16" s="121"/>
      <c r="Q16" s="121"/>
      <c r="R16" s="121"/>
      <c r="S16" s="121"/>
      <c r="T16" s="121"/>
      <c r="U16" s="121"/>
      <c r="V16" s="121"/>
      <c r="W16" s="121"/>
      <c r="X16" s="121"/>
      <c r="Y16" s="121"/>
      <c r="Z16" s="121"/>
    </row>
    <row r="17" spans="1:26" ht="15.75" customHeight="1">
      <c r="A17" s="113" t="s">
        <v>176</v>
      </c>
      <c r="B17" s="113" t="s">
        <v>177</v>
      </c>
      <c r="C17" s="113"/>
      <c r="D17" s="113"/>
      <c r="E17" s="113"/>
      <c r="F17" s="113"/>
      <c r="G17" s="113"/>
      <c r="H17" s="113"/>
      <c r="I17" s="113"/>
      <c r="J17" s="113"/>
      <c r="K17" s="121"/>
      <c r="L17" s="121"/>
      <c r="M17" s="121"/>
      <c r="N17" s="121"/>
      <c r="O17" s="121"/>
      <c r="P17" s="121"/>
      <c r="Q17" s="121"/>
      <c r="R17" s="121"/>
      <c r="S17" s="121"/>
      <c r="T17" s="121"/>
      <c r="U17" s="121"/>
      <c r="V17" s="121"/>
      <c r="W17" s="121"/>
      <c r="X17" s="121"/>
      <c r="Y17" s="121"/>
      <c r="Z17" s="121"/>
    </row>
    <row r="18" spans="1:26" ht="47.25">
      <c r="A18" s="288" t="s">
        <v>178</v>
      </c>
      <c r="B18" s="288" t="s">
        <v>106</v>
      </c>
      <c r="C18" s="288" t="s">
        <v>179</v>
      </c>
      <c r="D18" s="288" t="s">
        <v>180</v>
      </c>
      <c r="E18" s="288" t="s">
        <v>181</v>
      </c>
      <c r="F18" s="288" t="s">
        <v>182</v>
      </c>
      <c r="G18" s="288" t="s">
        <v>183</v>
      </c>
      <c r="H18" s="288" t="s">
        <v>184</v>
      </c>
      <c r="I18" s="288" t="s">
        <v>185</v>
      </c>
      <c r="J18" s="113"/>
      <c r="K18" s="121"/>
      <c r="L18" s="121"/>
      <c r="M18" s="121"/>
      <c r="N18" s="121"/>
      <c r="O18" s="121"/>
      <c r="P18" s="121"/>
      <c r="Q18" s="121"/>
      <c r="R18" s="121"/>
      <c r="S18" s="121"/>
      <c r="T18" s="121"/>
      <c r="U18" s="121"/>
      <c r="V18" s="121"/>
      <c r="W18" s="121"/>
      <c r="X18" s="121"/>
      <c r="Y18" s="121"/>
      <c r="Z18" s="121"/>
    </row>
    <row r="19" spans="1:26" ht="15.75" customHeight="1">
      <c r="A19" s="913">
        <v>45108</v>
      </c>
      <c r="B19" s="914">
        <v>0.56499999999999995</v>
      </c>
      <c r="C19" s="914">
        <v>0.26</v>
      </c>
      <c r="D19" s="914">
        <v>0.58499999999999996</v>
      </c>
      <c r="E19" s="914">
        <v>0.28000000000000003</v>
      </c>
      <c r="F19" s="914">
        <v>0.3</v>
      </c>
      <c r="G19" s="914">
        <v>0.26</v>
      </c>
      <c r="H19" s="914">
        <v>0.5</v>
      </c>
      <c r="I19" s="914">
        <v>0.26</v>
      </c>
      <c r="J19" s="113"/>
      <c r="K19" s="121"/>
      <c r="L19" s="121"/>
      <c r="M19" s="121"/>
      <c r="N19" s="121"/>
      <c r="O19" s="121"/>
      <c r="P19" s="121"/>
      <c r="Q19" s="121"/>
      <c r="R19" s="121"/>
      <c r="S19" s="121"/>
      <c r="T19" s="121"/>
      <c r="U19" s="121"/>
      <c r="V19" s="121"/>
      <c r="W19" s="121"/>
      <c r="X19" s="121"/>
      <c r="Y19" s="121"/>
      <c r="Z19" s="121"/>
    </row>
    <row r="20" spans="1:26" ht="15.75" customHeight="1">
      <c r="A20" s="913">
        <v>45474</v>
      </c>
      <c r="B20" s="914">
        <v>0.56999999999999995</v>
      </c>
      <c r="C20" s="914">
        <v>0.26</v>
      </c>
      <c r="D20" s="914">
        <v>0.59499999999999997</v>
      </c>
      <c r="E20" s="914">
        <v>0.28499999999999998</v>
      </c>
      <c r="F20" s="914">
        <v>0.32</v>
      </c>
      <c r="G20" s="914">
        <v>0.26</v>
      </c>
      <c r="H20" s="914">
        <v>0.51</v>
      </c>
      <c r="I20" s="914">
        <v>0.26</v>
      </c>
      <c r="J20" s="113"/>
      <c r="K20" s="121"/>
      <c r="L20" s="121"/>
      <c r="M20" s="121"/>
      <c r="N20" s="121"/>
      <c r="O20" s="121"/>
      <c r="P20" s="121"/>
      <c r="Q20" s="121"/>
      <c r="R20" s="121"/>
      <c r="S20" s="121"/>
      <c r="T20" s="121"/>
      <c r="U20" s="121"/>
      <c r="V20" s="121"/>
      <c r="W20" s="121"/>
      <c r="X20" s="121"/>
      <c r="Y20" s="121"/>
      <c r="Z20" s="121"/>
    </row>
    <row r="21" spans="1:26" ht="15.75" customHeight="1">
      <c r="A21" s="913">
        <v>45839</v>
      </c>
      <c r="B21" s="914">
        <v>0.57499999999999996</v>
      </c>
      <c r="C21" s="914">
        <v>0.26</v>
      </c>
      <c r="D21" s="914">
        <v>0.6</v>
      </c>
      <c r="E21" s="914">
        <v>0.28499999999999998</v>
      </c>
      <c r="F21" s="914">
        <v>0.32</v>
      </c>
      <c r="G21" s="914">
        <v>0.26</v>
      </c>
      <c r="H21" s="914">
        <v>0.51</v>
      </c>
      <c r="I21" s="914">
        <v>0.26</v>
      </c>
      <c r="J21" s="113"/>
      <c r="K21" s="121"/>
      <c r="L21" s="121"/>
      <c r="M21" s="121"/>
      <c r="N21" s="121"/>
      <c r="O21" s="121"/>
      <c r="P21" s="121"/>
      <c r="Q21" s="121"/>
      <c r="R21" s="121"/>
      <c r="S21" s="121"/>
      <c r="T21" s="121"/>
      <c r="U21" s="121"/>
      <c r="V21" s="121"/>
      <c r="W21" s="121"/>
      <c r="X21" s="121"/>
      <c r="Y21" s="121"/>
      <c r="Z21" s="121"/>
    </row>
    <row r="22" spans="1:26" ht="15.75" customHeight="1">
      <c r="A22" s="913">
        <v>46204</v>
      </c>
      <c r="B22" s="914">
        <v>0.57499999999999996</v>
      </c>
      <c r="C22" s="914">
        <v>0.26</v>
      </c>
      <c r="D22" s="914">
        <v>0.6</v>
      </c>
      <c r="E22" s="914">
        <v>0.28499999999999998</v>
      </c>
      <c r="F22" s="914">
        <v>0.34</v>
      </c>
      <c r="G22" s="914">
        <v>0.26</v>
      </c>
      <c r="H22" s="914">
        <v>0.51</v>
      </c>
      <c r="I22" s="914">
        <v>0.26</v>
      </c>
      <c r="J22" s="113"/>
      <c r="K22" s="121"/>
      <c r="L22" s="121"/>
      <c r="M22" s="121"/>
      <c r="N22" s="121"/>
      <c r="O22" s="121"/>
      <c r="P22" s="121"/>
      <c r="Q22" s="121"/>
      <c r="R22" s="121"/>
      <c r="S22" s="121"/>
      <c r="T22" s="121"/>
      <c r="U22" s="121"/>
      <c r="V22" s="121"/>
      <c r="W22" s="121"/>
      <c r="X22" s="121"/>
      <c r="Y22" s="121"/>
      <c r="Z22" s="121"/>
    </row>
    <row r="23" spans="1:26" ht="15.75" customHeight="1">
      <c r="A23" s="913">
        <v>46569</v>
      </c>
      <c r="B23" s="914">
        <v>0.57999999999999996</v>
      </c>
      <c r="C23" s="914">
        <v>0.26</v>
      </c>
      <c r="D23" s="914">
        <v>0.60499999999999998</v>
      </c>
      <c r="E23" s="914">
        <v>0.28499999999999998</v>
      </c>
      <c r="F23" s="914">
        <v>0.34</v>
      </c>
      <c r="G23" s="914">
        <v>0.26</v>
      </c>
      <c r="H23" s="914">
        <v>0.51</v>
      </c>
      <c r="I23" s="914">
        <v>0.26</v>
      </c>
      <c r="J23" s="113"/>
      <c r="K23" s="121"/>
      <c r="L23" s="121"/>
      <c r="M23" s="121"/>
      <c r="N23" s="121"/>
      <c r="O23" s="121"/>
      <c r="P23" s="121"/>
      <c r="Q23" s="121"/>
      <c r="R23" s="121"/>
      <c r="S23" s="121"/>
      <c r="T23" s="121"/>
      <c r="U23" s="121"/>
      <c r="V23" s="121"/>
      <c r="W23" s="121"/>
      <c r="X23" s="121"/>
      <c r="Y23" s="121"/>
      <c r="Z23" s="121"/>
    </row>
    <row r="24" spans="1:26" ht="15.75" customHeight="1">
      <c r="A24" s="113"/>
      <c r="B24" s="113"/>
      <c r="C24" s="113"/>
      <c r="D24" s="113"/>
      <c r="E24" s="113"/>
      <c r="F24" s="113"/>
      <c r="G24" s="113"/>
      <c r="H24" s="113"/>
      <c r="I24" s="113"/>
      <c r="J24" s="113"/>
      <c r="K24" s="121"/>
      <c r="L24" s="121"/>
      <c r="M24" s="121"/>
      <c r="N24" s="121"/>
      <c r="O24" s="121"/>
      <c r="P24" s="121"/>
      <c r="Q24" s="121"/>
      <c r="R24" s="121"/>
      <c r="S24" s="121"/>
      <c r="T24" s="121"/>
      <c r="U24" s="121"/>
      <c r="V24" s="121"/>
      <c r="W24" s="121"/>
      <c r="X24" s="121"/>
      <c r="Y24" s="121"/>
      <c r="Z24" s="121"/>
    </row>
    <row r="25" spans="1:26" ht="15.75" customHeight="1">
      <c r="A25" s="113"/>
      <c r="B25" s="113"/>
      <c r="C25" s="113"/>
      <c r="D25" s="113"/>
      <c r="E25" s="113"/>
      <c r="F25" s="113"/>
      <c r="G25" s="113"/>
      <c r="H25" s="113"/>
      <c r="I25" s="113"/>
      <c r="J25" s="113"/>
      <c r="K25" s="121"/>
      <c r="L25" s="121"/>
      <c r="M25" s="121"/>
      <c r="N25" s="121"/>
      <c r="O25" s="121"/>
      <c r="P25" s="121"/>
      <c r="Q25" s="121"/>
      <c r="R25" s="121"/>
      <c r="S25" s="121"/>
      <c r="T25" s="121"/>
      <c r="U25" s="121"/>
      <c r="V25" s="121"/>
      <c r="W25" s="121"/>
      <c r="X25" s="121"/>
      <c r="Y25" s="121"/>
      <c r="Z25" s="121"/>
    </row>
    <row r="26" spans="1:26" ht="15.75" customHeight="1">
      <c r="A26" s="113"/>
      <c r="B26" s="113"/>
      <c r="C26" s="113"/>
      <c r="D26" s="113"/>
      <c r="E26" s="113"/>
      <c r="F26" s="113"/>
      <c r="G26" s="113"/>
      <c r="H26" s="113"/>
      <c r="I26" s="113"/>
      <c r="J26" s="113"/>
      <c r="K26" s="121"/>
      <c r="L26" s="121"/>
      <c r="M26" s="121"/>
      <c r="N26" s="121"/>
      <c r="O26" s="121"/>
      <c r="P26" s="121"/>
      <c r="Q26" s="121"/>
      <c r="R26" s="121"/>
      <c r="S26" s="121"/>
      <c r="T26" s="121"/>
      <c r="U26" s="121"/>
      <c r="V26" s="121"/>
      <c r="W26" s="121"/>
      <c r="X26" s="121"/>
      <c r="Y26" s="121"/>
      <c r="Z26" s="121"/>
    </row>
    <row r="27" spans="1:26" ht="15.75" customHeight="1">
      <c r="A27" s="113"/>
      <c r="B27" s="113"/>
      <c r="C27" s="113"/>
      <c r="D27" s="113"/>
      <c r="E27" s="113"/>
      <c r="F27" s="113"/>
      <c r="G27" s="113"/>
      <c r="H27" s="113"/>
      <c r="I27" s="113"/>
      <c r="J27" s="113"/>
      <c r="K27" s="121"/>
      <c r="L27" s="121"/>
      <c r="M27" s="121"/>
      <c r="N27" s="121"/>
      <c r="O27" s="121"/>
      <c r="P27" s="121"/>
      <c r="Q27" s="121"/>
      <c r="R27" s="121"/>
      <c r="S27" s="121"/>
      <c r="T27" s="121"/>
      <c r="U27" s="121"/>
      <c r="V27" s="121"/>
      <c r="W27" s="121"/>
      <c r="X27" s="121"/>
      <c r="Y27" s="121"/>
      <c r="Z27" s="121"/>
    </row>
    <row r="28" spans="1:26" ht="15.75" customHeight="1">
      <c r="A28" s="113"/>
      <c r="B28" s="113"/>
      <c r="C28" s="113"/>
      <c r="D28" s="113"/>
      <c r="E28" s="113"/>
      <c r="F28" s="113"/>
      <c r="G28" s="113"/>
      <c r="H28" s="113"/>
      <c r="I28" s="113"/>
      <c r="J28" s="113"/>
      <c r="K28" s="121"/>
      <c r="L28" s="121"/>
      <c r="M28" s="121"/>
      <c r="N28" s="121"/>
      <c r="O28" s="121"/>
      <c r="P28" s="121"/>
      <c r="Q28" s="121"/>
      <c r="R28" s="121"/>
      <c r="S28" s="121"/>
      <c r="T28" s="121"/>
      <c r="U28" s="121"/>
      <c r="V28" s="121"/>
      <c r="W28" s="121"/>
      <c r="X28" s="121"/>
      <c r="Y28" s="121"/>
      <c r="Z28" s="121"/>
    </row>
    <row r="29" spans="1:26" ht="15.75" customHeight="1">
      <c r="A29" s="113"/>
      <c r="B29" s="113"/>
      <c r="C29" s="113"/>
      <c r="D29" s="113"/>
      <c r="E29" s="113"/>
      <c r="F29" s="113"/>
      <c r="G29" s="113"/>
      <c r="H29" s="113"/>
      <c r="I29" s="113"/>
      <c r="J29" s="113"/>
      <c r="K29" s="121"/>
      <c r="L29" s="121"/>
      <c r="M29" s="121"/>
      <c r="N29" s="121"/>
      <c r="O29" s="121"/>
      <c r="P29" s="121"/>
      <c r="Q29" s="121"/>
      <c r="R29" s="121"/>
      <c r="S29" s="121"/>
      <c r="T29" s="121"/>
      <c r="U29" s="121"/>
      <c r="V29" s="121"/>
      <c r="W29" s="121"/>
      <c r="X29" s="121"/>
      <c r="Y29" s="121"/>
      <c r="Z29" s="121"/>
    </row>
    <row r="30" spans="1:26" ht="15.75" customHeight="1">
      <c r="A30" s="113"/>
      <c r="B30" s="113"/>
      <c r="C30" s="113"/>
      <c r="D30" s="113"/>
      <c r="E30" s="113"/>
      <c r="F30" s="113"/>
      <c r="G30" s="113"/>
      <c r="H30" s="113"/>
      <c r="I30" s="113"/>
      <c r="J30" s="113"/>
      <c r="K30" s="121"/>
      <c r="L30" s="121"/>
      <c r="M30" s="121"/>
      <c r="N30" s="121"/>
      <c r="O30" s="121"/>
      <c r="P30" s="121"/>
      <c r="Q30" s="121"/>
      <c r="R30" s="121"/>
      <c r="S30" s="121"/>
      <c r="T30" s="121"/>
      <c r="U30" s="121"/>
      <c r="V30" s="121"/>
      <c r="W30" s="121"/>
      <c r="X30" s="121"/>
      <c r="Y30" s="121"/>
      <c r="Z30" s="121"/>
    </row>
    <row r="31" spans="1:26" ht="15.75" customHeight="1">
      <c r="A31" s="113"/>
      <c r="B31" s="113"/>
      <c r="C31" s="113"/>
      <c r="D31" s="113"/>
      <c r="E31" s="113"/>
      <c r="F31" s="113"/>
      <c r="G31" s="113"/>
      <c r="H31" s="113"/>
      <c r="I31" s="113"/>
      <c r="J31" s="113"/>
      <c r="K31" s="121"/>
      <c r="L31" s="121"/>
      <c r="M31" s="121"/>
      <c r="N31" s="121"/>
      <c r="O31" s="121"/>
      <c r="P31" s="121"/>
      <c r="Q31" s="121"/>
      <c r="R31" s="121"/>
      <c r="S31" s="121"/>
      <c r="T31" s="121"/>
      <c r="U31" s="121"/>
      <c r="V31" s="121"/>
      <c r="W31" s="121"/>
      <c r="X31" s="121"/>
      <c r="Y31" s="121"/>
      <c r="Z31" s="121"/>
    </row>
    <row r="32" spans="1:26" ht="15.75" customHeight="1">
      <c r="A32" s="113"/>
      <c r="B32" s="113"/>
      <c r="C32" s="113"/>
      <c r="D32" s="113"/>
      <c r="E32" s="113"/>
      <c r="F32" s="113"/>
      <c r="G32" s="113"/>
      <c r="H32" s="113"/>
      <c r="I32" s="113"/>
      <c r="J32" s="113"/>
      <c r="K32" s="121"/>
      <c r="L32" s="121"/>
      <c r="M32" s="121"/>
      <c r="N32" s="121"/>
      <c r="O32" s="121"/>
      <c r="P32" s="121"/>
      <c r="Q32" s="121"/>
      <c r="R32" s="121"/>
      <c r="S32" s="121"/>
      <c r="T32" s="121"/>
      <c r="U32" s="121"/>
      <c r="V32" s="121"/>
      <c r="W32" s="121"/>
      <c r="X32" s="121"/>
      <c r="Y32" s="121"/>
      <c r="Z32" s="121"/>
    </row>
    <row r="33" spans="1:26" ht="15.75" customHeight="1">
      <c r="A33" s="113"/>
      <c r="B33" s="113"/>
      <c r="C33" s="113"/>
      <c r="D33" s="113"/>
      <c r="E33" s="113"/>
      <c r="F33" s="113"/>
      <c r="G33" s="113"/>
      <c r="H33" s="113"/>
      <c r="I33" s="113"/>
      <c r="J33" s="113"/>
      <c r="K33" s="121"/>
      <c r="L33" s="121"/>
      <c r="M33" s="121"/>
      <c r="N33" s="121"/>
      <c r="O33" s="121"/>
      <c r="P33" s="121"/>
      <c r="Q33" s="121"/>
      <c r="R33" s="121"/>
      <c r="S33" s="121"/>
      <c r="T33" s="121"/>
      <c r="U33" s="121"/>
      <c r="V33" s="121"/>
      <c r="W33" s="121"/>
      <c r="X33" s="121"/>
      <c r="Y33" s="121"/>
      <c r="Z33" s="121"/>
    </row>
    <row r="34" spans="1:26" ht="15.75" customHeight="1">
      <c r="A34" s="113"/>
      <c r="B34" s="113"/>
      <c r="C34" s="113"/>
      <c r="D34" s="113"/>
      <c r="E34" s="113"/>
      <c r="F34" s="113"/>
      <c r="G34" s="113"/>
      <c r="H34" s="113"/>
      <c r="I34" s="113"/>
      <c r="J34" s="113"/>
      <c r="K34" s="121"/>
      <c r="L34" s="121"/>
      <c r="M34" s="121"/>
      <c r="N34" s="121"/>
      <c r="O34" s="121"/>
      <c r="P34" s="121"/>
      <c r="Q34" s="121"/>
      <c r="R34" s="121"/>
      <c r="S34" s="121"/>
      <c r="T34" s="121"/>
      <c r="U34" s="121"/>
      <c r="V34" s="121"/>
      <c r="W34" s="121"/>
      <c r="X34" s="121"/>
      <c r="Y34" s="121"/>
      <c r="Z34" s="121"/>
    </row>
    <row r="35" spans="1:26" ht="15.75" customHeight="1">
      <c r="A35" s="113"/>
      <c r="B35" s="113"/>
      <c r="C35" s="113"/>
      <c r="D35" s="113"/>
      <c r="E35" s="113"/>
      <c r="F35" s="113"/>
      <c r="G35" s="113"/>
      <c r="H35" s="113"/>
      <c r="I35" s="113"/>
      <c r="J35" s="113"/>
      <c r="K35" s="121"/>
      <c r="L35" s="121"/>
      <c r="M35" s="121"/>
      <c r="N35" s="121"/>
      <c r="O35" s="121"/>
      <c r="P35" s="121"/>
      <c r="Q35" s="121"/>
      <c r="R35" s="121"/>
      <c r="S35" s="121"/>
      <c r="T35" s="121"/>
      <c r="U35" s="121"/>
      <c r="V35" s="121"/>
      <c r="W35" s="121"/>
      <c r="X35" s="121"/>
      <c r="Y35" s="121"/>
      <c r="Z35" s="121"/>
    </row>
    <row r="36" spans="1:26" ht="15.75" customHeight="1">
      <c r="A36" s="113"/>
      <c r="B36" s="113"/>
      <c r="C36" s="113"/>
      <c r="D36" s="113"/>
      <c r="E36" s="113"/>
      <c r="F36" s="113"/>
      <c r="G36" s="113"/>
      <c r="H36" s="113"/>
      <c r="I36" s="113"/>
      <c r="J36" s="113"/>
      <c r="K36" s="112"/>
      <c r="L36" s="112"/>
      <c r="M36" s="112"/>
      <c r="N36" s="112"/>
      <c r="O36" s="112"/>
      <c r="P36" s="112"/>
      <c r="Q36" s="112"/>
      <c r="R36" s="112"/>
      <c r="S36" s="112"/>
      <c r="T36" s="112"/>
      <c r="U36" s="112"/>
      <c r="V36" s="112"/>
      <c r="W36" s="112"/>
      <c r="X36" s="112"/>
      <c r="Y36" s="112"/>
      <c r="Z36" s="112"/>
    </row>
    <row r="37" spans="1:26" ht="15.75" customHeight="1">
      <c r="A37" s="113"/>
      <c r="B37" s="113"/>
      <c r="C37" s="113"/>
      <c r="D37" s="113"/>
      <c r="E37" s="113"/>
      <c r="F37" s="113"/>
      <c r="G37" s="113"/>
      <c r="H37" s="113"/>
      <c r="I37" s="113"/>
      <c r="J37" s="113"/>
      <c r="K37" s="112"/>
      <c r="L37" s="112"/>
      <c r="M37" s="112"/>
      <c r="N37" s="112"/>
      <c r="O37" s="112"/>
      <c r="P37" s="112"/>
      <c r="Q37" s="112"/>
      <c r="R37" s="112"/>
      <c r="S37" s="112"/>
      <c r="T37" s="112"/>
      <c r="U37" s="112"/>
      <c r="V37" s="112"/>
      <c r="W37" s="112"/>
      <c r="X37" s="112"/>
      <c r="Y37" s="112"/>
      <c r="Z37" s="112"/>
    </row>
    <row r="38" spans="1:26" ht="15.75" customHeight="1">
      <c r="A38" s="113"/>
      <c r="B38" s="113"/>
      <c r="C38" s="113"/>
      <c r="D38" s="113"/>
      <c r="E38" s="113"/>
      <c r="F38" s="113"/>
      <c r="G38" s="113"/>
      <c r="H38" s="113"/>
      <c r="I38" s="113"/>
      <c r="J38" s="113"/>
      <c r="K38" s="112"/>
      <c r="L38" s="112"/>
      <c r="M38" s="112"/>
      <c r="N38" s="112"/>
      <c r="O38" s="112"/>
      <c r="P38" s="112"/>
      <c r="Q38" s="112"/>
      <c r="R38" s="112"/>
      <c r="S38" s="112"/>
      <c r="T38" s="112"/>
      <c r="U38" s="112"/>
      <c r="V38" s="112"/>
      <c r="W38" s="112"/>
      <c r="X38" s="112"/>
      <c r="Y38" s="112"/>
      <c r="Z38" s="112"/>
    </row>
    <row r="39" spans="1:26" ht="15.75" customHeight="1">
      <c r="A39" s="113"/>
      <c r="B39" s="113"/>
      <c r="C39" s="113"/>
      <c r="D39" s="113"/>
      <c r="E39" s="113"/>
      <c r="F39" s="113"/>
      <c r="G39" s="113"/>
      <c r="H39" s="113"/>
      <c r="I39" s="113"/>
      <c r="J39" s="113"/>
      <c r="K39" s="112"/>
      <c r="L39" s="112"/>
      <c r="M39" s="112"/>
      <c r="N39" s="112"/>
      <c r="O39" s="112"/>
      <c r="P39" s="112"/>
      <c r="Q39" s="112"/>
      <c r="R39" s="112"/>
      <c r="S39" s="112"/>
      <c r="T39" s="112"/>
      <c r="U39" s="112"/>
      <c r="V39" s="112"/>
      <c r="W39" s="112"/>
      <c r="X39" s="112"/>
      <c r="Y39" s="112"/>
      <c r="Z39" s="112"/>
    </row>
    <row r="40" spans="1:26" ht="15.75" customHeight="1">
      <c r="A40" s="113"/>
      <c r="B40" s="113"/>
      <c r="C40" s="113"/>
      <c r="D40" s="113"/>
      <c r="E40" s="113"/>
      <c r="F40" s="113"/>
      <c r="G40" s="113"/>
      <c r="H40" s="113"/>
      <c r="I40" s="113"/>
      <c r="J40" s="113"/>
      <c r="K40" s="112"/>
      <c r="L40" s="112"/>
      <c r="M40" s="112"/>
      <c r="N40" s="112"/>
      <c r="O40" s="112"/>
      <c r="P40" s="112"/>
      <c r="Q40" s="112"/>
      <c r="R40" s="112"/>
      <c r="S40" s="112"/>
      <c r="T40" s="112"/>
      <c r="U40" s="112"/>
      <c r="V40" s="112"/>
      <c r="W40" s="112"/>
      <c r="X40" s="112"/>
      <c r="Y40" s="112"/>
      <c r="Z40" s="112"/>
    </row>
    <row r="41" spans="1:26" ht="15.75" customHeight="1">
      <c r="A41" s="113"/>
      <c r="B41" s="113"/>
      <c r="C41" s="113"/>
      <c r="D41" s="113"/>
      <c r="E41" s="113"/>
      <c r="F41" s="113"/>
      <c r="G41" s="113"/>
      <c r="H41" s="113"/>
      <c r="I41" s="113"/>
      <c r="J41" s="113"/>
      <c r="K41" s="112"/>
      <c r="L41" s="112"/>
      <c r="M41" s="112"/>
      <c r="N41" s="112"/>
      <c r="O41" s="112"/>
      <c r="P41" s="112"/>
      <c r="Q41" s="112"/>
      <c r="R41" s="112"/>
      <c r="S41" s="112"/>
      <c r="T41" s="112"/>
      <c r="U41" s="112"/>
      <c r="V41" s="112"/>
      <c r="W41" s="112"/>
      <c r="X41" s="112"/>
      <c r="Y41" s="112"/>
      <c r="Z41" s="112"/>
    </row>
    <row r="42" spans="1:26" ht="15.75" customHeight="1">
      <c r="A42" s="113"/>
      <c r="B42" s="113"/>
      <c r="C42" s="113"/>
      <c r="D42" s="113"/>
      <c r="E42" s="113"/>
      <c r="F42" s="113"/>
      <c r="G42" s="113"/>
      <c r="H42" s="113"/>
      <c r="I42" s="113"/>
      <c r="J42" s="113"/>
      <c r="K42" s="112"/>
      <c r="L42" s="112"/>
      <c r="M42" s="112"/>
      <c r="N42" s="112"/>
      <c r="O42" s="112"/>
      <c r="P42" s="112"/>
      <c r="Q42" s="112"/>
      <c r="R42" s="112"/>
      <c r="S42" s="112"/>
      <c r="T42" s="112"/>
      <c r="U42" s="112"/>
      <c r="V42" s="112"/>
      <c r="W42" s="112"/>
      <c r="X42" s="112"/>
      <c r="Y42" s="112"/>
      <c r="Z42" s="112"/>
    </row>
    <row r="43" spans="1:26" ht="15.75" customHeight="1">
      <c r="A43" s="113"/>
      <c r="B43" s="113"/>
      <c r="C43" s="113"/>
      <c r="D43" s="113"/>
      <c r="E43" s="113"/>
      <c r="F43" s="113"/>
      <c r="G43" s="113"/>
      <c r="H43" s="113"/>
      <c r="I43" s="113"/>
      <c r="J43" s="113"/>
      <c r="K43" s="112"/>
      <c r="L43" s="112"/>
      <c r="M43" s="112"/>
      <c r="N43" s="112"/>
      <c r="O43" s="112"/>
      <c r="P43" s="112"/>
      <c r="Q43" s="112"/>
      <c r="R43" s="112"/>
      <c r="S43" s="112"/>
      <c r="T43" s="112"/>
      <c r="U43" s="112"/>
      <c r="V43" s="112"/>
      <c r="W43" s="112"/>
      <c r="X43" s="112"/>
      <c r="Y43" s="112"/>
      <c r="Z43" s="112"/>
    </row>
    <row r="44" spans="1:26" ht="15.75" customHeight="1">
      <c r="A44" s="113"/>
      <c r="B44" s="113"/>
      <c r="C44" s="113"/>
      <c r="D44" s="113"/>
      <c r="E44" s="113"/>
      <c r="F44" s="113"/>
      <c r="G44" s="113"/>
      <c r="H44" s="113"/>
      <c r="I44" s="113"/>
      <c r="J44" s="113"/>
      <c r="K44" s="112"/>
      <c r="L44" s="112"/>
      <c r="M44" s="112"/>
      <c r="N44" s="112"/>
      <c r="O44" s="112"/>
      <c r="P44" s="112"/>
      <c r="Q44" s="112"/>
      <c r="R44" s="112"/>
      <c r="S44" s="112"/>
      <c r="T44" s="112"/>
      <c r="U44" s="112"/>
      <c r="V44" s="112"/>
      <c r="W44" s="112"/>
      <c r="X44" s="112"/>
      <c r="Y44" s="112"/>
      <c r="Z44" s="112"/>
    </row>
    <row r="45" spans="1:26" ht="15.75" customHeight="1">
      <c r="A45" s="113"/>
      <c r="B45" s="113"/>
      <c r="C45" s="113"/>
      <c r="D45" s="113"/>
      <c r="E45" s="113"/>
      <c r="F45" s="113"/>
      <c r="G45" s="113"/>
      <c r="H45" s="113"/>
      <c r="I45" s="113"/>
      <c r="J45" s="113"/>
      <c r="K45" s="112"/>
      <c r="L45" s="112"/>
      <c r="M45" s="112"/>
      <c r="N45" s="112"/>
      <c r="O45" s="112"/>
      <c r="P45" s="112"/>
      <c r="Q45" s="112"/>
      <c r="R45" s="112"/>
      <c r="S45" s="112"/>
      <c r="T45" s="112"/>
      <c r="U45" s="112"/>
      <c r="V45" s="112"/>
      <c r="W45" s="112"/>
      <c r="X45" s="112"/>
      <c r="Y45" s="112"/>
      <c r="Z45" s="112"/>
    </row>
    <row r="46" spans="1:26" ht="15.75" customHeight="1">
      <c r="A46" s="113"/>
      <c r="B46" s="113"/>
      <c r="C46" s="113"/>
      <c r="D46" s="113"/>
      <c r="E46" s="113"/>
      <c r="F46" s="113"/>
      <c r="G46" s="113"/>
      <c r="H46" s="113"/>
      <c r="I46" s="113"/>
      <c r="J46" s="113"/>
      <c r="K46" s="112"/>
      <c r="L46" s="112"/>
      <c r="M46" s="112"/>
      <c r="N46" s="112"/>
      <c r="O46" s="112"/>
      <c r="P46" s="112"/>
      <c r="Q46" s="112"/>
      <c r="R46" s="112"/>
      <c r="S46" s="112"/>
      <c r="T46" s="112"/>
      <c r="U46" s="112"/>
      <c r="V46" s="112"/>
      <c r="W46" s="112"/>
      <c r="X46" s="112"/>
      <c r="Y46" s="112"/>
      <c r="Z46" s="112"/>
    </row>
    <row r="47" spans="1:26" ht="15.75" customHeight="1">
      <c r="A47" s="113"/>
      <c r="B47" s="113"/>
      <c r="C47" s="113"/>
      <c r="D47" s="113"/>
      <c r="E47" s="113"/>
      <c r="F47" s="113"/>
      <c r="G47" s="113"/>
      <c r="H47" s="113"/>
      <c r="I47" s="113"/>
      <c r="J47" s="113"/>
      <c r="K47" s="112"/>
      <c r="L47" s="112"/>
      <c r="M47" s="112"/>
      <c r="N47" s="112"/>
      <c r="O47" s="112"/>
      <c r="P47" s="112"/>
      <c r="Q47" s="112"/>
      <c r="R47" s="112"/>
      <c r="S47" s="112"/>
      <c r="T47" s="112"/>
      <c r="U47" s="112"/>
      <c r="V47" s="112"/>
      <c r="W47" s="112"/>
      <c r="X47" s="112"/>
      <c r="Y47" s="112"/>
      <c r="Z47" s="112"/>
    </row>
    <row r="48" spans="1:26" ht="15.75" customHeight="1">
      <c r="A48" s="113"/>
      <c r="B48" s="113"/>
      <c r="C48" s="113"/>
      <c r="D48" s="113"/>
      <c r="E48" s="113"/>
      <c r="F48" s="113"/>
      <c r="G48" s="113"/>
      <c r="H48" s="113"/>
      <c r="I48" s="113"/>
      <c r="J48" s="113"/>
      <c r="K48" s="112"/>
      <c r="L48" s="112"/>
      <c r="M48" s="112"/>
      <c r="N48" s="112"/>
      <c r="O48" s="112"/>
      <c r="P48" s="112"/>
      <c r="Q48" s="112"/>
      <c r="R48" s="112"/>
      <c r="S48" s="112"/>
      <c r="T48" s="112"/>
      <c r="U48" s="112"/>
      <c r="V48" s="112"/>
      <c r="W48" s="112"/>
      <c r="X48" s="112"/>
      <c r="Y48" s="112"/>
      <c r="Z48" s="112"/>
    </row>
    <row r="49" spans="1:26" ht="15.75" customHeight="1">
      <c r="A49" s="113"/>
      <c r="B49" s="113"/>
      <c r="C49" s="113"/>
      <c r="D49" s="113"/>
      <c r="E49" s="113"/>
      <c r="F49" s="113"/>
      <c r="G49" s="113"/>
      <c r="H49" s="113"/>
      <c r="I49" s="113"/>
      <c r="J49" s="113"/>
      <c r="K49" s="112"/>
      <c r="L49" s="112"/>
      <c r="M49" s="112"/>
      <c r="N49" s="112"/>
      <c r="O49" s="112"/>
      <c r="P49" s="112"/>
      <c r="Q49" s="112"/>
      <c r="R49" s="112"/>
      <c r="S49" s="112"/>
      <c r="T49" s="112"/>
      <c r="U49" s="112"/>
      <c r="V49" s="112"/>
      <c r="W49" s="112"/>
      <c r="X49" s="112"/>
      <c r="Y49" s="112"/>
      <c r="Z49" s="112"/>
    </row>
    <row r="50" spans="1:26" ht="15.75" customHeight="1">
      <c r="A50" s="113"/>
      <c r="B50" s="113"/>
      <c r="C50" s="113"/>
      <c r="D50" s="113"/>
      <c r="E50" s="113"/>
      <c r="F50" s="113"/>
      <c r="G50" s="113"/>
      <c r="H50" s="113"/>
      <c r="I50" s="113"/>
      <c r="J50" s="113"/>
      <c r="K50" s="112"/>
      <c r="L50" s="112"/>
      <c r="M50" s="112"/>
      <c r="N50" s="112"/>
      <c r="O50" s="112"/>
      <c r="P50" s="112"/>
      <c r="Q50" s="112"/>
      <c r="R50" s="112"/>
      <c r="S50" s="112"/>
      <c r="T50" s="112"/>
      <c r="U50" s="112"/>
      <c r="V50" s="112"/>
      <c r="W50" s="112"/>
      <c r="X50" s="112"/>
      <c r="Y50" s="112"/>
      <c r="Z50" s="112"/>
    </row>
    <row r="51" spans="1:26" ht="15.75" customHeight="1">
      <c r="A51" s="113"/>
      <c r="B51" s="113"/>
      <c r="C51" s="113"/>
      <c r="D51" s="113"/>
      <c r="E51" s="113"/>
      <c r="F51" s="113"/>
      <c r="G51" s="113"/>
      <c r="H51" s="113"/>
      <c r="I51" s="113"/>
      <c r="J51" s="113"/>
      <c r="K51" s="112"/>
      <c r="L51" s="112"/>
      <c r="M51" s="112"/>
      <c r="N51" s="112"/>
      <c r="O51" s="112"/>
      <c r="P51" s="112"/>
      <c r="Q51" s="112"/>
      <c r="R51" s="112"/>
      <c r="S51" s="112"/>
      <c r="T51" s="112"/>
      <c r="U51" s="112"/>
      <c r="V51" s="112"/>
      <c r="W51" s="112"/>
      <c r="X51" s="112"/>
      <c r="Y51" s="112"/>
      <c r="Z51" s="112"/>
    </row>
    <row r="52" spans="1:26" ht="15.75" customHeight="1">
      <c r="A52" s="113"/>
      <c r="B52" s="113"/>
      <c r="C52" s="113"/>
      <c r="D52" s="113"/>
      <c r="E52" s="113"/>
      <c r="F52" s="113"/>
      <c r="G52" s="113"/>
      <c r="H52" s="113"/>
      <c r="I52" s="113"/>
      <c r="J52" s="113"/>
      <c r="K52" s="112"/>
      <c r="L52" s="112"/>
      <c r="M52" s="112"/>
      <c r="N52" s="112"/>
      <c r="O52" s="112"/>
      <c r="P52" s="112"/>
      <c r="Q52" s="112"/>
      <c r="R52" s="112"/>
      <c r="S52" s="112"/>
      <c r="T52" s="112"/>
      <c r="U52" s="112"/>
      <c r="V52" s="112"/>
      <c r="W52" s="112"/>
      <c r="X52" s="112"/>
      <c r="Y52" s="112"/>
      <c r="Z52" s="112"/>
    </row>
    <row r="53" spans="1:26" ht="15.75" customHeight="1">
      <c r="A53" s="113"/>
      <c r="B53" s="113"/>
      <c r="C53" s="113"/>
      <c r="D53" s="113"/>
      <c r="E53" s="113"/>
      <c r="F53" s="113"/>
      <c r="G53" s="113"/>
      <c r="H53" s="113"/>
      <c r="I53" s="113"/>
      <c r="J53" s="113"/>
      <c r="K53" s="112"/>
      <c r="L53" s="112"/>
      <c r="M53" s="112"/>
      <c r="N53" s="112"/>
      <c r="O53" s="112"/>
      <c r="P53" s="112"/>
      <c r="Q53" s="112"/>
      <c r="R53" s="112"/>
      <c r="S53" s="112"/>
      <c r="T53" s="112"/>
      <c r="U53" s="112"/>
      <c r="V53" s="112"/>
      <c r="W53" s="112"/>
      <c r="X53" s="112"/>
      <c r="Y53" s="112"/>
      <c r="Z53" s="112"/>
    </row>
    <row r="54" spans="1:26" ht="15.75" customHeight="1">
      <c r="A54" s="113"/>
      <c r="B54" s="113"/>
      <c r="C54" s="113"/>
      <c r="D54" s="113"/>
      <c r="E54" s="113"/>
      <c r="F54" s="113"/>
      <c r="G54" s="113"/>
      <c r="H54" s="113"/>
      <c r="I54" s="113"/>
      <c r="J54" s="113"/>
      <c r="K54" s="112"/>
      <c r="L54" s="112"/>
      <c r="M54" s="112"/>
      <c r="N54" s="112"/>
      <c r="O54" s="112"/>
      <c r="P54" s="112"/>
      <c r="Q54" s="112"/>
      <c r="R54" s="112"/>
      <c r="S54" s="112"/>
      <c r="T54" s="112"/>
      <c r="U54" s="112"/>
      <c r="V54" s="112"/>
      <c r="W54" s="112"/>
      <c r="X54" s="112"/>
      <c r="Y54" s="112"/>
      <c r="Z54" s="112"/>
    </row>
    <row r="55" spans="1:26" ht="15.75" customHeight="1">
      <c r="A55" s="113"/>
      <c r="B55" s="113"/>
      <c r="C55" s="113"/>
      <c r="D55" s="113"/>
      <c r="E55" s="113"/>
      <c r="F55" s="113"/>
      <c r="G55" s="113"/>
      <c r="H55" s="113"/>
      <c r="I55" s="113"/>
      <c r="J55" s="113"/>
      <c r="K55" s="112"/>
      <c r="L55" s="112"/>
      <c r="M55" s="112"/>
      <c r="N55" s="112"/>
      <c r="O55" s="112"/>
      <c r="P55" s="112"/>
      <c r="Q55" s="112"/>
      <c r="R55" s="112"/>
      <c r="S55" s="112"/>
      <c r="T55" s="112"/>
      <c r="U55" s="112"/>
      <c r="V55" s="112"/>
      <c r="W55" s="112"/>
      <c r="X55" s="112"/>
      <c r="Y55" s="112"/>
      <c r="Z55" s="112"/>
    </row>
    <row r="56" spans="1:26" ht="15.75" customHeight="1">
      <c r="A56" s="113"/>
      <c r="B56" s="113"/>
      <c r="C56" s="113"/>
      <c r="D56" s="113"/>
      <c r="E56" s="113"/>
      <c r="F56" s="113"/>
      <c r="G56" s="113"/>
      <c r="H56" s="113"/>
      <c r="I56" s="113"/>
      <c r="J56" s="113"/>
      <c r="K56" s="112"/>
      <c r="L56" s="112"/>
      <c r="M56" s="112"/>
      <c r="N56" s="112"/>
      <c r="O56" s="112"/>
      <c r="P56" s="112"/>
      <c r="Q56" s="112"/>
      <c r="R56" s="112"/>
      <c r="S56" s="112"/>
      <c r="T56" s="112"/>
      <c r="U56" s="112"/>
      <c r="V56" s="112"/>
      <c r="W56" s="112"/>
      <c r="X56" s="112"/>
      <c r="Y56" s="112"/>
      <c r="Z56" s="112"/>
    </row>
    <row r="57" spans="1:26" ht="15.75" customHeight="1">
      <c r="A57" s="113"/>
      <c r="B57" s="113"/>
      <c r="C57" s="113"/>
      <c r="D57" s="113"/>
      <c r="E57" s="113"/>
      <c r="F57" s="113"/>
      <c r="G57" s="113"/>
      <c r="H57" s="113"/>
      <c r="I57" s="113"/>
      <c r="J57" s="113"/>
      <c r="K57" s="112"/>
      <c r="L57" s="112"/>
      <c r="M57" s="112"/>
      <c r="N57" s="112"/>
      <c r="O57" s="112"/>
      <c r="P57" s="112"/>
      <c r="Q57" s="112"/>
      <c r="R57" s="112"/>
      <c r="S57" s="112"/>
      <c r="T57" s="112"/>
      <c r="U57" s="112"/>
      <c r="V57" s="112"/>
      <c r="W57" s="112"/>
      <c r="X57" s="112"/>
      <c r="Y57" s="112"/>
      <c r="Z57" s="112"/>
    </row>
    <row r="58" spans="1:26" ht="15.75" customHeight="1">
      <c r="A58" s="113"/>
      <c r="B58" s="113"/>
      <c r="C58" s="113"/>
      <c r="D58" s="113"/>
      <c r="E58" s="113"/>
      <c r="F58" s="113"/>
      <c r="G58" s="113"/>
      <c r="H58" s="113"/>
      <c r="I58" s="113"/>
      <c r="J58" s="113"/>
      <c r="K58" s="112"/>
      <c r="L58" s="112"/>
      <c r="M58" s="112"/>
      <c r="N58" s="112"/>
      <c r="O58" s="112"/>
      <c r="P58" s="112"/>
      <c r="Q58" s="112"/>
      <c r="R58" s="112"/>
      <c r="S58" s="112"/>
      <c r="T58" s="112"/>
      <c r="U58" s="112"/>
      <c r="V58" s="112"/>
      <c r="W58" s="112"/>
      <c r="X58" s="112"/>
      <c r="Y58" s="112"/>
      <c r="Z58" s="112"/>
    </row>
    <row r="59" spans="1:26" ht="15.75" customHeight="1">
      <c r="A59" s="113"/>
      <c r="B59" s="113"/>
      <c r="C59" s="113"/>
      <c r="D59" s="113"/>
      <c r="E59" s="113"/>
      <c r="F59" s="113"/>
      <c r="G59" s="113"/>
      <c r="H59" s="113"/>
      <c r="I59" s="113"/>
      <c r="J59" s="113"/>
      <c r="K59" s="112"/>
      <c r="L59" s="112"/>
      <c r="M59" s="112"/>
      <c r="N59" s="112"/>
      <c r="O59" s="112"/>
      <c r="P59" s="112"/>
      <c r="Q59" s="112"/>
      <c r="R59" s="112"/>
      <c r="S59" s="112"/>
      <c r="T59" s="112"/>
      <c r="U59" s="112"/>
      <c r="V59" s="112"/>
      <c r="W59" s="112"/>
      <c r="X59" s="112"/>
      <c r="Y59" s="112"/>
      <c r="Z59" s="112"/>
    </row>
    <row r="60" spans="1:26" ht="15.75" customHeight="1">
      <c r="A60" s="113"/>
      <c r="B60" s="113"/>
      <c r="C60" s="113"/>
      <c r="D60" s="113"/>
      <c r="E60" s="113"/>
      <c r="F60" s="113"/>
      <c r="G60" s="113"/>
      <c r="H60" s="113"/>
      <c r="I60" s="113"/>
      <c r="J60" s="113"/>
      <c r="K60" s="112"/>
      <c r="L60" s="112"/>
      <c r="M60" s="112"/>
      <c r="N60" s="112"/>
      <c r="O60" s="112"/>
      <c r="P60" s="112"/>
      <c r="Q60" s="112"/>
      <c r="R60" s="112"/>
      <c r="S60" s="112"/>
      <c r="T60" s="112"/>
      <c r="U60" s="112"/>
      <c r="V60" s="112"/>
      <c r="W60" s="112"/>
      <c r="X60" s="112"/>
      <c r="Y60" s="112"/>
      <c r="Z60" s="112"/>
    </row>
    <row r="61" spans="1:26" ht="15.75" customHeight="1">
      <c r="A61" s="113"/>
      <c r="B61" s="113"/>
      <c r="C61" s="113"/>
      <c r="D61" s="113"/>
      <c r="E61" s="113"/>
      <c r="F61" s="113"/>
      <c r="G61" s="113"/>
      <c r="H61" s="113"/>
      <c r="I61" s="113"/>
      <c r="J61" s="113"/>
      <c r="K61" s="112"/>
      <c r="L61" s="112"/>
      <c r="M61" s="112"/>
      <c r="N61" s="112"/>
      <c r="O61" s="112"/>
      <c r="P61" s="112"/>
      <c r="Q61" s="112"/>
      <c r="R61" s="112"/>
      <c r="S61" s="112"/>
      <c r="T61" s="112"/>
      <c r="U61" s="112"/>
      <c r="V61" s="112"/>
      <c r="W61" s="112"/>
      <c r="X61" s="112"/>
      <c r="Y61" s="112"/>
      <c r="Z61" s="112"/>
    </row>
    <row r="62" spans="1:26" ht="15.75" customHeight="1">
      <c r="A62" s="113"/>
      <c r="B62" s="113"/>
      <c r="C62" s="113"/>
      <c r="D62" s="113"/>
      <c r="E62" s="113"/>
      <c r="F62" s="113"/>
      <c r="G62" s="113"/>
      <c r="H62" s="113"/>
      <c r="I62" s="113"/>
      <c r="J62" s="113"/>
      <c r="K62" s="112"/>
      <c r="L62" s="112"/>
      <c r="M62" s="112"/>
      <c r="N62" s="112"/>
      <c r="O62" s="112"/>
      <c r="P62" s="112"/>
      <c r="Q62" s="112"/>
      <c r="R62" s="112"/>
      <c r="S62" s="112"/>
      <c r="T62" s="112"/>
      <c r="U62" s="112"/>
      <c r="V62" s="112"/>
      <c r="W62" s="112"/>
      <c r="X62" s="112"/>
      <c r="Y62" s="112"/>
      <c r="Z62" s="112"/>
    </row>
    <row r="63" spans="1:26" ht="15.75" customHeight="1">
      <c r="A63" s="113"/>
      <c r="B63" s="113"/>
      <c r="C63" s="113"/>
      <c r="D63" s="113"/>
      <c r="E63" s="113"/>
      <c r="F63" s="113"/>
      <c r="G63" s="113"/>
      <c r="H63" s="113"/>
      <c r="I63" s="113"/>
      <c r="J63" s="113"/>
      <c r="K63" s="112"/>
      <c r="L63" s="112"/>
      <c r="M63" s="112"/>
      <c r="N63" s="112"/>
      <c r="O63" s="112"/>
      <c r="P63" s="112"/>
      <c r="Q63" s="112"/>
      <c r="R63" s="112"/>
      <c r="S63" s="112"/>
      <c r="T63" s="112"/>
      <c r="U63" s="112"/>
      <c r="V63" s="112"/>
      <c r="W63" s="112"/>
      <c r="X63" s="112"/>
      <c r="Y63" s="112"/>
      <c r="Z63" s="112"/>
    </row>
    <row r="64" spans="1:26" ht="15.75" customHeight="1">
      <c r="A64" s="113"/>
      <c r="B64" s="113"/>
      <c r="C64" s="113"/>
      <c r="D64" s="113"/>
      <c r="E64" s="113"/>
      <c r="F64" s="113"/>
      <c r="G64" s="113"/>
      <c r="H64" s="113"/>
      <c r="I64" s="113"/>
      <c r="J64" s="113"/>
      <c r="K64" s="112"/>
      <c r="L64" s="112"/>
      <c r="M64" s="112"/>
      <c r="N64" s="112"/>
      <c r="O64" s="112"/>
      <c r="P64" s="112"/>
      <c r="Q64" s="112"/>
      <c r="R64" s="112"/>
      <c r="S64" s="112"/>
      <c r="T64" s="112"/>
      <c r="U64" s="112"/>
      <c r="V64" s="112"/>
      <c r="W64" s="112"/>
      <c r="X64" s="112"/>
      <c r="Y64" s="112"/>
      <c r="Z64" s="112"/>
    </row>
    <row r="65" spans="1:26" ht="15.75" customHeight="1">
      <c r="A65" s="113"/>
      <c r="B65" s="113"/>
      <c r="C65" s="113"/>
      <c r="D65" s="113"/>
      <c r="E65" s="113"/>
      <c r="F65" s="113"/>
      <c r="G65" s="113"/>
      <c r="H65" s="113"/>
      <c r="I65" s="113"/>
      <c r="J65" s="113"/>
      <c r="K65" s="112"/>
      <c r="L65" s="112"/>
      <c r="M65" s="112"/>
      <c r="N65" s="112"/>
      <c r="O65" s="112"/>
      <c r="P65" s="112"/>
      <c r="Q65" s="112"/>
      <c r="R65" s="112"/>
      <c r="S65" s="112"/>
      <c r="T65" s="112"/>
      <c r="U65" s="112"/>
      <c r="V65" s="112"/>
      <c r="W65" s="112"/>
      <c r="X65" s="112"/>
      <c r="Y65" s="112"/>
      <c r="Z65" s="112"/>
    </row>
    <row r="66" spans="1:26" ht="15.75" customHeight="1">
      <c r="A66" s="113"/>
      <c r="B66" s="113"/>
      <c r="C66" s="113"/>
      <c r="D66" s="113"/>
      <c r="E66" s="113"/>
      <c r="F66" s="113"/>
      <c r="G66" s="113"/>
      <c r="H66" s="113"/>
      <c r="I66" s="113"/>
      <c r="J66" s="113"/>
      <c r="K66" s="112"/>
      <c r="L66" s="112"/>
      <c r="M66" s="112"/>
      <c r="N66" s="112"/>
      <c r="O66" s="112"/>
      <c r="P66" s="112"/>
      <c r="Q66" s="112"/>
      <c r="R66" s="112"/>
      <c r="S66" s="112"/>
      <c r="T66" s="112"/>
      <c r="U66" s="112"/>
      <c r="V66" s="112"/>
      <c r="W66" s="112"/>
      <c r="X66" s="112"/>
      <c r="Y66" s="112"/>
      <c r="Z66" s="112"/>
    </row>
    <row r="67" spans="1:26" ht="15.75" customHeight="1">
      <c r="A67" s="113"/>
      <c r="B67" s="113"/>
      <c r="C67" s="113"/>
      <c r="D67" s="113"/>
      <c r="E67" s="113"/>
      <c r="F67" s="113"/>
      <c r="G67" s="113"/>
      <c r="H67" s="113"/>
      <c r="I67" s="113"/>
      <c r="J67" s="113"/>
      <c r="K67" s="112"/>
      <c r="L67" s="112"/>
      <c r="M67" s="112"/>
      <c r="N67" s="112"/>
      <c r="O67" s="112"/>
      <c r="P67" s="112"/>
      <c r="Q67" s="112"/>
      <c r="R67" s="112"/>
      <c r="S67" s="112"/>
      <c r="T67" s="112"/>
      <c r="U67" s="112"/>
      <c r="V67" s="112"/>
      <c r="W67" s="112"/>
      <c r="X67" s="112"/>
      <c r="Y67" s="112"/>
      <c r="Z67" s="112"/>
    </row>
    <row r="68" spans="1:26" ht="15.75" customHeight="1">
      <c r="A68" s="113"/>
      <c r="B68" s="113"/>
      <c r="C68" s="113"/>
      <c r="D68" s="113"/>
      <c r="E68" s="113"/>
      <c r="F68" s="113"/>
      <c r="G68" s="113"/>
      <c r="H68" s="113"/>
      <c r="I68" s="113"/>
      <c r="J68" s="113"/>
      <c r="K68" s="112"/>
      <c r="L68" s="112"/>
      <c r="M68" s="112"/>
      <c r="N68" s="112"/>
      <c r="O68" s="112"/>
      <c r="P68" s="112"/>
      <c r="Q68" s="112"/>
      <c r="R68" s="112"/>
      <c r="S68" s="112"/>
      <c r="T68" s="112"/>
      <c r="U68" s="112"/>
      <c r="V68" s="112"/>
      <c r="W68" s="112"/>
      <c r="X68" s="112"/>
      <c r="Y68" s="112"/>
      <c r="Z68" s="112"/>
    </row>
    <row r="69" spans="1:26" ht="15.75" customHeight="1">
      <c r="A69" s="113"/>
      <c r="B69" s="113"/>
      <c r="C69" s="113"/>
      <c r="D69" s="113"/>
      <c r="E69" s="113"/>
      <c r="F69" s="113"/>
      <c r="G69" s="113"/>
      <c r="H69" s="113"/>
      <c r="I69" s="113"/>
      <c r="J69" s="113"/>
      <c r="K69" s="112"/>
      <c r="L69" s="112"/>
      <c r="M69" s="112"/>
      <c r="N69" s="112"/>
      <c r="O69" s="112"/>
      <c r="P69" s="112"/>
      <c r="Q69" s="112"/>
      <c r="R69" s="112"/>
      <c r="S69" s="112"/>
      <c r="T69" s="112"/>
      <c r="U69" s="112"/>
      <c r="V69" s="112"/>
      <c r="W69" s="112"/>
      <c r="X69" s="112"/>
      <c r="Y69" s="112"/>
      <c r="Z69" s="112"/>
    </row>
    <row r="70" spans="1:26" ht="15.75" customHeight="1">
      <c r="A70" s="113"/>
      <c r="B70" s="113"/>
      <c r="C70" s="113"/>
      <c r="D70" s="113"/>
      <c r="E70" s="113"/>
      <c r="F70" s="113"/>
      <c r="G70" s="113"/>
      <c r="H70" s="113"/>
      <c r="I70" s="113"/>
      <c r="J70" s="113"/>
      <c r="K70" s="112"/>
      <c r="L70" s="112"/>
      <c r="M70" s="112"/>
      <c r="N70" s="112"/>
      <c r="O70" s="112"/>
      <c r="P70" s="112"/>
      <c r="Q70" s="112"/>
      <c r="R70" s="112"/>
      <c r="S70" s="112"/>
      <c r="T70" s="112"/>
      <c r="U70" s="112"/>
      <c r="V70" s="112"/>
      <c r="W70" s="112"/>
      <c r="X70" s="112"/>
      <c r="Y70" s="112"/>
      <c r="Z70" s="112"/>
    </row>
    <row r="71" spans="1:26" ht="15.75" customHeight="1">
      <c r="A71" s="113"/>
      <c r="B71" s="113"/>
      <c r="C71" s="113"/>
      <c r="D71" s="113"/>
      <c r="E71" s="113"/>
      <c r="F71" s="113"/>
      <c r="G71" s="113"/>
      <c r="H71" s="113"/>
      <c r="I71" s="113"/>
      <c r="J71" s="113"/>
      <c r="K71" s="112"/>
      <c r="L71" s="112"/>
      <c r="M71" s="112"/>
      <c r="N71" s="112"/>
      <c r="O71" s="112"/>
      <c r="P71" s="112"/>
      <c r="Q71" s="112"/>
      <c r="R71" s="112"/>
      <c r="S71" s="112"/>
      <c r="T71" s="112"/>
      <c r="U71" s="112"/>
      <c r="V71" s="112"/>
      <c r="W71" s="112"/>
      <c r="X71" s="112"/>
      <c r="Y71" s="112"/>
      <c r="Z71" s="112"/>
    </row>
    <row r="72" spans="1:26" ht="15.75" customHeight="1">
      <c r="A72" s="113"/>
      <c r="B72" s="113"/>
      <c r="C72" s="113"/>
      <c r="D72" s="113"/>
      <c r="E72" s="113"/>
      <c r="F72" s="113"/>
      <c r="G72" s="113"/>
      <c r="H72" s="113"/>
      <c r="I72" s="113"/>
      <c r="J72" s="113"/>
      <c r="K72" s="112"/>
      <c r="L72" s="112"/>
      <c r="M72" s="112"/>
      <c r="N72" s="112"/>
      <c r="O72" s="112"/>
      <c r="P72" s="112"/>
      <c r="Q72" s="112"/>
      <c r="R72" s="112"/>
      <c r="S72" s="112"/>
      <c r="T72" s="112"/>
      <c r="U72" s="112"/>
      <c r="V72" s="112"/>
      <c r="W72" s="112"/>
      <c r="X72" s="112"/>
      <c r="Y72" s="112"/>
      <c r="Z72" s="112"/>
    </row>
    <row r="73" spans="1:26" ht="15.75" customHeight="1">
      <c r="A73" s="113"/>
      <c r="B73" s="113"/>
      <c r="C73" s="113"/>
      <c r="D73" s="113"/>
      <c r="E73" s="113"/>
      <c r="F73" s="113"/>
      <c r="G73" s="113"/>
      <c r="H73" s="113"/>
      <c r="I73" s="113"/>
      <c r="J73" s="113"/>
      <c r="K73" s="112"/>
      <c r="L73" s="112"/>
      <c r="M73" s="112"/>
      <c r="N73" s="112"/>
      <c r="O73" s="112"/>
      <c r="P73" s="112"/>
      <c r="Q73" s="112"/>
      <c r="R73" s="112"/>
      <c r="S73" s="112"/>
      <c r="T73" s="112"/>
      <c r="U73" s="112"/>
      <c r="V73" s="112"/>
      <c r="W73" s="112"/>
      <c r="X73" s="112"/>
      <c r="Y73" s="112"/>
      <c r="Z73" s="112"/>
    </row>
    <row r="74" spans="1:26" ht="15.75" customHeight="1">
      <c r="A74" s="113"/>
      <c r="B74" s="113"/>
      <c r="C74" s="113"/>
      <c r="D74" s="113"/>
      <c r="E74" s="113"/>
      <c r="F74" s="113"/>
      <c r="G74" s="113"/>
      <c r="H74" s="113"/>
      <c r="I74" s="113"/>
      <c r="J74" s="113"/>
      <c r="K74" s="112"/>
      <c r="L74" s="112"/>
      <c r="M74" s="112"/>
      <c r="N74" s="112"/>
      <c r="O74" s="112"/>
      <c r="P74" s="112"/>
      <c r="Q74" s="112"/>
      <c r="R74" s="112"/>
      <c r="S74" s="112"/>
      <c r="T74" s="112"/>
      <c r="U74" s="112"/>
      <c r="V74" s="112"/>
      <c r="W74" s="112"/>
      <c r="X74" s="112"/>
      <c r="Y74" s="112"/>
      <c r="Z74" s="112"/>
    </row>
    <row r="75" spans="1:26" ht="15.75" customHeight="1">
      <c r="A75" s="113"/>
      <c r="B75" s="113"/>
      <c r="C75" s="113"/>
      <c r="D75" s="113"/>
      <c r="E75" s="113"/>
      <c r="F75" s="113"/>
      <c r="G75" s="113"/>
      <c r="H75" s="113"/>
      <c r="I75" s="113"/>
      <c r="J75" s="113"/>
      <c r="K75" s="112"/>
      <c r="L75" s="112"/>
      <c r="M75" s="112"/>
      <c r="N75" s="112"/>
      <c r="O75" s="112"/>
      <c r="P75" s="112"/>
      <c r="Q75" s="112"/>
      <c r="R75" s="112"/>
      <c r="S75" s="112"/>
      <c r="T75" s="112"/>
      <c r="U75" s="112"/>
      <c r="V75" s="112"/>
      <c r="W75" s="112"/>
      <c r="X75" s="112"/>
      <c r="Y75" s="112"/>
      <c r="Z75" s="112"/>
    </row>
    <row r="76" spans="1:26" ht="15.75" customHeight="1">
      <c r="A76" s="113"/>
      <c r="B76" s="113"/>
      <c r="C76" s="113"/>
      <c r="D76" s="113"/>
      <c r="E76" s="113"/>
      <c r="F76" s="113"/>
      <c r="G76" s="113"/>
      <c r="H76" s="113"/>
      <c r="I76" s="113"/>
      <c r="J76" s="113"/>
      <c r="K76" s="112"/>
      <c r="L76" s="112"/>
      <c r="M76" s="112"/>
      <c r="N76" s="112"/>
      <c r="O76" s="112"/>
      <c r="P76" s="112"/>
      <c r="Q76" s="112"/>
      <c r="R76" s="112"/>
      <c r="S76" s="112"/>
      <c r="T76" s="112"/>
      <c r="U76" s="112"/>
      <c r="V76" s="112"/>
      <c r="W76" s="112"/>
      <c r="X76" s="112"/>
      <c r="Y76" s="112"/>
      <c r="Z76" s="112"/>
    </row>
    <row r="77" spans="1:26" ht="15.75" customHeight="1">
      <c r="A77" s="113"/>
      <c r="B77" s="113"/>
      <c r="C77" s="113"/>
      <c r="D77" s="113"/>
      <c r="E77" s="113"/>
      <c r="F77" s="113"/>
      <c r="G77" s="113"/>
      <c r="H77" s="113"/>
      <c r="I77" s="113"/>
      <c r="J77" s="113"/>
      <c r="K77" s="112"/>
      <c r="L77" s="112"/>
      <c r="M77" s="112"/>
      <c r="N77" s="112"/>
      <c r="O77" s="112"/>
      <c r="P77" s="112"/>
      <c r="Q77" s="112"/>
      <c r="R77" s="112"/>
      <c r="S77" s="112"/>
      <c r="T77" s="112"/>
      <c r="U77" s="112"/>
      <c r="V77" s="112"/>
      <c r="W77" s="112"/>
      <c r="X77" s="112"/>
      <c r="Y77" s="112"/>
      <c r="Z77" s="112"/>
    </row>
    <row r="78" spans="1:26" ht="15.75" customHeight="1">
      <c r="A78" s="113"/>
      <c r="B78" s="113"/>
      <c r="C78" s="113"/>
      <c r="D78" s="113"/>
      <c r="E78" s="113"/>
      <c r="F78" s="113"/>
      <c r="G78" s="113"/>
      <c r="H78" s="113"/>
      <c r="I78" s="113"/>
      <c r="J78" s="113"/>
      <c r="K78" s="112"/>
      <c r="L78" s="112"/>
      <c r="M78" s="112"/>
      <c r="N78" s="112"/>
      <c r="O78" s="112"/>
      <c r="P78" s="112"/>
      <c r="Q78" s="112"/>
      <c r="R78" s="112"/>
      <c r="S78" s="112"/>
      <c r="T78" s="112"/>
      <c r="U78" s="112"/>
      <c r="V78" s="112"/>
      <c r="W78" s="112"/>
      <c r="X78" s="112"/>
      <c r="Y78" s="112"/>
      <c r="Z78" s="112"/>
    </row>
    <row r="79" spans="1:26" ht="15.75" customHeight="1">
      <c r="A79" s="113"/>
      <c r="B79" s="113"/>
      <c r="C79" s="113"/>
      <c r="D79" s="113"/>
      <c r="E79" s="113"/>
      <c r="F79" s="113"/>
      <c r="G79" s="113"/>
      <c r="H79" s="113"/>
      <c r="I79" s="113"/>
      <c r="J79" s="113"/>
      <c r="K79" s="112"/>
      <c r="L79" s="112"/>
      <c r="M79" s="112"/>
      <c r="N79" s="112"/>
      <c r="O79" s="112"/>
      <c r="P79" s="112"/>
      <c r="Q79" s="112"/>
      <c r="R79" s="112"/>
      <c r="S79" s="112"/>
      <c r="T79" s="112"/>
      <c r="U79" s="112"/>
      <c r="V79" s="112"/>
      <c r="W79" s="112"/>
      <c r="X79" s="112"/>
      <c r="Y79" s="112"/>
      <c r="Z79" s="112"/>
    </row>
    <row r="80" spans="1:26" ht="15.75" customHeight="1">
      <c r="A80" s="113"/>
      <c r="B80" s="113"/>
      <c r="C80" s="113"/>
      <c r="D80" s="113"/>
      <c r="E80" s="113"/>
      <c r="F80" s="113"/>
      <c r="G80" s="113"/>
      <c r="H80" s="113"/>
      <c r="I80" s="113"/>
      <c r="J80" s="113"/>
      <c r="K80" s="112"/>
      <c r="L80" s="112"/>
      <c r="M80" s="112"/>
      <c r="N80" s="112"/>
      <c r="O80" s="112"/>
      <c r="P80" s="112"/>
      <c r="Q80" s="112"/>
      <c r="R80" s="112"/>
      <c r="S80" s="112"/>
      <c r="T80" s="112"/>
      <c r="U80" s="112"/>
      <c r="V80" s="112"/>
      <c r="W80" s="112"/>
      <c r="X80" s="112"/>
      <c r="Y80" s="112"/>
      <c r="Z80" s="112"/>
    </row>
    <row r="81" spans="1:26" ht="15.75" customHeight="1">
      <c r="A81" s="113"/>
      <c r="B81" s="113"/>
      <c r="C81" s="113"/>
      <c r="D81" s="113"/>
      <c r="E81" s="113"/>
      <c r="F81" s="113"/>
      <c r="G81" s="113"/>
      <c r="H81" s="113"/>
      <c r="I81" s="113"/>
      <c r="J81" s="113"/>
      <c r="K81" s="112"/>
      <c r="L81" s="112"/>
      <c r="M81" s="112"/>
      <c r="N81" s="112"/>
      <c r="O81" s="112"/>
      <c r="P81" s="112"/>
      <c r="Q81" s="112"/>
      <c r="R81" s="112"/>
      <c r="S81" s="112"/>
      <c r="T81" s="112"/>
      <c r="U81" s="112"/>
      <c r="V81" s="112"/>
      <c r="W81" s="112"/>
      <c r="X81" s="112"/>
      <c r="Y81" s="112"/>
      <c r="Z81" s="112"/>
    </row>
    <row r="82" spans="1:26" ht="15.75" customHeight="1">
      <c r="A82" s="113"/>
      <c r="B82" s="113"/>
      <c r="C82" s="113"/>
      <c r="D82" s="113"/>
      <c r="E82" s="113"/>
      <c r="F82" s="113"/>
      <c r="G82" s="113"/>
      <c r="H82" s="113"/>
      <c r="I82" s="113"/>
      <c r="J82" s="113"/>
      <c r="K82" s="112"/>
      <c r="L82" s="112"/>
      <c r="M82" s="112"/>
      <c r="N82" s="112"/>
      <c r="O82" s="112"/>
      <c r="P82" s="112"/>
      <c r="Q82" s="112"/>
      <c r="R82" s="112"/>
      <c r="S82" s="112"/>
      <c r="T82" s="112"/>
      <c r="U82" s="112"/>
      <c r="V82" s="112"/>
      <c r="W82" s="112"/>
      <c r="X82" s="112"/>
      <c r="Y82" s="112"/>
      <c r="Z82" s="112"/>
    </row>
    <row r="83" spans="1:26" ht="15.75" customHeight="1">
      <c r="A83" s="113"/>
      <c r="B83" s="113"/>
      <c r="C83" s="113"/>
      <c r="D83" s="113"/>
      <c r="E83" s="113"/>
      <c r="F83" s="113"/>
      <c r="G83" s="113"/>
      <c r="H83" s="113"/>
      <c r="I83" s="113"/>
      <c r="J83" s="113"/>
      <c r="K83" s="112"/>
      <c r="L83" s="112"/>
      <c r="M83" s="112"/>
      <c r="N83" s="112"/>
      <c r="O83" s="112"/>
      <c r="P83" s="112"/>
      <c r="Q83" s="112"/>
      <c r="R83" s="112"/>
      <c r="S83" s="112"/>
      <c r="T83" s="112"/>
      <c r="U83" s="112"/>
      <c r="V83" s="112"/>
      <c r="W83" s="112"/>
      <c r="X83" s="112"/>
      <c r="Y83" s="112"/>
      <c r="Z83" s="112"/>
    </row>
    <row r="84" spans="1:26" ht="15.75" customHeight="1">
      <c r="A84" s="113"/>
      <c r="B84" s="113"/>
      <c r="C84" s="113"/>
      <c r="D84" s="113"/>
      <c r="E84" s="113"/>
      <c r="F84" s="113"/>
      <c r="G84" s="113"/>
      <c r="H84" s="113"/>
      <c r="I84" s="113"/>
      <c r="J84" s="113"/>
      <c r="K84" s="112"/>
      <c r="L84" s="112"/>
      <c r="M84" s="112"/>
      <c r="N84" s="112"/>
      <c r="O84" s="112"/>
      <c r="P84" s="112"/>
      <c r="Q84" s="112"/>
      <c r="R84" s="112"/>
      <c r="S84" s="112"/>
      <c r="T84" s="112"/>
      <c r="U84" s="112"/>
      <c r="V84" s="112"/>
      <c r="W84" s="112"/>
      <c r="X84" s="112"/>
      <c r="Y84" s="112"/>
      <c r="Z84" s="112"/>
    </row>
    <row r="85" spans="1:26" ht="15.75" customHeight="1">
      <c r="A85" s="113"/>
      <c r="B85" s="113"/>
      <c r="C85" s="113"/>
      <c r="D85" s="113"/>
      <c r="E85" s="113"/>
      <c r="F85" s="113"/>
      <c r="G85" s="113"/>
      <c r="H85" s="113"/>
      <c r="I85" s="113"/>
      <c r="J85" s="113"/>
      <c r="K85" s="112"/>
      <c r="L85" s="112"/>
      <c r="M85" s="112"/>
      <c r="N85" s="112"/>
      <c r="O85" s="112"/>
      <c r="P85" s="112"/>
      <c r="Q85" s="112"/>
      <c r="R85" s="112"/>
      <c r="S85" s="112"/>
      <c r="T85" s="112"/>
      <c r="U85" s="112"/>
      <c r="V85" s="112"/>
      <c r="W85" s="112"/>
      <c r="X85" s="112"/>
      <c r="Y85" s="112"/>
      <c r="Z85" s="112"/>
    </row>
    <row r="86" spans="1:26" ht="15.75" customHeight="1">
      <c r="A86" s="113"/>
      <c r="B86" s="113"/>
      <c r="C86" s="113"/>
      <c r="D86" s="113"/>
      <c r="E86" s="113"/>
      <c r="F86" s="113"/>
      <c r="G86" s="113"/>
      <c r="H86" s="113"/>
      <c r="I86" s="113"/>
      <c r="J86" s="113"/>
      <c r="K86" s="112"/>
      <c r="L86" s="112"/>
      <c r="M86" s="112"/>
      <c r="N86" s="112"/>
      <c r="O86" s="112"/>
      <c r="P86" s="112"/>
      <c r="Q86" s="112"/>
      <c r="R86" s="112"/>
      <c r="S86" s="112"/>
      <c r="T86" s="112"/>
      <c r="U86" s="112"/>
      <c r="V86" s="112"/>
      <c r="W86" s="112"/>
      <c r="X86" s="112"/>
      <c r="Y86" s="112"/>
      <c r="Z86" s="112"/>
    </row>
    <row r="87" spans="1:26" ht="15.75" customHeight="1">
      <c r="A87" s="113"/>
      <c r="B87" s="113"/>
      <c r="C87" s="113"/>
      <c r="D87" s="113"/>
      <c r="E87" s="113"/>
      <c r="F87" s="113"/>
      <c r="G87" s="113"/>
      <c r="H87" s="113"/>
      <c r="I87" s="113"/>
      <c r="J87" s="113"/>
      <c r="K87" s="112"/>
      <c r="L87" s="112"/>
      <c r="M87" s="112"/>
      <c r="N87" s="112"/>
      <c r="O87" s="112"/>
      <c r="P87" s="112"/>
      <c r="Q87" s="112"/>
      <c r="R87" s="112"/>
      <c r="S87" s="112"/>
      <c r="T87" s="112"/>
      <c r="U87" s="112"/>
      <c r="V87" s="112"/>
      <c r="W87" s="112"/>
      <c r="X87" s="112"/>
      <c r="Y87" s="112"/>
      <c r="Z87" s="112"/>
    </row>
    <row r="88" spans="1:26" ht="15.75" customHeight="1">
      <c r="A88" s="113"/>
      <c r="B88" s="113"/>
      <c r="C88" s="113"/>
      <c r="D88" s="113"/>
      <c r="E88" s="113"/>
      <c r="F88" s="113"/>
      <c r="G88" s="113"/>
      <c r="H88" s="113"/>
      <c r="I88" s="113"/>
      <c r="J88" s="113"/>
      <c r="K88" s="112"/>
      <c r="L88" s="112"/>
      <c r="M88" s="112"/>
      <c r="N88" s="112"/>
      <c r="O88" s="112"/>
      <c r="P88" s="112"/>
      <c r="Q88" s="112"/>
      <c r="R88" s="112"/>
      <c r="S88" s="112"/>
      <c r="T88" s="112"/>
      <c r="U88" s="112"/>
      <c r="V88" s="112"/>
      <c r="W88" s="112"/>
      <c r="X88" s="112"/>
      <c r="Y88" s="112"/>
      <c r="Z88" s="112"/>
    </row>
    <row r="89" spans="1:26" ht="15.75" customHeight="1">
      <c r="A89" s="113"/>
      <c r="B89" s="113"/>
      <c r="C89" s="113"/>
      <c r="D89" s="113"/>
      <c r="E89" s="113"/>
      <c r="F89" s="113"/>
      <c r="G89" s="113"/>
      <c r="H89" s="113"/>
      <c r="I89" s="113"/>
      <c r="J89" s="113"/>
      <c r="K89" s="112"/>
      <c r="L89" s="112"/>
      <c r="M89" s="112"/>
      <c r="N89" s="112"/>
      <c r="O89" s="112"/>
      <c r="P89" s="112"/>
      <c r="Q89" s="112"/>
      <c r="R89" s="112"/>
      <c r="S89" s="112"/>
      <c r="T89" s="112"/>
      <c r="U89" s="112"/>
      <c r="V89" s="112"/>
      <c r="W89" s="112"/>
      <c r="X89" s="112"/>
      <c r="Y89" s="112"/>
      <c r="Z89" s="112"/>
    </row>
    <row r="90" spans="1:26" ht="15.75" customHeight="1">
      <c r="A90" s="113"/>
      <c r="B90" s="113"/>
      <c r="C90" s="113"/>
      <c r="D90" s="113"/>
      <c r="E90" s="113"/>
      <c r="F90" s="113"/>
      <c r="G90" s="113"/>
      <c r="H90" s="113"/>
      <c r="I90" s="113"/>
      <c r="J90" s="113"/>
      <c r="K90" s="112"/>
      <c r="L90" s="112"/>
      <c r="M90" s="112"/>
      <c r="N90" s="112"/>
      <c r="O90" s="112"/>
      <c r="P90" s="112"/>
      <c r="Q90" s="112"/>
      <c r="R90" s="112"/>
      <c r="S90" s="112"/>
      <c r="T90" s="112"/>
      <c r="U90" s="112"/>
      <c r="V90" s="112"/>
      <c r="W90" s="112"/>
      <c r="X90" s="112"/>
      <c r="Y90" s="112"/>
      <c r="Z90" s="112"/>
    </row>
    <row r="91" spans="1:26" ht="15.75" customHeight="1">
      <c r="A91" s="113"/>
      <c r="B91" s="113"/>
      <c r="C91" s="113"/>
      <c r="D91" s="113"/>
      <c r="E91" s="113"/>
      <c r="F91" s="113"/>
      <c r="G91" s="113"/>
      <c r="H91" s="113"/>
      <c r="I91" s="113"/>
      <c r="J91" s="113"/>
      <c r="K91" s="112"/>
      <c r="L91" s="112"/>
      <c r="M91" s="112"/>
      <c r="N91" s="112"/>
      <c r="O91" s="112"/>
      <c r="P91" s="112"/>
      <c r="Q91" s="112"/>
      <c r="R91" s="112"/>
      <c r="S91" s="112"/>
      <c r="T91" s="112"/>
      <c r="U91" s="112"/>
      <c r="V91" s="112"/>
      <c r="W91" s="112"/>
      <c r="X91" s="112"/>
      <c r="Y91" s="112"/>
      <c r="Z91" s="112"/>
    </row>
    <row r="92" spans="1:26" ht="15.75" customHeight="1">
      <c r="A92" s="113"/>
      <c r="B92" s="113"/>
      <c r="C92" s="113"/>
      <c r="D92" s="113"/>
      <c r="E92" s="113"/>
      <c r="F92" s="113"/>
      <c r="G92" s="113"/>
      <c r="H92" s="113"/>
      <c r="I92" s="113"/>
      <c r="J92" s="113"/>
      <c r="K92" s="112"/>
      <c r="L92" s="112"/>
      <c r="M92" s="112"/>
      <c r="N92" s="112"/>
      <c r="O92" s="112"/>
      <c r="P92" s="112"/>
      <c r="Q92" s="112"/>
      <c r="R92" s="112"/>
      <c r="S92" s="112"/>
      <c r="T92" s="112"/>
      <c r="U92" s="112"/>
      <c r="V92" s="112"/>
      <c r="W92" s="112"/>
      <c r="X92" s="112"/>
      <c r="Y92" s="112"/>
      <c r="Z92" s="112"/>
    </row>
    <row r="93" spans="1:26" ht="15.75" customHeight="1">
      <c r="A93" s="113"/>
      <c r="B93" s="113"/>
      <c r="C93" s="113"/>
      <c r="D93" s="113"/>
      <c r="E93" s="113"/>
      <c r="F93" s="113"/>
      <c r="G93" s="113"/>
      <c r="H93" s="113"/>
      <c r="I93" s="113"/>
      <c r="J93" s="113"/>
      <c r="K93" s="112"/>
      <c r="L93" s="112"/>
      <c r="M93" s="112"/>
      <c r="N93" s="112"/>
      <c r="O93" s="112"/>
      <c r="P93" s="112"/>
      <c r="Q93" s="112"/>
      <c r="R93" s="112"/>
      <c r="S93" s="112"/>
      <c r="T93" s="112"/>
      <c r="U93" s="112"/>
      <c r="V93" s="112"/>
      <c r="W93" s="112"/>
      <c r="X93" s="112"/>
      <c r="Y93" s="112"/>
      <c r="Z93" s="112"/>
    </row>
    <row r="94" spans="1:26" ht="15.75" customHeight="1">
      <c r="A94" s="113"/>
      <c r="B94" s="113"/>
      <c r="C94" s="113"/>
      <c r="D94" s="113"/>
      <c r="E94" s="113"/>
      <c r="F94" s="113"/>
      <c r="G94" s="113"/>
      <c r="H94" s="113"/>
      <c r="I94" s="113"/>
      <c r="J94" s="113"/>
      <c r="K94" s="112"/>
      <c r="L94" s="112"/>
      <c r="M94" s="112"/>
      <c r="N94" s="112"/>
      <c r="O94" s="112"/>
      <c r="P94" s="112"/>
      <c r="Q94" s="112"/>
      <c r="R94" s="112"/>
      <c r="S94" s="112"/>
      <c r="T94" s="112"/>
      <c r="U94" s="112"/>
      <c r="V94" s="112"/>
      <c r="W94" s="112"/>
      <c r="X94" s="112"/>
      <c r="Y94" s="112"/>
      <c r="Z94" s="112"/>
    </row>
    <row r="95" spans="1:26" ht="15.75" customHeight="1">
      <c r="A95" s="113"/>
      <c r="B95" s="113"/>
      <c r="C95" s="113"/>
      <c r="D95" s="113"/>
      <c r="E95" s="113"/>
      <c r="F95" s="113"/>
      <c r="G95" s="113"/>
      <c r="H95" s="113"/>
      <c r="I95" s="113"/>
      <c r="J95" s="113"/>
      <c r="K95" s="112"/>
      <c r="L95" s="112"/>
      <c r="M95" s="112"/>
      <c r="N95" s="112"/>
      <c r="O95" s="112"/>
      <c r="P95" s="112"/>
      <c r="Q95" s="112"/>
      <c r="R95" s="112"/>
      <c r="S95" s="112"/>
      <c r="T95" s="112"/>
      <c r="U95" s="112"/>
      <c r="V95" s="112"/>
      <c r="W95" s="112"/>
      <c r="X95" s="112"/>
      <c r="Y95" s="112"/>
      <c r="Z95" s="112"/>
    </row>
    <row r="96" spans="1:26" ht="15.75" customHeight="1">
      <c r="A96" s="113"/>
      <c r="B96" s="113"/>
      <c r="C96" s="113"/>
      <c r="D96" s="113"/>
      <c r="E96" s="113"/>
      <c r="F96" s="113"/>
      <c r="G96" s="113"/>
      <c r="H96" s="113"/>
      <c r="I96" s="113"/>
      <c r="J96" s="113"/>
      <c r="K96" s="112"/>
      <c r="L96" s="112"/>
      <c r="M96" s="112"/>
      <c r="N96" s="112"/>
      <c r="O96" s="112"/>
      <c r="P96" s="112"/>
      <c r="Q96" s="112"/>
      <c r="R96" s="112"/>
      <c r="S96" s="112"/>
      <c r="T96" s="112"/>
      <c r="U96" s="112"/>
      <c r="V96" s="112"/>
      <c r="W96" s="112"/>
      <c r="X96" s="112"/>
      <c r="Y96" s="112"/>
      <c r="Z96" s="112"/>
    </row>
    <row r="97" spans="1:26" ht="15.75" customHeight="1">
      <c r="A97" s="113"/>
      <c r="B97" s="113"/>
      <c r="C97" s="113"/>
      <c r="D97" s="113"/>
      <c r="E97" s="113"/>
      <c r="F97" s="113"/>
      <c r="G97" s="113"/>
      <c r="H97" s="113"/>
      <c r="I97" s="113"/>
      <c r="J97" s="113"/>
      <c r="K97" s="112"/>
      <c r="L97" s="112"/>
      <c r="M97" s="112"/>
      <c r="N97" s="112"/>
      <c r="O97" s="112"/>
      <c r="P97" s="112"/>
      <c r="Q97" s="112"/>
      <c r="R97" s="112"/>
      <c r="S97" s="112"/>
      <c r="T97" s="112"/>
      <c r="U97" s="112"/>
      <c r="V97" s="112"/>
      <c r="W97" s="112"/>
      <c r="X97" s="112"/>
      <c r="Y97" s="112"/>
      <c r="Z97" s="112"/>
    </row>
    <row r="98" spans="1:26" ht="15.75" customHeight="1">
      <c r="A98" s="113"/>
      <c r="B98" s="113"/>
      <c r="C98" s="113"/>
      <c r="D98" s="113"/>
      <c r="E98" s="113"/>
      <c r="F98" s="113"/>
      <c r="G98" s="113"/>
      <c r="H98" s="113"/>
      <c r="I98" s="113"/>
      <c r="J98" s="113"/>
      <c r="K98" s="112"/>
      <c r="L98" s="112"/>
      <c r="M98" s="112"/>
      <c r="N98" s="112"/>
      <c r="O98" s="112"/>
      <c r="P98" s="112"/>
      <c r="Q98" s="112"/>
      <c r="R98" s="112"/>
      <c r="S98" s="112"/>
      <c r="T98" s="112"/>
      <c r="U98" s="112"/>
      <c r="V98" s="112"/>
      <c r="W98" s="112"/>
      <c r="X98" s="112"/>
      <c r="Y98" s="112"/>
      <c r="Z98" s="112"/>
    </row>
    <row r="99" spans="1:26" ht="15.75" customHeight="1">
      <c r="A99" s="113"/>
      <c r="B99" s="113"/>
      <c r="C99" s="113"/>
      <c r="D99" s="113"/>
      <c r="E99" s="113"/>
      <c r="F99" s="113"/>
      <c r="G99" s="113"/>
      <c r="H99" s="113"/>
      <c r="I99" s="113"/>
      <c r="J99" s="113"/>
      <c r="K99" s="112"/>
      <c r="L99" s="112"/>
      <c r="M99" s="112"/>
      <c r="N99" s="112"/>
      <c r="O99" s="112"/>
      <c r="P99" s="112"/>
      <c r="Q99" s="112"/>
      <c r="R99" s="112"/>
      <c r="S99" s="112"/>
      <c r="T99" s="112"/>
      <c r="U99" s="112"/>
      <c r="V99" s="112"/>
      <c r="W99" s="112"/>
      <c r="X99" s="112"/>
      <c r="Y99" s="112"/>
      <c r="Z99" s="112"/>
    </row>
    <row r="100" spans="1:26" ht="15.75" customHeight="1">
      <c r="A100" s="113"/>
      <c r="B100" s="113"/>
      <c r="C100" s="113"/>
      <c r="D100" s="113"/>
      <c r="E100" s="113"/>
      <c r="F100" s="113"/>
      <c r="G100" s="113"/>
      <c r="H100" s="113"/>
      <c r="I100" s="113"/>
      <c r="J100" s="113"/>
      <c r="K100" s="112"/>
      <c r="L100" s="112"/>
      <c r="M100" s="112"/>
      <c r="N100" s="112"/>
      <c r="O100" s="112"/>
      <c r="P100" s="112"/>
      <c r="Q100" s="112"/>
      <c r="R100" s="112"/>
      <c r="S100" s="112"/>
      <c r="T100" s="112"/>
      <c r="U100" s="112"/>
      <c r="V100" s="112"/>
      <c r="W100" s="112"/>
      <c r="X100" s="112"/>
      <c r="Y100" s="112"/>
      <c r="Z100" s="112"/>
    </row>
    <row r="101" spans="1:26" ht="15.75" customHeight="1">
      <c r="A101" s="113"/>
      <c r="B101" s="113"/>
      <c r="C101" s="113"/>
      <c r="D101" s="113"/>
      <c r="E101" s="113"/>
      <c r="F101" s="113"/>
      <c r="G101" s="113"/>
      <c r="H101" s="113"/>
      <c r="I101" s="113"/>
      <c r="J101" s="113"/>
      <c r="K101" s="112"/>
      <c r="L101" s="112"/>
      <c r="M101" s="112"/>
      <c r="N101" s="112"/>
      <c r="O101" s="112"/>
      <c r="P101" s="112"/>
      <c r="Q101" s="112"/>
      <c r="R101" s="112"/>
      <c r="S101" s="112"/>
      <c r="T101" s="112"/>
      <c r="U101" s="112"/>
      <c r="V101" s="112"/>
      <c r="W101" s="112"/>
      <c r="X101" s="112"/>
      <c r="Y101" s="112"/>
      <c r="Z101" s="112"/>
    </row>
    <row r="102" spans="1:26" ht="15.75" customHeight="1">
      <c r="A102" s="113"/>
      <c r="B102" s="113"/>
      <c r="C102" s="113"/>
      <c r="D102" s="113"/>
      <c r="E102" s="113"/>
      <c r="F102" s="113"/>
      <c r="G102" s="113"/>
      <c r="H102" s="113"/>
      <c r="I102" s="113"/>
      <c r="J102" s="113"/>
      <c r="K102" s="112"/>
      <c r="L102" s="112"/>
      <c r="M102" s="112"/>
      <c r="N102" s="112"/>
      <c r="O102" s="112"/>
      <c r="P102" s="112"/>
      <c r="Q102" s="112"/>
      <c r="R102" s="112"/>
      <c r="S102" s="112"/>
      <c r="T102" s="112"/>
      <c r="U102" s="112"/>
      <c r="V102" s="112"/>
      <c r="W102" s="112"/>
      <c r="X102" s="112"/>
      <c r="Y102" s="112"/>
      <c r="Z102" s="112"/>
    </row>
    <row r="103" spans="1:26" ht="15.75" customHeight="1">
      <c r="A103" s="113"/>
      <c r="B103" s="113"/>
      <c r="C103" s="113"/>
      <c r="D103" s="113"/>
      <c r="E103" s="113"/>
      <c r="F103" s="113"/>
      <c r="G103" s="113"/>
      <c r="H103" s="113"/>
      <c r="I103" s="113"/>
      <c r="J103" s="113"/>
      <c r="K103" s="112"/>
      <c r="L103" s="112"/>
      <c r="M103" s="112"/>
      <c r="N103" s="112"/>
      <c r="O103" s="112"/>
      <c r="P103" s="112"/>
      <c r="Q103" s="112"/>
      <c r="R103" s="112"/>
      <c r="S103" s="112"/>
      <c r="T103" s="112"/>
      <c r="U103" s="112"/>
      <c r="V103" s="112"/>
      <c r="W103" s="112"/>
      <c r="X103" s="112"/>
      <c r="Y103" s="112"/>
      <c r="Z103" s="112"/>
    </row>
    <row r="104" spans="1:26" ht="15.75" customHeight="1">
      <c r="A104" s="113"/>
      <c r="B104" s="113"/>
      <c r="C104" s="113"/>
      <c r="D104" s="113"/>
      <c r="E104" s="113"/>
      <c r="F104" s="113"/>
      <c r="G104" s="113"/>
      <c r="H104" s="113"/>
      <c r="I104" s="113"/>
      <c r="J104" s="113"/>
      <c r="K104" s="112"/>
      <c r="L104" s="112"/>
      <c r="M104" s="112"/>
      <c r="N104" s="112"/>
      <c r="O104" s="112"/>
      <c r="P104" s="112"/>
      <c r="Q104" s="112"/>
      <c r="R104" s="112"/>
      <c r="S104" s="112"/>
      <c r="T104" s="112"/>
      <c r="U104" s="112"/>
      <c r="V104" s="112"/>
      <c r="W104" s="112"/>
      <c r="X104" s="112"/>
      <c r="Y104" s="112"/>
      <c r="Z104" s="112"/>
    </row>
    <row r="105" spans="1:26" ht="15.75" customHeight="1">
      <c r="A105" s="113"/>
      <c r="B105" s="113"/>
      <c r="C105" s="113"/>
      <c r="D105" s="113"/>
      <c r="E105" s="113"/>
      <c r="F105" s="113"/>
      <c r="G105" s="113"/>
      <c r="H105" s="113"/>
      <c r="I105" s="113"/>
      <c r="J105" s="113"/>
      <c r="K105" s="112"/>
      <c r="L105" s="112"/>
      <c r="M105" s="112"/>
      <c r="N105" s="112"/>
      <c r="O105" s="112"/>
      <c r="P105" s="112"/>
      <c r="Q105" s="112"/>
      <c r="R105" s="112"/>
      <c r="S105" s="112"/>
      <c r="T105" s="112"/>
      <c r="U105" s="112"/>
      <c r="V105" s="112"/>
      <c r="W105" s="112"/>
      <c r="X105" s="112"/>
      <c r="Y105" s="112"/>
      <c r="Z105" s="112"/>
    </row>
    <row r="106" spans="1:26" ht="15.75" customHeight="1">
      <c r="A106" s="113"/>
      <c r="B106" s="113"/>
      <c r="C106" s="113"/>
      <c r="D106" s="113"/>
      <c r="E106" s="113"/>
      <c r="F106" s="113"/>
      <c r="G106" s="113"/>
      <c r="H106" s="113"/>
      <c r="I106" s="113"/>
      <c r="J106" s="113"/>
      <c r="K106" s="112"/>
      <c r="L106" s="112"/>
      <c r="M106" s="112"/>
      <c r="N106" s="112"/>
      <c r="O106" s="112"/>
      <c r="P106" s="112"/>
      <c r="Q106" s="112"/>
      <c r="R106" s="112"/>
      <c r="S106" s="112"/>
      <c r="T106" s="112"/>
      <c r="U106" s="112"/>
      <c r="V106" s="112"/>
      <c r="W106" s="112"/>
      <c r="X106" s="112"/>
      <c r="Y106" s="112"/>
      <c r="Z106" s="112"/>
    </row>
    <row r="107" spans="1:26" ht="15.75" customHeight="1">
      <c r="A107" s="113"/>
      <c r="B107" s="113"/>
      <c r="C107" s="113"/>
      <c r="D107" s="113"/>
      <c r="E107" s="113"/>
      <c r="F107" s="113"/>
      <c r="G107" s="113"/>
      <c r="H107" s="113"/>
      <c r="I107" s="113"/>
      <c r="J107" s="113"/>
      <c r="K107" s="112"/>
      <c r="L107" s="112"/>
      <c r="M107" s="112"/>
      <c r="N107" s="112"/>
      <c r="O107" s="112"/>
      <c r="P107" s="112"/>
      <c r="Q107" s="112"/>
      <c r="R107" s="112"/>
      <c r="S107" s="112"/>
      <c r="T107" s="112"/>
      <c r="U107" s="112"/>
      <c r="V107" s="112"/>
      <c r="W107" s="112"/>
      <c r="X107" s="112"/>
      <c r="Y107" s="112"/>
      <c r="Z107" s="112"/>
    </row>
    <row r="108" spans="1:26" ht="15.75" customHeight="1">
      <c r="A108" s="113"/>
      <c r="B108" s="113"/>
      <c r="C108" s="113"/>
      <c r="D108" s="113"/>
      <c r="E108" s="113"/>
      <c r="F108" s="113"/>
      <c r="G108" s="113"/>
      <c r="H108" s="113"/>
      <c r="I108" s="113"/>
      <c r="J108" s="113"/>
      <c r="K108" s="112"/>
      <c r="L108" s="112"/>
      <c r="M108" s="112"/>
      <c r="N108" s="112"/>
      <c r="O108" s="112"/>
      <c r="P108" s="112"/>
      <c r="Q108" s="112"/>
      <c r="R108" s="112"/>
      <c r="S108" s="112"/>
      <c r="T108" s="112"/>
      <c r="U108" s="112"/>
      <c r="V108" s="112"/>
      <c r="W108" s="112"/>
      <c r="X108" s="112"/>
      <c r="Y108" s="112"/>
      <c r="Z108" s="112"/>
    </row>
    <row r="109" spans="1:26" ht="15.75" customHeight="1">
      <c r="A109" s="113"/>
      <c r="B109" s="113"/>
      <c r="C109" s="113"/>
      <c r="D109" s="113"/>
      <c r="E109" s="113"/>
      <c r="F109" s="113"/>
      <c r="G109" s="113"/>
      <c r="H109" s="113"/>
      <c r="I109" s="113"/>
      <c r="J109" s="113"/>
      <c r="K109" s="112"/>
      <c r="L109" s="112"/>
      <c r="M109" s="112"/>
      <c r="N109" s="112"/>
      <c r="O109" s="112"/>
      <c r="P109" s="112"/>
      <c r="Q109" s="112"/>
      <c r="R109" s="112"/>
      <c r="S109" s="112"/>
      <c r="T109" s="112"/>
      <c r="U109" s="112"/>
      <c r="V109" s="112"/>
      <c r="W109" s="112"/>
      <c r="X109" s="112"/>
      <c r="Y109" s="112"/>
      <c r="Z109" s="112"/>
    </row>
    <row r="110" spans="1:26" ht="15.75" customHeight="1">
      <c r="A110" s="113"/>
      <c r="B110" s="113"/>
      <c r="C110" s="113"/>
      <c r="D110" s="113"/>
      <c r="E110" s="113"/>
      <c r="F110" s="113"/>
      <c r="G110" s="113"/>
      <c r="H110" s="113"/>
      <c r="I110" s="113"/>
      <c r="J110" s="113"/>
      <c r="K110" s="112"/>
      <c r="L110" s="112"/>
      <c r="M110" s="112"/>
      <c r="N110" s="112"/>
      <c r="O110" s="112"/>
      <c r="P110" s="112"/>
      <c r="Q110" s="112"/>
      <c r="R110" s="112"/>
      <c r="S110" s="112"/>
      <c r="T110" s="112"/>
      <c r="U110" s="112"/>
      <c r="V110" s="112"/>
      <c r="W110" s="112"/>
      <c r="X110" s="112"/>
      <c r="Y110" s="112"/>
      <c r="Z110" s="112"/>
    </row>
    <row r="111" spans="1:26" ht="15.75" customHeight="1">
      <c r="A111" s="113"/>
      <c r="B111" s="113"/>
      <c r="C111" s="113"/>
      <c r="D111" s="113"/>
      <c r="E111" s="113"/>
      <c r="F111" s="113"/>
      <c r="G111" s="113"/>
      <c r="H111" s="113"/>
      <c r="I111" s="113"/>
      <c r="J111" s="113"/>
      <c r="K111" s="112"/>
      <c r="L111" s="112"/>
      <c r="M111" s="112"/>
      <c r="N111" s="112"/>
      <c r="O111" s="112"/>
      <c r="P111" s="112"/>
      <c r="Q111" s="112"/>
      <c r="R111" s="112"/>
      <c r="S111" s="112"/>
      <c r="T111" s="112"/>
      <c r="U111" s="112"/>
      <c r="V111" s="112"/>
      <c r="W111" s="112"/>
      <c r="X111" s="112"/>
      <c r="Y111" s="112"/>
      <c r="Z111" s="112"/>
    </row>
    <row r="112" spans="1:26" ht="15.75" customHeight="1">
      <c r="A112" s="113"/>
      <c r="B112" s="113"/>
      <c r="C112" s="113"/>
      <c r="D112" s="113"/>
      <c r="E112" s="113"/>
      <c r="F112" s="113"/>
      <c r="G112" s="113"/>
      <c r="H112" s="113"/>
      <c r="I112" s="113"/>
      <c r="J112" s="113"/>
      <c r="K112" s="112"/>
      <c r="L112" s="112"/>
      <c r="M112" s="112"/>
      <c r="N112" s="112"/>
      <c r="O112" s="112"/>
      <c r="P112" s="112"/>
      <c r="Q112" s="112"/>
      <c r="R112" s="112"/>
      <c r="S112" s="112"/>
      <c r="T112" s="112"/>
      <c r="U112" s="112"/>
      <c r="V112" s="112"/>
      <c r="W112" s="112"/>
      <c r="X112" s="112"/>
      <c r="Y112" s="112"/>
      <c r="Z112" s="112"/>
    </row>
    <row r="113" spans="1:26" ht="15.75" customHeight="1">
      <c r="A113" s="113"/>
      <c r="B113" s="113"/>
      <c r="C113" s="113"/>
      <c r="D113" s="113"/>
      <c r="E113" s="113"/>
      <c r="F113" s="113"/>
      <c r="G113" s="113"/>
      <c r="H113" s="113"/>
      <c r="I113" s="113"/>
      <c r="J113" s="113"/>
      <c r="K113" s="112"/>
      <c r="L113" s="112"/>
      <c r="M113" s="112"/>
      <c r="N113" s="112"/>
      <c r="O113" s="112"/>
      <c r="P113" s="112"/>
      <c r="Q113" s="112"/>
      <c r="R113" s="112"/>
      <c r="S113" s="112"/>
      <c r="T113" s="112"/>
      <c r="U113" s="112"/>
      <c r="V113" s="112"/>
      <c r="W113" s="112"/>
      <c r="X113" s="112"/>
      <c r="Y113" s="112"/>
      <c r="Z113" s="112"/>
    </row>
    <row r="114" spans="1:26" ht="15.75" customHeight="1">
      <c r="A114" s="113"/>
      <c r="B114" s="113"/>
      <c r="C114" s="113"/>
      <c r="D114" s="113"/>
      <c r="E114" s="113"/>
      <c r="F114" s="113"/>
      <c r="G114" s="113"/>
      <c r="H114" s="113"/>
      <c r="I114" s="113"/>
      <c r="J114" s="113"/>
      <c r="K114" s="112"/>
      <c r="L114" s="112"/>
      <c r="M114" s="112"/>
      <c r="N114" s="112"/>
      <c r="O114" s="112"/>
      <c r="P114" s="112"/>
      <c r="Q114" s="112"/>
      <c r="R114" s="112"/>
      <c r="S114" s="112"/>
      <c r="T114" s="112"/>
      <c r="U114" s="112"/>
      <c r="V114" s="112"/>
      <c r="W114" s="112"/>
      <c r="X114" s="112"/>
      <c r="Y114" s="112"/>
      <c r="Z114" s="112"/>
    </row>
    <row r="115" spans="1:26" ht="15.75" customHeight="1">
      <c r="A115" s="113"/>
      <c r="B115" s="113"/>
      <c r="C115" s="113"/>
      <c r="D115" s="113"/>
      <c r="E115" s="113"/>
      <c r="F115" s="113"/>
      <c r="G115" s="113"/>
      <c r="H115" s="113"/>
      <c r="I115" s="113"/>
      <c r="J115" s="113"/>
      <c r="K115" s="112"/>
      <c r="L115" s="112"/>
      <c r="M115" s="112"/>
      <c r="N115" s="112"/>
      <c r="O115" s="112"/>
      <c r="P115" s="112"/>
      <c r="Q115" s="112"/>
      <c r="R115" s="112"/>
      <c r="S115" s="112"/>
      <c r="T115" s="112"/>
      <c r="U115" s="112"/>
      <c r="V115" s="112"/>
      <c r="W115" s="112"/>
      <c r="X115" s="112"/>
      <c r="Y115" s="112"/>
      <c r="Z115" s="112"/>
    </row>
    <row r="116" spans="1:26" ht="15.75" customHeight="1">
      <c r="A116" s="113"/>
      <c r="B116" s="113"/>
      <c r="C116" s="113"/>
      <c r="D116" s="113"/>
      <c r="E116" s="113"/>
      <c r="F116" s="113"/>
      <c r="G116" s="113"/>
      <c r="H116" s="113"/>
      <c r="I116" s="113"/>
      <c r="J116" s="113"/>
      <c r="K116" s="112"/>
      <c r="L116" s="112"/>
      <c r="M116" s="112"/>
      <c r="N116" s="112"/>
      <c r="O116" s="112"/>
      <c r="P116" s="112"/>
      <c r="Q116" s="112"/>
      <c r="R116" s="112"/>
      <c r="S116" s="112"/>
      <c r="T116" s="112"/>
      <c r="U116" s="112"/>
      <c r="V116" s="112"/>
      <c r="W116" s="112"/>
      <c r="X116" s="112"/>
      <c r="Y116" s="112"/>
      <c r="Z116" s="112"/>
    </row>
    <row r="117" spans="1:26" ht="15.75" customHeight="1">
      <c r="A117" s="113"/>
      <c r="B117" s="113"/>
      <c r="C117" s="113"/>
      <c r="D117" s="113"/>
      <c r="E117" s="113"/>
      <c r="F117" s="113"/>
      <c r="G117" s="113"/>
      <c r="H117" s="113"/>
      <c r="I117" s="113"/>
      <c r="J117" s="113"/>
      <c r="K117" s="112"/>
      <c r="L117" s="112"/>
      <c r="M117" s="112"/>
      <c r="N117" s="112"/>
      <c r="O117" s="112"/>
      <c r="P117" s="112"/>
      <c r="Q117" s="112"/>
      <c r="R117" s="112"/>
      <c r="S117" s="112"/>
      <c r="T117" s="112"/>
      <c r="U117" s="112"/>
      <c r="V117" s="112"/>
      <c r="W117" s="112"/>
      <c r="X117" s="112"/>
      <c r="Y117" s="112"/>
      <c r="Z117" s="112"/>
    </row>
    <row r="118" spans="1:26" ht="15.75" customHeight="1">
      <c r="A118" s="113"/>
      <c r="B118" s="113"/>
      <c r="C118" s="113"/>
      <c r="D118" s="113"/>
      <c r="E118" s="113"/>
      <c r="F118" s="113"/>
      <c r="G118" s="113"/>
      <c r="H118" s="113"/>
      <c r="I118" s="113"/>
      <c r="J118" s="113"/>
      <c r="K118" s="112"/>
      <c r="L118" s="112"/>
      <c r="M118" s="112"/>
      <c r="N118" s="112"/>
      <c r="O118" s="112"/>
      <c r="P118" s="112"/>
      <c r="Q118" s="112"/>
      <c r="R118" s="112"/>
      <c r="S118" s="112"/>
      <c r="T118" s="112"/>
      <c r="U118" s="112"/>
      <c r="V118" s="112"/>
      <c r="W118" s="112"/>
      <c r="X118" s="112"/>
      <c r="Y118" s="112"/>
      <c r="Z118" s="112"/>
    </row>
    <row r="119" spans="1:26" ht="15.75" customHeight="1">
      <c r="A119" s="113"/>
      <c r="B119" s="113"/>
      <c r="C119" s="113"/>
      <c r="D119" s="113"/>
      <c r="E119" s="113"/>
      <c r="F119" s="113"/>
      <c r="G119" s="113"/>
      <c r="H119" s="113"/>
      <c r="I119" s="113"/>
      <c r="J119" s="113"/>
      <c r="K119" s="112"/>
      <c r="L119" s="112"/>
      <c r="M119" s="112"/>
      <c r="N119" s="112"/>
      <c r="O119" s="112"/>
      <c r="P119" s="112"/>
      <c r="Q119" s="112"/>
      <c r="R119" s="112"/>
      <c r="S119" s="112"/>
      <c r="T119" s="112"/>
      <c r="U119" s="112"/>
      <c r="V119" s="112"/>
      <c r="W119" s="112"/>
      <c r="X119" s="112"/>
      <c r="Y119" s="112"/>
      <c r="Z119" s="112"/>
    </row>
    <row r="120" spans="1:26" ht="15.75" customHeight="1">
      <c r="A120" s="113"/>
      <c r="B120" s="113"/>
      <c r="C120" s="113"/>
      <c r="D120" s="113"/>
      <c r="E120" s="113"/>
      <c r="F120" s="113"/>
      <c r="G120" s="113"/>
      <c r="H120" s="113"/>
      <c r="I120" s="113"/>
      <c r="J120" s="113"/>
      <c r="K120" s="112"/>
      <c r="L120" s="112"/>
      <c r="M120" s="112"/>
      <c r="N120" s="112"/>
      <c r="O120" s="112"/>
      <c r="P120" s="112"/>
      <c r="Q120" s="112"/>
      <c r="R120" s="112"/>
      <c r="S120" s="112"/>
      <c r="T120" s="112"/>
      <c r="U120" s="112"/>
      <c r="V120" s="112"/>
      <c r="W120" s="112"/>
      <c r="X120" s="112"/>
      <c r="Y120" s="112"/>
      <c r="Z120" s="112"/>
    </row>
    <row r="121" spans="1:26" ht="15.75" customHeight="1">
      <c r="A121" s="113"/>
      <c r="B121" s="113"/>
      <c r="C121" s="113"/>
      <c r="D121" s="113"/>
      <c r="E121" s="113"/>
      <c r="F121" s="113"/>
      <c r="G121" s="113"/>
      <c r="H121" s="113"/>
      <c r="I121" s="113"/>
      <c r="J121" s="113"/>
      <c r="K121" s="112"/>
      <c r="L121" s="112"/>
      <c r="M121" s="112"/>
      <c r="N121" s="112"/>
      <c r="O121" s="112"/>
      <c r="P121" s="112"/>
      <c r="Q121" s="112"/>
      <c r="R121" s="112"/>
      <c r="S121" s="112"/>
      <c r="T121" s="112"/>
      <c r="U121" s="112"/>
      <c r="V121" s="112"/>
      <c r="W121" s="112"/>
      <c r="X121" s="112"/>
      <c r="Y121" s="112"/>
      <c r="Z121" s="112"/>
    </row>
    <row r="122" spans="1:26" ht="15.75" customHeight="1">
      <c r="A122" s="113"/>
      <c r="B122" s="113"/>
      <c r="C122" s="113"/>
      <c r="D122" s="113"/>
      <c r="E122" s="113"/>
      <c r="F122" s="113"/>
      <c r="G122" s="113"/>
      <c r="H122" s="113"/>
      <c r="I122" s="113"/>
      <c r="J122" s="113"/>
      <c r="K122" s="112"/>
      <c r="L122" s="112"/>
      <c r="M122" s="112"/>
      <c r="N122" s="112"/>
      <c r="O122" s="112"/>
      <c r="P122" s="112"/>
      <c r="Q122" s="112"/>
      <c r="R122" s="112"/>
      <c r="S122" s="112"/>
      <c r="T122" s="112"/>
      <c r="U122" s="112"/>
      <c r="V122" s="112"/>
      <c r="W122" s="112"/>
      <c r="X122" s="112"/>
      <c r="Y122" s="112"/>
      <c r="Z122" s="112"/>
    </row>
    <row r="123" spans="1:26" ht="15.75" customHeight="1">
      <c r="A123" s="113"/>
      <c r="B123" s="113"/>
      <c r="C123" s="113"/>
      <c r="D123" s="113"/>
      <c r="E123" s="113"/>
      <c r="F123" s="113"/>
      <c r="G123" s="113"/>
      <c r="H123" s="113"/>
      <c r="I123" s="113"/>
      <c r="J123" s="113"/>
      <c r="K123" s="112"/>
      <c r="L123" s="112"/>
      <c r="M123" s="112"/>
      <c r="N123" s="112"/>
      <c r="O123" s="112"/>
      <c r="P123" s="112"/>
      <c r="Q123" s="112"/>
      <c r="R123" s="112"/>
      <c r="S123" s="112"/>
      <c r="T123" s="112"/>
      <c r="U123" s="112"/>
      <c r="V123" s="112"/>
      <c r="W123" s="112"/>
      <c r="X123" s="112"/>
      <c r="Y123" s="112"/>
      <c r="Z123" s="112"/>
    </row>
    <row r="124" spans="1:26" ht="15.75" customHeight="1">
      <c r="A124" s="113"/>
      <c r="B124" s="113"/>
      <c r="C124" s="113"/>
      <c r="D124" s="113"/>
      <c r="E124" s="113"/>
      <c r="F124" s="113"/>
      <c r="G124" s="113"/>
      <c r="H124" s="113"/>
      <c r="I124" s="113"/>
      <c r="J124" s="113"/>
      <c r="K124" s="112"/>
      <c r="L124" s="112"/>
      <c r="M124" s="112"/>
      <c r="N124" s="112"/>
      <c r="O124" s="112"/>
      <c r="P124" s="112"/>
      <c r="Q124" s="112"/>
      <c r="R124" s="112"/>
      <c r="S124" s="112"/>
      <c r="T124" s="112"/>
      <c r="U124" s="112"/>
      <c r="V124" s="112"/>
      <c r="W124" s="112"/>
      <c r="X124" s="112"/>
      <c r="Y124" s="112"/>
      <c r="Z124" s="112"/>
    </row>
    <row r="125" spans="1:26" ht="15.75" customHeight="1">
      <c r="A125" s="113"/>
      <c r="B125" s="113"/>
      <c r="C125" s="113"/>
      <c r="D125" s="113"/>
      <c r="E125" s="113"/>
      <c r="F125" s="113"/>
      <c r="G125" s="113"/>
      <c r="H125" s="113"/>
      <c r="I125" s="113"/>
      <c r="J125" s="113"/>
      <c r="K125" s="112"/>
      <c r="L125" s="112"/>
      <c r="M125" s="112"/>
      <c r="N125" s="112"/>
      <c r="O125" s="112"/>
      <c r="P125" s="112"/>
      <c r="Q125" s="112"/>
      <c r="R125" s="112"/>
      <c r="S125" s="112"/>
      <c r="T125" s="112"/>
      <c r="U125" s="112"/>
      <c r="V125" s="112"/>
      <c r="W125" s="112"/>
      <c r="X125" s="112"/>
      <c r="Y125" s="112"/>
      <c r="Z125" s="112"/>
    </row>
    <row r="126" spans="1:26" ht="15.75" customHeight="1">
      <c r="A126" s="113"/>
      <c r="B126" s="113"/>
      <c r="C126" s="113"/>
      <c r="D126" s="113"/>
      <c r="E126" s="113"/>
      <c r="F126" s="113"/>
      <c r="G126" s="113"/>
      <c r="H126" s="113"/>
      <c r="I126" s="113"/>
      <c r="J126" s="113"/>
      <c r="K126" s="112"/>
      <c r="L126" s="112"/>
      <c r="M126" s="112"/>
      <c r="N126" s="112"/>
      <c r="O126" s="112"/>
      <c r="P126" s="112"/>
      <c r="Q126" s="112"/>
      <c r="R126" s="112"/>
      <c r="S126" s="112"/>
      <c r="T126" s="112"/>
      <c r="U126" s="112"/>
      <c r="V126" s="112"/>
      <c r="W126" s="112"/>
      <c r="X126" s="112"/>
      <c r="Y126" s="112"/>
      <c r="Z126" s="112"/>
    </row>
    <row r="127" spans="1:26" ht="15.75" customHeight="1">
      <c r="A127" s="113"/>
      <c r="B127" s="113"/>
      <c r="C127" s="113"/>
      <c r="D127" s="113"/>
      <c r="E127" s="113"/>
      <c r="F127" s="113"/>
      <c r="G127" s="113"/>
      <c r="H127" s="113"/>
      <c r="I127" s="113"/>
      <c r="J127" s="113"/>
      <c r="K127" s="112"/>
      <c r="L127" s="112"/>
      <c r="M127" s="112"/>
      <c r="N127" s="112"/>
      <c r="O127" s="112"/>
      <c r="P127" s="112"/>
      <c r="Q127" s="112"/>
      <c r="R127" s="112"/>
      <c r="S127" s="112"/>
      <c r="T127" s="112"/>
      <c r="U127" s="112"/>
      <c r="V127" s="112"/>
      <c r="W127" s="112"/>
      <c r="X127" s="112"/>
      <c r="Y127" s="112"/>
      <c r="Z127" s="112"/>
    </row>
    <row r="128" spans="1:26" ht="15.75" customHeight="1">
      <c r="A128" s="113"/>
      <c r="B128" s="113"/>
      <c r="C128" s="113"/>
      <c r="D128" s="113"/>
      <c r="E128" s="113"/>
      <c r="F128" s="113"/>
      <c r="G128" s="113"/>
      <c r="H128" s="113"/>
      <c r="I128" s="113"/>
      <c r="J128" s="113"/>
      <c r="K128" s="112"/>
      <c r="L128" s="112"/>
      <c r="M128" s="112"/>
      <c r="N128" s="112"/>
      <c r="O128" s="112"/>
      <c r="P128" s="112"/>
      <c r="Q128" s="112"/>
      <c r="R128" s="112"/>
      <c r="S128" s="112"/>
      <c r="T128" s="112"/>
      <c r="U128" s="112"/>
      <c r="V128" s="112"/>
      <c r="W128" s="112"/>
      <c r="X128" s="112"/>
      <c r="Y128" s="112"/>
      <c r="Z128" s="112"/>
    </row>
    <row r="129" spans="1:26" ht="15.75" customHeight="1">
      <c r="A129" s="113"/>
      <c r="B129" s="113"/>
      <c r="C129" s="113"/>
      <c r="D129" s="113"/>
      <c r="E129" s="113"/>
      <c r="F129" s="113"/>
      <c r="G129" s="113"/>
      <c r="H129" s="113"/>
      <c r="I129" s="113"/>
      <c r="J129" s="113"/>
      <c r="K129" s="112"/>
      <c r="L129" s="112"/>
      <c r="M129" s="112"/>
      <c r="N129" s="112"/>
      <c r="O129" s="112"/>
      <c r="P129" s="112"/>
      <c r="Q129" s="112"/>
      <c r="R129" s="112"/>
      <c r="S129" s="112"/>
      <c r="T129" s="112"/>
      <c r="U129" s="112"/>
      <c r="V129" s="112"/>
      <c r="W129" s="112"/>
      <c r="X129" s="112"/>
      <c r="Y129" s="112"/>
      <c r="Z129" s="112"/>
    </row>
    <row r="130" spans="1:26" ht="15.75" customHeight="1">
      <c r="A130" s="113"/>
      <c r="B130" s="113"/>
      <c r="C130" s="113"/>
      <c r="D130" s="113"/>
      <c r="E130" s="113"/>
      <c r="F130" s="113"/>
      <c r="G130" s="113"/>
      <c r="H130" s="113"/>
      <c r="I130" s="113"/>
      <c r="J130" s="113"/>
      <c r="K130" s="112"/>
      <c r="L130" s="112"/>
      <c r="M130" s="112"/>
      <c r="N130" s="112"/>
      <c r="O130" s="112"/>
      <c r="P130" s="112"/>
      <c r="Q130" s="112"/>
      <c r="R130" s="112"/>
      <c r="S130" s="112"/>
      <c r="T130" s="112"/>
      <c r="U130" s="112"/>
      <c r="V130" s="112"/>
      <c r="W130" s="112"/>
      <c r="X130" s="112"/>
      <c r="Y130" s="112"/>
      <c r="Z130" s="112"/>
    </row>
    <row r="131" spans="1:26" ht="15.75" customHeight="1">
      <c r="A131" s="113"/>
      <c r="B131" s="113"/>
      <c r="C131" s="113"/>
      <c r="D131" s="113"/>
      <c r="E131" s="113"/>
      <c r="F131" s="113"/>
      <c r="G131" s="113"/>
      <c r="H131" s="113"/>
      <c r="I131" s="113"/>
      <c r="J131" s="113"/>
      <c r="K131" s="112"/>
      <c r="L131" s="112"/>
      <c r="M131" s="112"/>
      <c r="N131" s="112"/>
      <c r="O131" s="112"/>
      <c r="P131" s="112"/>
      <c r="Q131" s="112"/>
      <c r="R131" s="112"/>
      <c r="S131" s="112"/>
      <c r="T131" s="112"/>
      <c r="U131" s="112"/>
      <c r="V131" s="112"/>
      <c r="W131" s="112"/>
      <c r="X131" s="112"/>
      <c r="Y131" s="112"/>
      <c r="Z131" s="112"/>
    </row>
    <row r="132" spans="1:26" ht="15.75" customHeight="1">
      <c r="A132" s="113"/>
      <c r="B132" s="113"/>
      <c r="C132" s="113"/>
      <c r="D132" s="113"/>
      <c r="E132" s="113"/>
      <c r="F132" s="113"/>
      <c r="G132" s="113"/>
      <c r="H132" s="113"/>
      <c r="I132" s="113"/>
      <c r="J132" s="113"/>
      <c r="K132" s="112"/>
      <c r="L132" s="112"/>
      <c r="M132" s="112"/>
      <c r="N132" s="112"/>
      <c r="O132" s="112"/>
      <c r="P132" s="112"/>
      <c r="Q132" s="112"/>
      <c r="R132" s="112"/>
      <c r="S132" s="112"/>
      <c r="T132" s="112"/>
      <c r="U132" s="112"/>
      <c r="V132" s="112"/>
      <c r="W132" s="112"/>
      <c r="X132" s="112"/>
      <c r="Y132" s="112"/>
      <c r="Z132" s="112"/>
    </row>
    <row r="133" spans="1:26" ht="15.75" customHeight="1">
      <c r="A133" s="113"/>
      <c r="B133" s="113"/>
      <c r="C133" s="113"/>
      <c r="D133" s="113"/>
      <c r="E133" s="113"/>
      <c r="F133" s="113"/>
      <c r="G133" s="113"/>
      <c r="H133" s="113"/>
      <c r="I133" s="113"/>
      <c r="J133" s="113"/>
      <c r="K133" s="112"/>
      <c r="L133" s="112"/>
      <c r="M133" s="112"/>
      <c r="N133" s="112"/>
      <c r="O133" s="112"/>
      <c r="P133" s="112"/>
      <c r="Q133" s="112"/>
      <c r="R133" s="112"/>
      <c r="S133" s="112"/>
      <c r="T133" s="112"/>
      <c r="U133" s="112"/>
      <c r="V133" s="112"/>
      <c r="W133" s="112"/>
      <c r="X133" s="112"/>
      <c r="Y133" s="112"/>
      <c r="Z133" s="112"/>
    </row>
    <row r="134" spans="1:26" ht="15.75" customHeight="1">
      <c r="A134" s="113"/>
      <c r="B134" s="113"/>
      <c r="C134" s="113"/>
      <c r="D134" s="113"/>
      <c r="E134" s="113"/>
      <c r="F134" s="113"/>
      <c r="G134" s="113"/>
      <c r="H134" s="113"/>
      <c r="I134" s="113"/>
      <c r="J134" s="113"/>
      <c r="K134" s="112"/>
      <c r="L134" s="112"/>
      <c r="M134" s="112"/>
      <c r="N134" s="112"/>
      <c r="O134" s="112"/>
      <c r="P134" s="112"/>
      <c r="Q134" s="112"/>
      <c r="R134" s="112"/>
      <c r="S134" s="112"/>
      <c r="T134" s="112"/>
      <c r="U134" s="112"/>
      <c r="V134" s="112"/>
      <c r="W134" s="112"/>
      <c r="X134" s="112"/>
      <c r="Y134" s="112"/>
      <c r="Z134" s="112"/>
    </row>
    <row r="135" spans="1:26" ht="15.75" customHeight="1">
      <c r="A135" s="113"/>
      <c r="B135" s="113"/>
      <c r="C135" s="113"/>
      <c r="D135" s="113"/>
      <c r="E135" s="113"/>
      <c r="F135" s="113"/>
      <c r="G135" s="113"/>
      <c r="H135" s="113"/>
      <c r="I135" s="113"/>
      <c r="J135" s="113"/>
      <c r="K135" s="112"/>
      <c r="L135" s="112"/>
      <c r="M135" s="112"/>
      <c r="N135" s="112"/>
      <c r="O135" s="112"/>
      <c r="P135" s="112"/>
      <c r="Q135" s="112"/>
      <c r="R135" s="112"/>
      <c r="S135" s="112"/>
      <c r="T135" s="112"/>
      <c r="U135" s="112"/>
      <c r="V135" s="112"/>
      <c r="W135" s="112"/>
      <c r="X135" s="112"/>
      <c r="Y135" s="112"/>
      <c r="Z135" s="112"/>
    </row>
    <row r="136" spans="1:26" ht="15.75" customHeight="1">
      <c r="A136" s="113"/>
      <c r="B136" s="113"/>
      <c r="C136" s="113"/>
      <c r="D136" s="113"/>
      <c r="E136" s="113"/>
      <c r="F136" s="113"/>
      <c r="G136" s="113"/>
      <c r="H136" s="113"/>
      <c r="I136" s="113"/>
      <c r="J136" s="113"/>
      <c r="K136" s="112"/>
      <c r="L136" s="112"/>
      <c r="M136" s="112"/>
      <c r="N136" s="112"/>
      <c r="O136" s="112"/>
      <c r="P136" s="112"/>
      <c r="Q136" s="112"/>
      <c r="R136" s="112"/>
      <c r="S136" s="112"/>
      <c r="T136" s="112"/>
      <c r="U136" s="112"/>
      <c r="V136" s="112"/>
      <c r="W136" s="112"/>
      <c r="X136" s="112"/>
      <c r="Y136" s="112"/>
      <c r="Z136" s="112"/>
    </row>
    <row r="137" spans="1:26" ht="15.75" customHeight="1">
      <c r="A137" s="113"/>
      <c r="B137" s="113"/>
      <c r="C137" s="113"/>
      <c r="D137" s="113"/>
      <c r="E137" s="113"/>
      <c r="F137" s="113"/>
      <c r="G137" s="113"/>
      <c r="H137" s="113"/>
      <c r="I137" s="113"/>
      <c r="J137" s="113"/>
      <c r="K137" s="112"/>
      <c r="L137" s="112"/>
      <c r="M137" s="112"/>
      <c r="N137" s="112"/>
      <c r="O137" s="112"/>
      <c r="P137" s="112"/>
      <c r="Q137" s="112"/>
      <c r="R137" s="112"/>
      <c r="S137" s="112"/>
      <c r="T137" s="112"/>
      <c r="U137" s="112"/>
      <c r="V137" s="112"/>
      <c r="W137" s="112"/>
      <c r="X137" s="112"/>
      <c r="Y137" s="112"/>
      <c r="Z137" s="112"/>
    </row>
    <row r="138" spans="1:26" ht="15.75" customHeight="1">
      <c r="A138" s="113"/>
      <c r="B138" s="113"/>
      <c r="C138" s="113"/>
      <c r="D138" s="113"/>
      <c r="E138" s="113"/>
      <c r="F138" s="113"/>
      <c r="G138" s="113"/>
      <c r="H138" s="113"/>
      <c r="I138" s="113"/>
      <c r="J138" s="113"/>
      <c r="K138" s="112"/>
      <c r="L138" s="112"/>
      <c r="M138" s="112"/>
      <c r="N138" s="112"/>
      <c r="O138" s="112"/>
      <c r="P138" s="112"/>
      <c r="Q138" s="112"/>
      <c r="R138" s="112"/>
      <c r="S138" s="112"/>
      <c r="T138" s="112"/>
      <c r="U138" s="112"/>
      <c r="V138" s="112"/>
      <c r="W138" s="112"/>
      <c r="X138" s="112"/>
      <c r="Y138" s="112"/>
      <c r="Z138" s="112"/>
    </row>
    <row r="139" spans="1:26" ht="15.75" customHeight="1">
      <c r="A139" s="113"/>
      <c r="B139" s="113"/>
      <c r="C139" s="113"/>
      <c r="D139" s="113"/>
      <c r="E139" s="113"/>
      <c r="F139" s="113"/>
      <c r="G139" s="113"/>
      <c r="H139" s="113"/>
      <c r="I139" s="113"/>
      <c r="J139" s="113"/>
      <c r="K139" s="112"/>
      <c r="L139" s="112"/>
      <c r="M139" s="112"/>
      <c r="N139" s="112"/>
      <c r="O139" s="112"/>
      <c r="P139" s="112"/>
      <c r="Q139" s="112"/>
      <c r="R139" s="112"/>
      <c r="S139" s="112"/>
      <c r="T139" s="112"/>
      <c r="U139" s="112"/>
      <c r="V139" s="112"/>
      <c r="W139" s="112"/>
      <c r="X139" s="112"/>
      <c r="Y139" s="112"/>
      <c r="Z139" s="112"/>
    </row>
    <row r="140" spans="1:26" ht="15.75" customHeight="1">
      <c r="A140" s="113"/>
      <c r="B140" s="113"/>
      <c r="C140" s="113"/>
      <c r="D140" s="113"/>
      <c r="E140" s="113"/>
      <c r="F140" s="113"/>
      <c r="G140" s="113"/>
      <c r="H140" s="113"/>
      <c r="I140" s="113"/>
      <c r="J140" s="113"/>
      <c r="K140" s="112"/>
      <c r="L140" s="112"/>
      <c r="M140" s="112"/>
      <c r="N140" s="112"/>
      <c r="O140" s="112"/>
      <c r="P140" s="112"/>
      <c r="Q140" s="112"/>
      <c r="R140" s="112"/>
      <c r="S140" s="112"/>
      <c r="T140" s="112"/>
      <c r="U140" s="112"/>
      <c r="V140" s="112"/>
      <c r="W140" s="112"/>
      <c r="X140" s="112"/>
      <c r="Y140" s="112"/>
      <c r="Z140" s="112"/>
    </row>
    <row r="141" spans="1:26" ht="15.75" customHeight="1">
      <c r="A141" s="113"/>
      <c r="B141" s="113"/>
      <c r="C141" s="113"/>
      <c r="D141" s="113"/>
      <c r="E141" s="113"/>
      <c r="F141" s="113"/>
      <c r="G141" s="113"/>
      <c r="H141" s="113"/>
      <c r="I141" s="113"/>
      <c r="J141" s="113"/>
      <c r="K141" s="112"/>
      <c r="L141" s="112"/>
      <c r="M141" s="112"/>
      <c r="N141" s="112"/>
      <c r="O141" s="112"/>
      <c r="P141" s="112"/>
      <c r="Q141" s="112"/>
      <c r="R141" s="112"/>
      <c r="S141" s="112"/>
      <c r="T141" s="112"/>
      <c r="U141" s="112"/>
      <c r="V141" s="112"/>
      <c r="W141" s="112"/>
      <c r="X141" s="112"/>
      <c r="Y141" s="112"/>
      <c r="Z141" s="112"/>
    </row>
    <row r="142" spans="1:26" ht="15.75" customHeight="1">
      <c r="A142" s="113"/>
      <c r="B142" s="113"/>
      <c r="C142" s="113"/>
      <c r="D142" s="113"/>
      <c r="E142" s="113"/>
      <c r="F142" s="113"/>
      <c r="G142" s="113"/>
      <c r="H142" s="113"/>
      <c r="I142" s="113"/>
      <c r="J142" s="113"/>
      <c r="K142" s="112"/>
      <c r="L142" s="112"/>
      <c r="M142" s="112"/>
      <c r="N142" s="112"/>
      <c r="O142" s="112"/>
      <c r="P142" s="112"/>
      <c r="Q142" s="112"/>
      <c r="R142" s="112"/>
      <c r="S142" s="112"/>
      <c r="T142" s="112"/>
      <c r="U142" s="112"/>
      <c r="V142" s="112"/>
      <c r="W142" s="112"/>
      <c r="X142" s="112"/>
      <c r="Y142" s="112"/>
      <c r="Z142" s="112"/>
    </row>
    <row r="143" spans="1:26" ht="15.75" customHeight="1">
      <c r="A143" s="113"/>
      <c r="B143" s="113"/>
      <c r="C143" s="113"/>
      <c r="D143" s="113"/>
      <c r="E143" s="113"/>
      <c r="F143" s="113"/>
      <c r="G143" s="113"/>
      <c r="H143" s="113"/>
      <c r="I143" s="113"/>
      <c r="J143" s="113"/>
      <c r="K143" s="112"/>
      <c r="L143" s="112"/>
      <c r="M143" s="112"/>
      <c r="N143" s="112"/>
      <c r="O143" s="112"/>
      <c r="P143" s="112"/>
      <c r="Q143" s="112"/>
      <c r="R143" s="112"/>
      <c r="S143" s="112"/>
      <c r="T143" s="112"/>
      <c r="U143" s="112"/>
      <c r="V143" s="112"/>
      <c r="W143" s="112"/>
      <c r="X143" s="112"/>
      <c r="Y143" s="112"/>
      <c r="Z143" s="112"/>
    </row>
    <row r="144" spans="1:26" ht="15.75" customHeight="1">
      <c r="A144" s="113"/>
      <c r="B144" s="113"/>
      <c r="C144" s="113"/>
      <c r="D144" s="113"/>
      <c r="E144" s="113"/>
      <c r="F144" s="113"/>
      <c r="G144" s="113"/>
      <c r="H144" s="113"/>
      <c r="I144" s="113"/>
      <c r="J144" s="113"/>
      <c r="K144" s="112"/>
      <c r="L144" s="112"/>
      <c r="M144" s="112"/>
      <c r="N144" s="112"/>
      <c r="O144" s="112"/>
      <c r="P144" s="112"/>
      <c r="Q144" s="112"/>
      <c r="R144" s="112"/>
      <c r="S144" s="112"/>
      <c r="T144" s="112"/>
      <c r="U144" s="112"/>
      <c r="V144" s="112"/>
      <c r="W144" s="112"/>
      <c r="X144" s="112"/>
      <c r="Y144" s="112"/>
      <c r="Z144" s="112"/>
    </row>
    <row r="145" spans="1:26" ht="15.75" customHeight="1">
      <c r="A145" s="113"/>
      <c r="B145" s="113"/>
      <c r="C145" s="113"/>
      <c r="D145" s="113"/>
      <c r="E145" s="113"/>
      <c r="F145" s="113"/>
      <c r="G145" s="113"/>
      <c r="H145" s="113"/>
      <c r="I145" s="113"/>
      <c r="J145" s="113"/>
      <c r="K145" s="112"/>
      <c r="L145" s="112"/>
      <c r="M145" s="112"/>
      <c r="N145" s="112"/>
      <c r="O145" s="112"/>
      <c r="P145" s="112"/>
      <c r="Q145" s="112"/>
      <c r="R145" s="112"/>
      <c r="S145" s="112"/>
      <c r="T145" s="112"/>
      <c r="U145" s="112"/>
      <c r="V145" s="112"/>
      <c r="W145" s="112"/>
      <c r="X145" s="112"/>
      <c r="Y145" s="112"/>
      <c r="Z145" s="112"/>
    </row>
    <row r="146" spans="1:26" ht="15.75" customHeight="1">
      <c r="A146" s="113"/>
      <c r="B146" s="113"/>
      <c r="C146" s="113"/>
      <c r="D146" s="113"/>
      <c r="E146" s="113"/>
      <c r="F146" s="113"/>
      <c r="G146" s="113"/>
      <c r="H146" s="113"/>
      <c r="I146" s="113"/>
      <c r="J146" s="113"/>
      <c r="K146" s="112"/>
      <c r="L146" s="112"/>
      <c r="M146" s="112"/>
      <c r="N146" s="112"/>
      <c r="O146" s="112"/>
      <c r="P146" s="112"/>
      <c r="Q146" s="112"/>
      <c r="R146" s="112"/>
      <c r="S146" s="112"/>
      <c r="T146" s="112"/>
      <c r="U146" s="112"/>
      <c r="V146" s="112"/>
      <c r="W146" s="112"/>
      <c r="X146" s="112"/>
      <c r="Y146" s="112"/>
      <c r="Z146" s="112"/>
    </row>
    <row r="147" spans="1:26" ht="15.75" customHeight="1">
      <c r="A147" s="113"/>
      <c r="B147" s="113"/>
      <c r="C147" s="113"/>
      <c r="D147" s="113"/>
      <c r="E147" s="113"/>
      <c r="F147" s="113"/>
      <c r="G147" s="113"/>
      <c r="H147" s="113"/>
      <c r="I147" s="113"/>
      <c r="J147" s="113"/>
      <c r="K147" s="112"/>
      <c r="L147" s="112"/>
      <c r="M147" s="112"/>
      <c r="N147" s="112"/>
      <c r="O147" s="112"/>
      <c r="P147" s="112"/>
      <c r="Q147" s="112"/>
      <c r="R147" s="112"/>
      <c r="S147" s="112"/>
      <c r="T147" s="112"/>
      <c r="U147" s="112"/>
      <c r="V147" s="112"/>
      <c r="W147" s="112"/>
      <c r="X147" s="112"/>
      <c r="Y147" s="112"/>
      <c r="Z147" s="112"/>
    </row>
    <row r="148" spans="1:26" ht="15.75" customHeight="1">
      <c r="A148" s="113"/>
      <c r="B148" s="113"/>
      <c r="C148" s="113"/>
      <c r="D148" s="113"/>
      <c r="E148" s="113"/>
      <c r="F148" s="113"/>
      <c r="G148" s="113"/>
      <c r="H148" s="113"/>
      <c r="I148" s="113"/>
      <c r="J148" s="113"/>
      <c r="K148" s="112"/>
      <c r="L148" s="112"/>
      <c r="M148" s="112"/>
      <c r="N148" s="112"/>
      <c r="O148" s="112"/>
      <c r="P148" s="112"/>
      <c r="Q148" s="112"/>
      <c r="R148" s="112"/>
      <c r="S148" s="112"/>
      <c r="T148" s="112"/>
      <c r="U148" s="112"/>
      <c r="V148" s="112"/>
      <c r="W148" s="112"/>
      <c r="X148" s="112"/>
      <c r="Y148" s="112"/>
      <c r="Z148" s="112"/>
    </row>
    <row r="149" spans="1:26" ht="15.75" customHeight="1">
      <c r="A149" s="113"/>
      <c r="B149" s="113"/>
      <c r="C149" s="113"/>
      <c r="D149" s="113"/>
      <c r="E149" s="113"/>
      <c r="F149" s="113"/>
      <c r="G149" s="113"/>
      <c r="H149" s="113"/>
      <c r="I149" s="113"/>
      <c r="J149" s="113"/>
      <c r="K149" s="112"/>
      <c r="L149" s="112"/>
      <c r="M149" s="112"/>
      <c r="N149" s="112"/>
      <c r="O149" s="112"/>
      <c r="P149" s="112"/>
      <c r="Q149" s="112"/>
      <c r="R149" s="112"/>
      <c r="S149" s="112"/>
      <c r="T149" s="112"/>
      <c r="U149" s="112"/>
      <c r="V149" s="112"/>
      <c r="W149" s="112"/>
      <c r="X149" s="112"/>
      <c r="Y149" s="112"/>
      <c r="Z149" s="112"/>
    </row>
    <row r="150" spans="1:26" ht="15.75" customHeight="1">
      <c r="A150" s="113"/>
      <c r="B150" s="113"/>
      <c r="C150" s="113"/>
      <c r="D150" s="113"/>
      <c r="E150" s="113"/>
      <c r="F150" s="113"/>
      <c r="G150" s="113"/>
      <c r="H150" s="113"/>
      <c r="I150" s="113"/>
      <c r="J150" s="113"/>
      <c r="K150" s="112"/>
      <c r="L150" s="112"/>
      <c r="M150" s="112"/>
      <c r="N150" s="112"/>
      <c r="O150" s="112"/>
      <c r="P150" s="112"/>
      <c r="Q150" s="112"/>
      <c r="R150" s="112"/>
      <c r="S150" s="112"/>
      <c r="T150" s="112"/>
      <c r="U150" s="112"/>
      <c r="V150" s="112"/>
      <c r="W150" s="112"/>
      <c r="X150" s="112"/>
      <c r="Y150" s="112"/>
      <c r="Z150" s="112"/>
    </row>
    <row r="151" spans="1:26" ht="15.75" customHeight="1">
      <c r="A151" s="113"/>
      <c r="B151" s="113"/>
      <c r="C151" s="113"/>
      <c r="D151" s="113"/>
      <c r="E151" s="113"/>
      <c r="F151" s="113"/>
      <c r="G151" s="113"/>
      <c r="H151" s="113"/>
      <c r="I151" s="113"/>
      <c r="J151" s="113"/>
      <c r="K151" s="112"/>
      <c r="L151" s="112"/>
      <c r="M151" s="112"/>
      <c r="N151" s="112"/>
      <c r="O151" s="112"/>
      <c r="P151" s="112"/>
      <c r="Q151" s="112"/>
      <c r="R151" s="112"/>
      <c r="S151" s="112"/>
      <c r="T151" s="112"/>
      <c r="U151" s="112"/>
      <c r="V151" s="112"/>
      <c r="W151" s="112"/>
      <c r="X151" s="112"/>
      <c r="Y151" s="112"/>
      <c r="Z151" s="112"/>
    </row>
    <row r="152" spans="1:26" ht="15.75" customHeight="1">
      <c r="A152" s="113"/>
      <c r="B152" s="113"/>
      <c r="C152" s="113"/>
      <c r="D152" s="113"/>
      <c r="E152" s="113"/>
      <c r="F152" s="113"/>
      <c r="G152" s="113"/>
      <c r="H152" s="113"/>
      <c r="I152" s="113"/>
      <c r="J152" s="113"/>
      <c r="K152" s="112"/>
      <c r="L152" s="112"/>
      <c r="M152" s="112"/>
      <c r="N152" s="112"/>
      <c r="O152" s="112"/>
      <c r="P152" s="112"/>
      <c r="Q152" s="112"/>
      <c r="R152" s="112"/>
      <c r="S152" s="112"/>
      <c r="T152" s="112"/>
      <c r="U152" s="112"/>
      <c r="V152" s="112"/>
      <c r="W152" s="112"/>
      <c r="X152" s="112"/>
      <c r="Y152" s="112"/>
      <c r="Z152" s="112"/>
    </row>
    <row r="153" spans="1:26" ht="15.75" customHeight="1">
      <c r="A153" s="113"/>
      <c r="B153" s="113"/>
      <c r="C153" s="113"/>
      <c r="D153" s="113"/>
      <c r="E153" s="113"/>
      <c r="F153" s="113"/>
      <c r="G153" s="113"/>
      <c r="H153" s="113"/>
      <c r="I153" s="113"/>
      <c r="J153" s="113"/>
      <c r="K153" s="112"/>
      <c r="L153" s="112"/>
      <c r="M153" s="112"/>
      <c r="N153" s="112"/>
      <c r="O153" s="112"/>
      <c r="P153" s="112"/>
      <c r="Q153" s="112"/>
      <c r="R153" s="112"/>
      <c r="S153" s="112"/>
      <c r="T153" s="112"/>
      <c r="U153" s="112"/>
      <c r="V153" s="112"/>
      <c r="W153" s="112"/>
      <c r="X153" s="112"/>
      <c r="Y153" s="112"/>
      <c r="Z153" s="112"/>
    </row>
    <row r="154" spans="1:26" ht="15.75" customHeight="1">
      <c r="A154" s="113"/>
      <c r="B154" s="113"/>
      <c r="C154" s="113"/>
      <c r="D154" s="113"/>
      <c r="E154" s="113"/>
      <c r="F154" s="113"/>
      <c r="G154" s="113"/>
      <c r="H154" s="113"/>
      <c r="I154" s="113"/>
      <c r="J154" s="113"/>
      <c r="K154" s="112"/>
      <c r="L154" s="112"/>
      <c r="M154" s="112"/>
      <c r="N154" s="112"/>
      <c r="O154" s="112"/>
      <c r="P154" s="112"/>
      <c r="Q154" s="112"/>
      <c r="R154" s="112"/>
      <c r="S154" s="112"/>
      <c r="T154" s="112"/>
      <c r="U154" s="112"/>
      <c r="V154" s="112"/>
      <c r="W154" s="112"/>
      <c r="X154" s="112"/>
      <c r="Y154" s="112"/>
      <c r="Z154" s="112"/>
    </row>
    <row r="155" spans="1:26" ht="15.75" customHeight="1">
      <c r="A155" s="113"/>
      <c r="B155" s="113"/>
      <c r="C155" s="113"/>
      <c r="D155" s="113"/>
      <c r="E155" s="113"/>
      <c r="F155" s="113"/>
      <c r="G155" s="113"/>
      <c r="H155" s="113"/>
      <c r="I155" s="113"/>
      <c r="J155" s="113"/>
      <c r="K155" s="112"/>
      <c r="L155" s="112"/>
      <c r="M155" s="112"/>
      <c r="N155" s="112"/>
      <c r="O155" s="112"/>
      <c r="P155" s="112"/>
      <c r="Q155" s="112"/>
      <c r="R155" s="112"/>
      <c r="S155" s="112"/>
      <c r="T155" s="112"/>
      <c r="U155" s="112"/>
      <c r="V155" s="112"/>
      <c r="W155" s="112"/>
      <c r="X155" s="112"/>
      <c r="Y155" s="112"/>
      <c r="Z155" s="112"/>
    </row>
    <row r="156" spans="1:26" ht="15.75" customHeight="1">
      <c r="A156" s="113"/>
      <c r="B156" s="113"/>
      <c r="C156" s="113"/>
      <c r="D156" s="113"/>
      <c r="E156" s="113"/>
      <c r="F156" s="113"/>
      <c r="G156" s="113"/>
      <c r="H156" s="113"/>
      <c r="I156" s="113"/>
      <c r="J156" s="113"/>
      <c r="K156" s="112"/>
      <c r="L156" s="112"/>
      <c r="M156" s="112"/>
      <c r="N156" s="112"/>
      <c r="O156" s="112"/>
      <c r="P156" s="112"/>
      <c r="Q156" s="112"/>
      <c r="R156" s="112"/>
      <c r="S156" s="112"/>
      <c r="T156" s="112"/>
      <c r="U156" s="112"/>
      <c r="V156" s="112"/>
      <c r="W156" s="112"/>
      <c r="X156" s="112"/>
      <c r="Y156" s="112"/>
      <c r="Z156" s="112"/>
    </row>
    <row r="157" spans="1:26" ht="15.75" customHeight="1">
      <c r="A157" s="113"/>
      <c r="B157" s="113"/>
      <c r="C157" s="113"/>
      <c r="D157" s="113"/>
      <c r="E157" s="113"/>
      <c r="F157" s="113"/>
      <c r="G157" s="113"/>
      <c r="H157" s="113"/>
      <c r="I157" s="113"/>
      <c r="J157" s="113"/>
      <c r="K157" s="112"/>
      <c r="L157" s="112"/>
      <c r="M157" s="112"/>
      <c r="N157" s="112"/>
      <c r="O157" s="112"/>
      <c r="P157" s="112"/>
      <c r="Q157" s="112"/>
      <c r="R157" s="112"/>
      <c r="S157" s="112"/>
      <c r="T157" s="112"/>
      <c r="U157" s="112"/>
      <c r="V157" s="112"/>
      <c r="W157" s="112"/>
      <c r="X157" s="112"/>
      <c r="Y157" s="112"/>
      <c r="Z157" s="112"/>
    </row>
    <row r="158" spans="1:26" ht="15.75" customHeight="1">
      <c r="A158" s="113"/>
      <c r="B158" s="113"/>
      <c r="C158" s="113"/>
      <c r="D158" s="113"/>
      <c r="E158" s="113"/>
      <c r="F158" s="113"/>
      <c r="G158" s="113"/>
      <c r="H158" s="113"/>
      <c r="I158" s="113"/>
      <c r="J158" s="113"/>
      <c r="K158" s="112"/>
      <c r="L158" s="112"/>
      <c r="M158" s="112"/>
      <c r="N158" s="112"/>
      <c r="O158" s="112"/>
      <c r="P158" s="112"/>
      <c r="Q158" s="112"/>
      <c r="R158" s="112"/>
      <c r="S158" s="112"/>
      <c r="T158" s="112"/>
      <c r="U158" s="112"/>
      <c r="V158" s="112"/>
      <c r="W158" s="112"/>
      <c r="X158" s="112"/>
      <c r="Y158" s="112"/>
      <c r="Z158" s="112"/>
    </row>
    <row r="159" spans="1:26" ht="15.75" customHeight="1">
      <c r="A159" s="113"/>
      <c r="B159" s="113"/>
      <c r="C159" s="113"/>
      <c r="D159" s="113"/>
      <c r="E159" s="113"/>
      <c r="F159" s="113"/>
      <c r="G159" s="113"/>
      <c r="H159" s="113"/>
      <c r="I159" s="113"/>
      <c r="J159" s="113"/>
      <c r="K159" s="112"/>
      <c r="L159" s="112"/>
      <c r="M159" s="112"/>
      <c r="N159" s="112"/>
      <c r="O159" s="112"/>
      <c r="P159" s="112"/>
      <c r="Q159" s="112"/>
      <c r="R159" s="112"/>
      <c r="S159" s="112"/>
      <c r="T159" s="112"/>
      <c r="U159" s="112"/>
      <c r="V159" s="112"/>
      <c r="W159" s="112"/>
      <c r="X159" s="112"/>
      <c r="Y159" s="112"/>
      <c r="Z159" s="112"/>
    </row>
    <row r="160" spans="1:26" ht="15.75" customHeight="1">
      <c r="A160" s="113"/>
      <c r="B160" s="113"/>
      <c r="C160" s="113"/>
      <c r="D160" s="113"/>
      <c r="E160" s="113"/>
      <c r="F160" s="113"/>
      <c r="G160" s="113"/>
      <c r="H160" s="113"/>
      <c r="I160" s="113"/>
      <c r="J160" s="113"/>
      <c r="K160" s="112"/>
      <c r="L160" s="112"/>
      <c r="M160" s="112"/>
      <c r="N160" s="112"/>
      <c r="O160" s="112"/>
      <c r="P160" s="112"/>
      <c r="Q160" s="112"/>
      <c r="R160" s="112"/>
      <c r="S160" s="112"/>
      <c r="T160" s="112"/>
      <c r="U160" s="112"/>
      <c r="V160" s="112"/>
      <c r="W160" s="112"/>
      <c r="X160" s="112"/>
      <c r="Y160" s="112"/>
      <c r="Z160" s="112"/>
    </row>
    <row r="161" spans="1:26" ht="15.75" customHeight="1">
      <c r="A161" s="113"/>
      <c r="B161" s="113"/>
      <c r="C161" s="113"/>
      <c r="D161" s="113"/>
      <c r="E161" s="113"/>
      <c r="F161" s="113"/>
      <c r="G161" s="113"/>
      <c r="H161" s="113"/>
      <c r="I161" s="113"/>
      <c r="J161" s="113"/>
      <c r="K161" s="112"/>
      <c r="L161" s="112"/>
      <c r="M161" s="112"/>
      <c r="N161" s="112"/>
      <c r="O161" s="112"/>
      <c r="P161" s="112"/>
      <c r="Q161" s="112"/>
      <c r="R161" s="112"/>
      <c r="S161" s="112"/>
      <c r="T161" s="112"/>
      <c r="U161" s="112"/>
      <c r="V161" s="112"/>
      <c r="W161" s="112"/>
      <c r="X161" s="112"/>
      <c r="Y161" s="112"/>
      <c r="Z161" s="112"/>
    </row>
    <row r="162" spans="1:26" ht="15.75" customHeight="1">
      <c r="A162" s="113"/>
      <c r="B162" s="113"/>
      <c r="C162" s="113"/>
      <c r="D162" s="113"/>
      <c r="E162" s="113"/>
      <c r="F162" s="113"/>
      <c r="G162" s="113"/>
      <c r="H162" s="113"/>
      <c r="I162" s="113"/>
      <c r="J162" s="113"/>
      <c r="K162" s="112"/>
      <c r="L162" s="112"/>
      <c r="M162" s="112"/>
      <c r="N162" s="112"/>
      <c r="O162" s="112"/>
      <c r="P162" s="112"/>
      <c r="Q162" s="112"/>
      <c r="R162" s="112"/>
      <c r="S162" s="112"/>
      <c r="T162" s="112"/>
      <c r="U162" s="112"/>
      <c r="V162" s="112"/>
      <c r="W162" s="112"/>
      <c r="X162" s="112"/>
      <c r="Y162" s="112"/>
      <c r="Z162" s="112"/>
    </row>
    <row r="163" spans="1:26" ht="15.75" customHeight="1">
      <c r="A163" s="113"/>
      <c r="B163" s="113"/>
      <c r="C163" s="113"/>
      <c r="D163" s="113"/>
      <c r="E163" s="113"/>
      <c r="F163" s="113"/>
      <c r="G163" s="113"/>
      <c r="H163" s="113"/>
      <c r="I163" s="113"/>
      <c r="J163" s="113"/>
      <c r="K163" s="112"/>
      <c r="L163" s="112"/>
      <c r="M163" s="112"/>
      <c r="N163" s="112"/>
      <c r="O163" s="112"/>
      <c r="P163" s="112"/>
      <c r="Q163" s="112"/>
      <c r="R163" s="112"/>
      <c r="S163" s="112"/>
      <c r="T163" s="112"/>
      <c r="U163" s="112"/>
      <c r="V163" s="112"/>
      <c r="W163" s="112"/>
      <c r="X163" s="112"/>
      <c r="Y163" s="112"/>
      <c r="Z163" s="112"/>
    </row>
    <row r="164" spans="1:26" ht="15.75" customHeight="1">
      <c r="A164" s="113"/>
      <c r="B164" s="113"/>
      <c r="C164" s="113"/>
      <c r="D164" s="113"/>
      <c r="E164" s="113"/>
      <c r="F164" s="113"/>
      <c r="G164" s="113"/>
      <c r="H164" s="113"/>
      <c r="I164" s="113"/>
      <c r="J164" s="113"/>
      <c r="K164" s="112"/>
      <c r="L164" s="112"/>
      <c r="M164" s="112"/>
      <c r="N164" s="112"/>
      <c r="O164" s="112"/>
      <c r="P164" s="112"/>
      <c r="Q164" s="112"/>
      <c r="R164" s="112"/>
      <c r="S164" s="112"/>
      <c r="T164" s="112"/>
      <c r="U164" s="112"/>
      <c r="V164" s="112"/>
      <c r="W164" s="112"/>
      <c r="X164" s="112"/>
      <c r="Y164" s="112"/>
      <c r="Z164" s="112"/>
    </row>
    <row r="165" spans="1:26" ht="15.75" customHeight="1">
      <c r="A165" s="113"/>
      <c r="B165" s="113"/>
      <c r="C165" s="113"/>
      <c r="D165" s="113"/>
      <c r="E165" s="113"/>
      <c r="F165" s="113"/>
      <c r="G165" s="113"/>
      <c r="H165" s="113"/>
      <c r="I165" s="113"/>
      <c r="J165" s="113"/>
      <c r="K165" s="112"/>
      <c r="L165" s="112"/>
      <c r="M165" s="112"/>
      <c r="N165" s="112"/>
      <c r="O165" s="112"/>
      <c r="P165" s="112"/>
      <c r="Q165" s="112"/>
      <c r="R165" s="112"/>
      <c r="S165" s="112"/>
      <c r="T165" s="112"/>
      <c r="U165" s="112"/>
      <c r="V165" s="112"/>
      <c r="W165" s="112"/>
      <c r="X165" s="112"/>
      <c r="Y165" s="112"/>
      <c r="Z165" s="112"/>
    </row>
    <row r="166" spans="1:26" ht="15.75" customHeight="1">
      <c r="A166" s="113"/>
      <c r="B166" s="113"/>
      <c r="C166" s="113"/>
      <c r="D166" s="113"/>
      <c r="E166" s="113"/>
      <c r="F166" s="113"/>
      <c r="G166" s="113"/>
      <c r="H166" s="113"/>
      <c r="I166" s="113"/>
      <c r="J166" s="113"/>
      <c r="K166" s="112"/>
      <c r="L166" s="112"/>
      <c r="M166" s="112"/>
      <c r="N166" s="112"/>
      <c r="O166" s="112"/>
      <c r="P166" s="112"/>
      <c r="Q166" s="112"/>
      <c r="R166" s="112"/>
      <c r="S166" s="112"/>
      <c r="T166" s="112"/>
      <c r="U166" s="112"/>
      <c r="V166" s="112"/>
      <c r="W166" s="112"/>
      <c r="X166" s="112"/>
      <c r="Y166" s="112"/>
      <c r="Z166" s="112"/>
    </row>
    <row r="167" spans="1:26" ht="15.75" customHeight="1">
      <c r="A167" s="113"/>
      <c r="B167" s="113"/>
      <c r="C167" s="113"/>
      <c r="D167" s="113"/>
      <c r="E167" s="113"/>
      <c r="F167" s="113"/>
      <c r="G167" s="113"/>
      <c r="H167" s="113"/>
      <c r="I167" s="113"/>
      <c r="J167" s="113"/>
      <c r="K167" s="112"/>
      <c r="L167" s="112"/>
      <c r="M167" s="112"/>
      <c r="N167" s="112"/>
      <c r="O167" s="112"/>
      <c r="P167" s="112"/>
      <c r="Q167" s="112"/>
      <c r="R167" s="112"/>
      <c r="S167" s="112"/>
      <c r="T167" s="112"/>
      <c r="U167" s="112"/>
      <c r="V167" s="112"/>
      <c r="W167" s="112"/>
      <c r="X167" s="112"/>
      <c r="Y167" s="112"/>
      <c r="Z167" s="112"/>
    </row>
    <row r="168" spans="1:26" ht="15.75" customHeight="1">
      <c r="A168" s="113"/>
      <c r="B168" s="113"/>
      <c r="C168" s="113"/>
      <c r="D168" s="113"/>
      <c r="E168" s="113"/>
      <c r="F168" s="113"/>
      <c r="G168" s="113"/>
      <c r="H168" s="113"/>
      <c r="I168" s="113"/>
      <c r="J168" s="113"/>
      <c r="K168" s="112"/>
      <c r="L168" s="112"/>
      <c r="M168" s="112"/>
      <c r="N168" s="112"/>
      <c r="O168" s="112"/>
      <c r="P168" s="112"/>
      <c r="Q168" s="112"/>
      <c r="R168" s="112"/>
      <c r="S168" s="112"/>
      <c r="T168" s="112"/>
      <c r="U168" s="112"/>
      <c r="V168" s="112"/>
      <c r="W168" s="112"/>
      <c r="X168" s="112"/>
      <c r="Y168" s="112"/>
      <c r="Z168" s="112"/>
    </row>
    <row r="169" spans="1:26" ht="15.75" customHeight="1">
      <c r="A169" s="113"/>
      <c r="B169" s="113"/>
      <c r="C169" s="113"/>
      <c r="D169" s="113"/>
      <c r="E169" s="113"/>
      <c r="F169" s="113"/>
      <c r="G169" s="113"/>
      <c r="H169" s="113"/>
      <c r="I169" s="113"/>
      <c r="J169" s="113"/>
      <c r="K169" s="112"/>
      <c r="L169" s="112"/>
      <c r="M169" s="112"/>
      <c r="N169" s="112"/>
      <c r="O169" s="112"/>
      <c r="P169" s="112"/>
      <c r="Q169" s="112"/>
      <c r="R169" s="112"/>
      <c r="S169" s="112"/>
      <c r="T169" s="112"/>
      <c r="U169" s="112"/>
      <c r="V169" s="112"/>
      <c r="W169" s="112"/>
      <c r="X169" s="112"/>
      <c r="Y169" s="112"/>
      <c r="Z169" s="112"/>
    </row>
    <row r="170" spans="1:26" ht="15.75" customHeight="1">
      <c r="A170" s="113"/>
      <c r="B170" s="113"/>
      <c r="C170" s="113"/>
      <c r="D170" s="113"/>
      <c r="E170" s="113"/>
      <c r="F170" s="113"/>
      <c r="G170" s="113"/>
      <c r="H170" s="113"/>
      <c r="I170" s="113"/>
      <c r="J170" s="113"/>
      <c r="K170" s="112"/>
      <c r="L170" s="112"/>
      <c r="M170" s="112"/>
      <c r="N170" s="112"/>
      <c r="O170" s="112"/>
      <c r="P170" s="112"/>
      <c r="Q170" s="112"/>
      <c r="R170" s="112"/>
      <c r="S170" s="112"/>
      <c r="T170" s="112"/>
      <c r="U170" s="112"/>
      <c r="V170" s="112"/>
      <c r="W170" s="112"/>
      <c r="X170" s="112"/>
      <c r="Y170" s="112"/>
      <c r="Z170" s="112"/>
    </row>
    <row r="171" spans="1:26" ht="15.75" customHeight="1">
      <c r="A171" s="113"/>
      <c r="B171" s="113"/>
      <c r="C171" s="113"/>
      <c r="D171" s="113"/>
      <c r="E171" s="113"/>
      <c r="F171" s="113"/>
      <c r="G171" s="113"/>
      <c r="H171" s="113"/>
      <c r="I171" s="113"/>
      <c r="J171" s="113"/>
      <c r="K171" s="112"/>
      <c r="L171" s="112"/>
      <c r="M171" s="112"/>
      <c r="N171" s="112"/>
      <c r="O171" s="112"/>
      <c r="P171" s="112"/>
      <c r="Q171" s="112"/>
      <c r="R171" s="112"/>
      <c r="S171" s="112"/>
      <c r="T171" s="112"/>
      <c r="U171" s="112"/>
      <c r="V171" s="112"/>
      <c r="W171" s="112"/>
      <c r="X171" s="112"/>
      <c r="Y171" s="112"/>
      <c r="Z171" s="112"/>
    </row>
    <row r="172" spans="1:26" ht="15.75" customHeight="1">
      <c r="A172" s="113"/>
      <c r="B172" s="113"/>
      <c r="C172" s="113"/>
      <c r="D172" s="113"/>
      <c r="E172" s="113"/>
      <c r="F172" s="113"/>
      <c r="G172" s="113"/>
      <c r="H172" s="113"/>
      <c r="I172" s="113"/>
      <c r="J172" s="113"/>
      <c r="K172" s="112"/>
      <c r="L172" s="112"/>
      <c r="M172" s="112"/>
      <c r="N172" s="112"/>
      <c r="O172" s="112"/>
      <c r="P172" s="112"/>
      <c r="Q172" s="112"/>
      <c r="R172" s="112"/>
      <c r="S172" s="112"/>
      <c r="T172" s="112"/>
      <c r="U172" s="112"/>
      <c r="V172" s="112"/>
      <c r="W172" s="112"/>
      <c r="X172" s="112"/>
      <c r="Y172" s="112"/>
      <c r="Z172" s="112"/>
    </row>
    <row r="173" spans="1:26" ht="15.75" customHeight="1">
      <c r="A173" s="113"/>
      <c r="B173" s="113"/>
      <c r="C173" s="113"/>
      <c r="D173" s="113"/>
      <c r="E173" s="113"/>
      <c r="F173" s="113"/>
      <c r="G173" s="113"/>
      <c r="H173" s="113"/>
      <c r="I173" s="113"/>
      <c r="J173" s="113"/>
      <c r="K173" s="112"/>
      <c r="L173" s="112"/>
      <c r="M173" s="112"/>
      <c r="N173" s="112"/>
      <c r="O173" s="112"/>
      <c r="P173" s="112"/>
      <c r="Q173" s="112"/>
      <c r="R173" s="112"/>
      <c r="S173" s="112"/>
      <c r="T173" s="112"/>
      <c r="U173" s="112"/>
      <c r="V173" s="112"/>
      <c r="W173" s="112"/>
      <c r="X173" s="112"/>
      <c r="Y173" s="112"/>
      <c r="Z173" s="112"/>
    </row>
    <row r="174" spans="1:26" ht="15.75" customHeight="1">
      <c r="A174" s="113"/>
      <c r="B174" s="113"/>
      <c r="C174" s="113"/>
      <c r="D174" s="113"/>
      <c r="E174" s="113"/>
      <c r="F174" s="113"/>
      <c r="G174" s="113"/>
      <c r="H174" s="113"/>
      <c r="I174" s="113"/>
      <c r="J174" s="113"/>
      <c r="K174" s="112"/>
      <c r="L174" s="112"/>
      <c r="M174" s="112"/>
      <c r="N174" s="112"/>
      <c r="O174" s="112"/>
      <c r="P174" s="112"/>
      <c r="Q174" s="112"/>
      <c r="R174" s="112"/>
      <c r="S174" s="112"/>
      <c r="T174" s="112"/>
      <c r="U174" s="112"/>
      <c r="V174" s="112"/>
      <c r="W174" s="112"/>
      <c r="X174" s="112"/>
      <c r="Y174" s="112"/>
      <c r="Z174" s="112"/>
    </row>
    <row r="175" spans="1:26" ht="15.75" customHeight="1">
      <c r="A175" s="113"/>
      <c r="B175" s="113"/>
      <c r="C175" s="113"/>
      <c r="D175" s="113"/>
      <c r="E175" s="113"/>
      <c r="F175" s="113"/>
      <c r="G175" s="113"/>
      <c r="H175" s="113"/>
      <c r="I175" s="113"/>
      <c r="J175" s="113"/>
      <c r="K175" s="112"/>
      <c r="L175" s="112"/>
      <c r="M175" s="112"/>
      <c r="N175" s="112"/>
      <c r="O175" s="112"/>
      <c r="P175" s="112"/>
      <c r="Q175" s="112"/>
      <c r="R175" s="112"/>
      <c r="S175" s="112"/>
      <c r="T175" s="112"/>
      <c r="U175" s="112"/>
      <c r="V175" s="112"/>
      <c r="W175" s="112"/>
      <c r="X175" s="112"/>
      <c r="Y175" s="112"/>
      <c r="Z175" s="112"/>
    </row>
    <row r="176" spans="1:26" ht="15.75" customHeight="1">
      <c r="A176" s="113"/>
      <c r="B176" s="113"/>
      <c r="C176" s="113"/>
      <c r="D176" s="113"/>
      <c r="E176" s="113"/>
      <c r="F176" s="113"/>
      <c r="G176" s="113"/>
      <c r="H176" s="113"/>
      <c r="I176" s="113"/>
      <c r="J176" s="113"/>
      <c r="K176" s="112"/>
      <c r="L176" s="112"/>
      <c r="M176" s="112"/>
      <c r="N176" s="112"/>
      <c r="O176" s="112"/>
      <c r="P176" s="112"/>
      <c r="Q176" s="112"/>
      <c r="R176" s="112"/>
      <c r="S176" s="112"/>
      <c r="T176" s="112"/>
      <c r="U176" s="112"/>
      <c r="V176" s="112"/>
      <c r="W176" s="112"/>
      <c r="X176" s="112"/>
      <c r="Y176" s="112"/>
      <c r="Z176" s="112"/>
    </row>
    <row r="177" spans="1:26" ht="15.75" customHeight="1">
      <c r="A177" s="113"/>
      <c r="B177" s="113"/>
      <c r="C177" s="113"/>
      <c r="D177" s="113"/>
      <c r="E177" s="113"/>
      <c r="F177" s="113"/>
      <c r="G177" s="113"/>
      <c r="H177" s="113"/>
      <c r="I177" s="113"/>
      <c r="J177" s="113"/>
      <c r="K177" s="112"/>
      <c r="L177" s="112"/>
      <c r="M177" s="112"/>
      <c r="N177" s="112"/>
      <c r="O177" s="112"/>
      <c r="P177" s="112"/>
      <c r="Q177" s="112"/>
      <c r="R177" s="112"/>
      <c r="S177" s="112"/>
      <c r="T177" s="112"/>
      <c r="U177" s="112"/>
      <c r="V177" s="112"/>
      <c r="W177" s="112"/>
      <c r="X177" s="112"/>
      <c r="Y177" s="112"/>
      <c r="Z177" s="112"/>
    </row>
    <row r="178" spans="1:26" ht="15.75" customHeight="1">
      <c r="A178" s="113"/>
      <c r="B178" s="113"/>
      <c r="C178" s="113"/>
      <c r="D178" s="113"/>
      <c r="E178" s="113"/>
      <c r="F178" s="113"/>
      <c r="G178" s="113"/>
      <c r="H178" s="113"/>
      <c r="I178" s="113"/>
      <c r="J178" s="113"/>
      <c r="K178" s="112"/>
      <c r="L178" s="112"/>
      <c r="M178" s="112"/>
      <c r="N178" s="112"/>
      <c r="O178" s="112"/>
      <c r="P178" s="112"/>
      <c r="Q178" s="112"/>
      <c r="R178" s="112"/>
      <c r="S178" s="112"/>
      <c r="T178" s="112"/>
      <c r="U178" s="112"/>
      <c r="V178" s="112"/>
      <c r="W178" s="112"/>
      <c r="X178" s="112"/>
      <c r="Y178" s="112"/>
      <c r="Z178" s="112"/>
    </row>
    <row r="179" spans="1:26" ht="15.75" customHeight="1">
      <c r="A179" s="113"/>
      <c r="B179" s="113"/>
      <c r="C179" s="113"/>
      <c r="D179" s="113"/>
      <c r="E179" s="113"/>
      <c r="F179" s="113"/>
      <c r="G179" s="113"/>
      <c r="H179" s="113"/>
      <c r="I179" s="113"/>
      <c r="J179" s="113"/>
      <c r="K179" s="112"/>
      <c r="L179" s="112"/>
      <c r="M179" s="112"/>
      <c r="N179" s="112"/>
      <c r="O179" s="112"/>
      <c r="P179" s="112"/>
      <c r="Q179" s="112"/>
      <c r="R179" s="112"/>
      <c r="S179" s="112"/>
      <c r="T179" s="112"/>
      <c r="U179" s="112"/>
      <c r="V179" s="112"/>
      <c r="W179" s="112"/>
      <c r="X179" s="112"/>
      <c r="Y179" s="112"/>
      <c r="Z179" s="112"/>
    </row>
    <row r="180" spans="1:26" ht="15.75" customHeight="1">
      <c r="A180" s="113"/>
      <c r="B180" s="113"/>
      <c r="C180" s="113"/>
      <c r="D180" s="113"/>
      <c r="E180" s="113"/>
      <c r="F180" s="113"/>
      <c r="G180" s="113"/>
      <c r="H180" s="113"/>
      <c r="I180" s="113"/>
      <c r="J180" s="113"/>
      <c r="K180" s="112"/>
      <c r="L180" s="112"/>
      <c r="M180" s="112"/>
      <c r="N180" s="112"/>
      <c r="O180" s="112"/>
      <c r="P180" s="112"/>
      <c r="Q180" s="112"/>
      <c r="R180" s="112"/>
      <c r="S180" s="112"/>
      <c r="T180" s="112"/>
      <c r="U180" s="112"/>
      <c r="V180" s="112"/>
      <c r="W180" s="112"/>
      <c r="X180" s="112"/>
      <c r="Y180" s="112"/>
      <c r="Z180" s="112"/>
    </row>
    <row r="181" spans="1:26" ht="15.75" customHeight="1">
      <c r="A181" s="113"/>
      <c r="B181" s="113"/>
      <c r="C181" s="113"/>
      <c r="D181" s="113"/>
      <c r="E181" s="113"/>
      <c r="F181" s="113"/>
      <c r="G181" s="113"/>
      <c r="H181" s="113"/>
      <c r="I181" s="113"/>
      <c r="J181" s="113"/>
      <c r="K181" s="112"/>
      <c r="L181" s="112"/>
      <c r="M181" s="112"/>
      <c r="N181" s="112"/>
      <c r="O181" s="112"/>
      <c r="P181" s="112"/>
      <c r="Q181" s="112"/>
      <c r="R181" s="112"/>
      <c r="S181" s="112"/>
      <c r="T181" s="112"/>
      <c r="U181" s="112"/>
      <c r="V181" s="112"/>
      <c r="W181" s="112"/>
      <c r="X181" s="112"/>
      <c r="Y181" s="112"/>
      <c r="Z181" s="112"/>
    </row>
    <row r="182" spans="1:26" ht="15.75" customHeight="1">
      <c r="A182" s="113"/>
      <c r="B182" s="113"/>
      <c r="C182" s="113"/>
      <c r="D182" s="113"/>
      <c r="E182" s="113"/>
      <c r="F182" s="113"/>
      <c r="G182" s="113"/>
      <c r="H182" s="113"/>
      <c r="I182" s="113"/>
      <c r="J182" s="113"/>
      <c r="K182" s="112"/>
      <c r="L182" s="112"/>
      <c r="M182" s="112"/>
      <c r="N182" s="112"/>
      <c r="O182" s="112"/>
      <c r="P182" s="112"/>
      <c r="Q182" s="112"/>
      <c r="R182" s="112"/>
      <c r="S182" s="112"/>
      <c r="T182" s="112"/>
      <c r="U182" s="112"/>
      <c r="V182" s="112"/>
      <c r="W182" s="112"/>
      <c r="X182" s="112"/>
      <c r="Y182" s="112"/>
      <c r="Z182" s="112"/>
    </row>
    <row r="183" spans="1:26" ht="15.75" customHeight="1">
      <c r="A183" s="113"/>
      <c r="B183" s="113"/>
      <c r="C183" s="113"/>
      <c r="D183" s="113"/>
      <c r="E183" s="113"/>
      <c r="F183" s="113"/>
      <c r="G183" s="113"/>
      <c r="H183" s="113"/>
      <c r="I183" s="113"/>
      <c r="J183" s="113"/>
      <c r="K183" s="112"/>
      <c r="L183" s="112"/>
      <c r="M183" s="112"/>
      <c r="N183" s="112"/>
      <c r="O183" s="112"/>
      <c r="P183" s="112"/>
      <c r="Q183" s="112"/>
      <c r="R183" s="112"/>
      <c r="S183" s="112"/>
      <c r="T183" s="112"/>
      <c r="U183" s="112"/>
      <c r="V183" s="112"/>
      <c r="W183" s="112"/>
      <c r="X183" s="112"/>
      <c r="Y183" s="112"/>
      <c r="Z183" s="112"/>
    </row>
    <row r="184" spans="1:26" ht="15.75" customHeight="1">
      <c r="A184" s="113"/>
      <c r="B184" s="113"/>
      <c r="C184" s="113"/>
      <c r="D184" s="113"/>
      <c r="E184" s="113"/>
      <c r="F184" s="113"/>
      <c r="G184" s="113"/>
      <c r="H184" s="113"/>
      <c r="I184" s="113"/>
      <c r="J184" s="113"/>
      <c r="K184" s="112"/>
      <c r="L184" s="112"/>
      <c r="M184" s="112"/>
      <c r="N184" s="112"/>
      <c r="O184" s="112"/>
      <c r="P184" s="112"/>
      <c r="Q184" s="112"/>
      <c r="R184" s="112"/>
      <c r="S184" s="112"/>
      <c r="T184" s="112"/>
      <c r="U184" s="112"/>
      <c r="V184" s="112"/>
      <c r="W184" s="112"/>
      <c r="X184" s="112"/>
      <c r="Y184" s="112"/>
      <c r="Z184" s="112"/>
    </row>
    <row r="185" spans="1:26" ht="15.75" customHeight="1">
      <c r="A185" s="113"/>
      <c r="B185" s="113"/>
      <c r="C185" s="113"/>
      <c r="D185" s="113"/>
      <c r="E185" s="113"/>
      <c r="F185" s="113"/>
      <c r="G185" s="113"/>
      <c r="H185" s="113"/>
      <c r="I185" s="113"/>
      <c r="J185" s="113"/>
      <c r="K185" s="112"/>
      <c r="L185" s="112"/>
      <c r="M185" s="112"/>
      <c r="N185" s="112"/>
      <c r="O185" s="112"/>
      <c r="P185" s="112"/>
      <c r="Q185" s="112"/>
      <c r="R185" s="112"/>
      <c r="S185" s="112"/>
      <c r="T185" s="112"/>
      <c r="U185" s="112"/>
      <c r="V185" s="112"/>
      <c r="W185" s="112"/>
      <c r="X185" s="112"/>
      <c r="Y185" s="112"/>
      <c r="Z185" s="112"/>
    </row>
    <row r="186" spans="1:26" ht="15.75" customHeight="1">
      <c r="A186" s="113"/>
      <c r="B186" s="113"/>
      <c r="C186" s="113"/>
      <c r="D186" s="113"/>
      <c r="E186" s="113"/>
      <c r="F186" s="113"/>
      <c r="G186" s="113"/>
      <c r="H186" s="113"/>
      <c r="I186" s="113"/>
      <c r="J186" s="113"/>
      <c r="K186" s="112"/>
      <c r="L186" s="112"/>
      <c r="M186" s="112"/>
      <c r="N186" s="112"/>
      <c r="O186" s="112"/>
      <c r="P186" s="112"/>
      <c r="Q186" s="112"/>
      <c r="R186" s="112"/>
      <c r="S186" s="112"/>
      <c r="T186" s="112"/>
      <c r="U186" s="112"/>
      <c r="V186" s="112"/>
      <c r="W186" s="112"/>
      <c r="X186" s="112"/>
      <c r="Y186" s="112"/>
      <c r="Z186" s="112"/>
    </row>
    <row r="187" spans="1:26" ht="15.75" customHeight="1">
      <c r="A187" s="113"/>
      <c r="B187" s="113"/>
      <c r="C187" s="113"/>
      <c r="D187" s="113"/>
      <c r="E187" s="113"/>
      <c r="F187" s="113"/>
      <c r="G187" s="113"/>
      <c r="H187" s="113"/>
      <c r="I187" s="113"/>
      <c r="J187" s="113"/>
      <c r="K187" s="112"/>
      <c r="L187" s="112"/>
      <c r="M187" s="112"/>
      <c r="N187" s="112"/>
      <c r="O187" s="112"/>
      <c r="P187" s="112"/>
      <c r="Q187" s="112"/>
      <c r="R187" s="112"/>
      <c r="S187" s="112"/>
      <c r="T187" s="112"/>
      <c r="U187" s="112"/>
      <c r="V187" s="112"/>
      <c r="W187" s="112"/>
      <c r="X187" s="112"/>
      <c r="Y187" s="112"/>
      <c r="Z187" s="112"/>
    </row>
    <row r="188" spans="1:26" ht="15.75" customHeight="1">
      <c r="A188" s="113"/>
      <c r="B188" s="113"/>
      <c r="C188" s="113"/>
      <c r="D188" s="113"/>
      <c r="E188" s="113"/>
      <c r="F188" s="113"/>
      <c r="G188" s="113"/>
      <c r="H188" s="113"/>
      <c r="I188" s="113"/>
      <c r="J188" s="113"/>
      <c r="K188" s="112"/>
      <c r="L188" s="112"/>
      <c r="M188" s="112"/>
      <c r="N188" s="112"/>
      <c r="O188" s="112"/>
      <c r="P188" s="112"/>
      <c r="Q188" s="112"/>
      <c r="R188" s="112"/>
      <c r="S188" s="112"/>
      <c r="T188" s="112"/>
      <c r="U188" s="112"/>
      <c r="V188" s="112"/>
      <c r="W188" s="112"/>
      <c r="X188" s="112"/>
      <c r="Y188" s="112"/>
      <c r="Z188" s="112"/>
    </row>
    <row r="189" spans="1:26" ht="15.75" customHeight="1">
      <c r="A189" s="113"/>
      <c r="B189" s="113"/>
      <c r="C189" s="113"/>
      <c r="D189" s="113"/>
      <c r="E189" s="113"/>
      <c r="F189" s="113"/>
      <c r="G189" s="113"/>
      <c r="H189" s="113"/>
      <c r="I189" s="113"/>
      <c r="J189" s="113"/>
      <c r="K189" s="112"/>
      <c r="L189" s="112"/>
      <c r="M189" s="112"/>
      <c r="N189" s="112"/>
      <c r="O189" s="112"/>
      <c r="P189" s="112"/>
      <c r="Q189" s="112"/>
      <c r="R189" s="112"/>
      <c r="S189" s="112"/>
      <c r="T189" s="112"/>
      <c r="U189" s="112"/>
      <c r="V189" s="112"/>
      <c r="W189" s="112"/>
      <c r="X189" s="112"/>
      <c r="Y189" s="112"/>
      <c r="Z189" s="112"/>
    </row>
    <row r="190" spans="1:26" ht="15.75" customHeight="1">
      <c r="A190" s="113"/>
      <c r="B190" s="113"/>
      <c r="C190" s="113"/>
      <c r="D190" s="113"/>
      <c r="E190" s="113"/>
      <c r="F190" s="113"/>
      <c r="G190" s="113"/>
      <c r="H190" s="113"/>
      <c r="I190" s="113"/>
      <c r="J190" s="113"/>
      <c r="K190" s="112"/>
      <c r="L190" s="112"/>
      <c r="M190" s="112"/>
      <c r="N190" s="112"/>
      <c r="O190" s="112"/>
      <c r="P190" s="112"/>
      <c r="Q190" s="112"/>
      <c r="R190" s="112"/>
      <c r="S190" s="112"/>
      <c r="T190" s="112"/>
      <c r="U190" s="112"/>
      <c r="V190" s="112"/>
      <c r="W190" s="112"/>
      <c r="X190" s="112"/>
      <c r="Y190" s="112"/>
      <c r="Z190" s="112"/>
    </row>
    <row r="191" spans="1:26" ht="15.75" customHeight="1">
      <c r="A191" s="113"/>
      <c r="B191" s="113"/>
      <c r="C191" s="113"/>
      <c r="D191" s="113"/>
      <c r="E191" s="113"/>
      <c r="F191" s="113"/>
      <c r="G191" s="113"/>
      <c r="H191" s="113"/>
      <c r="I191" s="113"/>
      <c r="J191" s="113"/>
      <c r="K191" s="112"/>
      <c r="L191" s="112"/>
      <c r="M191" s="112"/>
      <c r="N191" s="112"/>
      <c r="O191" s="112"/>
      <c r="P191" s="112"/>
      <c r="Q191" s="112"/>
      <c r="R191" s="112"/>
      <c r="S191" s="112"/>
      <c r="T191" s="112"/>
      <c r="U191" s="112"/>
      <c r="V191" s="112"/>
      <c r="W191" s="112"/>
      <c r="X191" s="112"/>
      <c r="Y191" s="112"/>
      <c r="Z191" s="112"/>
    </row>
    <row r="192" spans="1:26" ht="15.75" customHeight="1">
      <c r="A192" s="113"/>
      <c r="B192" s="113"/>
      <c r="C192" s="113"/>
      <c r="D192" s="113"/>
      <c r="E192" s="113"/>
      <c r="F192" s="113"/>
      <c r="G192" s="113"/>
      <c r="H192" s="113"/>
      <c r="I192" s="113"/>
      <c r="J192" s="113"/>
      <c r="K192" s="112"/>
      <c r="L192" s="112"/>
      <c r="M192" s="112"/>
      <c r="N192" s="112"/>
      <c r="O192" s="112"/>
      <c r="P192" s="112"/>
      <c r="Q192" s="112"/>
      <c r="R192" s="112"/>
      <c r="S192" s="112"/>
      <c r="T192" s="112"/>
      <c r="U192" s="112"/>
      <c r="V192" s="112"/>
      <c r="W192" s="112"/>
      <c r="X192" s="112"/>
      <c r="Y192" s="112"/>
      <c r="Z192" s="112"/>
    </row>
    <row r="193" spans="1:26" ht="15.75" customHeight="1">
      <c r="A193" s="113"/>
      <c r="B193" s="113"/>
      <c r="C193" s="113"/>
      <c r="D193" s="113"/>
      <c r="E193" s="113"/>
      <c r="F193" s="113"/>
      <c r="G193" s="113"/>
      <c r="H193" s="113"/>
      <c r="I193" s="113"/>
      <c r="J193" s="113"/>
      <c r="K193" s="112"/>
      <c r="L193" s="112"/>
      <c r="M193" s="112"/>
      <c r="N193" s="112"/>
      <c r="O193" s="112"/>
      <c r="P193" s="112"/>
      <c r="Q193" s="112"/>
      <c r="R193" s="112"/>
      <c r="S193" s="112"/>
      <c r="T193" s="112"/>
      <c r="U193" s="112"/>
      <c r="V193" s="112"/>
      <c r="W193" s="112"/>
      <c r="X193" s="112"/>
      <c r="Y193" s="112"/>
      <c r="Z193" s="112"/>
    </row>
    <row r="194" spans="1:26" ht="15.75" customHeight="1">
      <c r="A194" s="113"/>
      <c r="B194" s="113"/>
      <c r="C194" s="113"/>
      <c r="D194" s="113"/>
      <c r="E194" s="113"/>
      <c r="F194" s="113"/>
      <c r="G194" s="113"/>
      <c r="H194" s="113"/>
      <c r="I194" s="113"/>
      <c r="J194" s="113"/>
      <c r="K194" s="112"/>
      <c r="L194" s="112"/>
      <c r="M194" s="112"/>
      <c r="N194" s="112"/>
      <c r="O194" s="112"/>
      <c r="P194" s="112"/>
      <c r="Q194" s="112"/>
      <c r="R194" s="112"/>
      <c r="S194" s="112"/>
      <c r="T194" s="112"/>
      <c r="U194" s="112"/>
      <c r="V194" s="112"/>
      <c r="W194" s="112"/>
      <c r="X194" s="112"/>
      <c r="Y194" s="112"/>
      <c r="Z194" s="112"/>
    </row>
    <row r="195" spans="1:26" ht="15.75" customHeight="1">
      <c r="A195" s="113"/>
      <c r="B195" s="113"/>
      <c r="C195" s="113"/>
      <c r="D195" s="113"/>
      <c r="E195" s="113"/>
      <c r="F195" s="113"/>
      <c r="G195" s="113"/>
      <c r="H195" s="113"/>
      <c r="I195" s="113"/>
      <c r="J195" s="113"/>
      <c r="K195" s="112"/>
      <c r="L195" s="112"/>
      <c r="M195" s="112"/>
      <c r="N195" s="112"/>
      <c r="O195" s="112"/>
      <c r="P195" s="112"/>
      <c r="Q195" s="112"/>
      <c r="R195" s="112"/>
      <c r="S195" s="112"/>
      <c r="T195" s="112"/>
      <c r="U195" s="112"/>
      <c r="V195" s="112"/>
      <c r="W195" s="112"/>
      <c r="X195" s="112"/>
      <c r="Y195" s="112"/>
      <c r="Z195" s="112"/>
    </row>
    <row r="196" spans="1:26" ht="15.75" customHeight="1">
      <c r="A196" s="113"/>
      <c r="B196" s="113"/>
      <c r="C196" s="113"/>
      <c r="D196" s="113"/>
      <c r="E196" s="113"/>
      <c r="F196" s="113"/>
      <c r="G196" s="113"/>
      <c r="H196" s="113"/>
      <c r="I196" s="113"/>
      <c r="J196" s="113"/>
      <c r="K196" s="112"/>
      <c r="L196" s="112"/>
      <c r="M196" s="112"/>
      <c r="N196" s="112"/>
      <c r="O196" s="112"/>
      <c r="P196" s="112"/>
      <c r="Q196" s="112"/>
      <c r="R196" s="112"/>
      <c r="S196" s="112"/>
      <c r="T196" s="112"/>
      <c r="U196" s="112"/>
      <c r="V196" s="112"/>
      <c r="W196" s="112"/>
      <c r="X196" s="112"/>
      <c r="Y196" s="112"/>
      <c r="Z196" s="112"/>
    </row>
    <row r="197" spans="1:26" ht="15.75" customHeight="1">
      <c r="A197" s="113"/>
      <c r="B197" s="113"/>
      <c r="C197" s="113"/>
      <c r="D197" s="113"/>
      <c r="E197" s="113"/>
      <c r="F197" s="113"/>
      <c r="G197" s="113"/>
      <c r="H197" s="113"/>
      <c r="I197" s="113"/>
      <c r="J197" s="113"/>
      <c r="K197" s="112"/>
      <c r="L197" s="112"/>
      <c r="M197" s="112"/>
      <c r="N197" s="112"/>
      <c r="O197" s="112"/>
      <c r="P197" s="112"/>
      <c r="Q197" s="112"/>
      <c r="R197" s="112"/>
      <c r="S197" s="112"/>
      <c r="T197" s="112"/>
      <c r="U197" s="112"/>
      <c r="V197" s="112"/>
      <c r="W197" s="112"/>
      <c r="X197" s="112"/>
      <c r="Y197" s="112"/>
      <c r="Z197" s="112"/>
    </row>
    <row r="198" spans="1:26" ht="15.75" customHeight="1">
      <c r="A198" s="113"/>
      <c r="B198" s="113"/>
      <c r="C198" s="113"/>
      <c r="D198" s="113"/>
      <c r="E198" s="113"/>
      <c r="F198" s="113"/>
      <c r="G198" s="113"/>
      <c r="H198" s="113"/>
      <c r="I198" s="113"/>
      <c r="J198" s="113"/>
      <c r="K198" s="112"/>
      <c r="L198" s="112"/>
      <c r="M198" s="112"/>
      <c r="N198" s="112"/>
      <c r="O198" s="112"/>
      <c r="P198" s="112"/>
      <c r="Q198" s="112"/>
      <c r="R198" s="112"/>
      <c r="S198" s="112"/>
      <c r="T198" s="112"/>
      <c r="U198" s="112"/>
      <c r="V198" s="112"/>
      <c r="W198" s="112"/>
      <c r="X198" s="112"/>
      <c r="Y198" s="112"/>
      <c r="Z198" s="112"/>
    </row>
    <row r="199" spans="1:26" ht="15.75" customHeight="1">
      <c r="A199" s="113"/>
      <c r="B199" s="113"/>
      <c r="C199" s="113"/>
      <c r="D199" s="113"/>
      <c r="E199" s="113"/>
      <c r="F199" s="113"/>
      <c r="G199" s="113"/>
      <c r="H199" s="113"/>
      <c r="I199" s="113"/>
      <c r="J199" s="113"/>
      <c r="K199" s="112"/>
      <c r="L199" s="112"/>
      <c r="M199" s="112"/>
      <c r="N199" s="112"/>
      <c r="O199" s="112"/>
      <c r="P199" s="112"/>
      <c r="Q199" s="112"/>
      <c r="R199" s="112"/>
      <c r="S199" s="112"/>
      <c r="T199" s="112"/>
      <c r="U199" s="112"/>
      <c r="V199" s="112"/>
      <c r="W199" s="112"/>
      <c r="X199" s="112"/>
      <c r="Y199" s="112"/>
      <c r="Z199" s="112"/>
    </row>
    <row r="200" spans="1:26" ht="15.75" customHeight="1">
      <c r="A200" s="113"/>
      <c r="B200" s="113"/>
      <c r="C200" s="113"/>
      <c r="D200" s="113"/>
      <c r="E200" s="113"/>
      <c r="F200" s="113"/>
      <c r="G200" s="113"/>
      <c r="H200" s="113"/>
      <c r="I200" s="113"/>
      <c r="J200" s="113"/>
      <c r="K200" s="112"/>
      <c r="L200" s="112"/>
      <c r="M200" s="112"/>
      <c r="N200" s="112"/>
      <c r="O200" s="112"/>
      <c r="P200" s="112"/>
      <c r="Q200" s="112"/>
      <c r="R200" s="112"/>
      <c r="S200" s="112"/>
      <c r="T200" s="112"/>
      <c r="U200" s="112"/>
      <c r="V200" s="112"/>
      <c r="W200" s="112"/>
      <c r="X200" s="112"/>
      <c r="Y200" s="112"/>
      <c r="Z200" s="112"/>
    </row>
    <row r="201" spans="1:26" ht="15.75" customHeight="1">
      <c r="A201" s="113"/>
      <c r="B201" s="113"/>
      <c r="C201" s="113"/>
      <c r="D201" s="113"/>
      <c r="E201" s="113"/>
      <c r="F201" s="113"/>
      <c r="G201" s="113"/>
      <c r="H201" s="113"/>
      <c r="I201" s="113"/>
      <c r="J201" s="113"/>
      <c r="K201" s="112"/>
      <c r="L201" s="112"/>
      <c r="M201" s="112"/>
      <c r="N201" s="112"/>
      <c r="O201" s="112"/>
      <c r="P201" s="112"/>
      <c r="Q201" s="112"/>
      <c r="R201" s="112"/>
      <c r="S201" s="112"/>
      <c r="T201" s="112"/>
      <c r="U201" s="112"/>
      <c r="V201" s="112"/>
      <c r="W201" s="112"/>
      <c r="X201" s="112"/>
      <c r="Y201" s="112"/>
      <c r="Z201" s="112"/>
    </row>
    <row r="202" spans="1:26" ht="15.75" customHeight="1">
      <c r="A202" s="113"/>
      <c r="B202" s="113"/>
      <c r="C202" s="113"/>
      <c r="D202" s="113"/>
      <c r="E202" s="113"/>
      <c r="F202" s="113"/>
      <c r="G202" s="113"/>
      <c r="H202" s="113"/>
      <c r="I202" s="113"/>
      <c r="J202" s="113"/>
      <c r="K202" s="112"/>
      <c r="L202" s="112"/>
      <c r="M202" s="112"/>
      <c r="N202" s="112"/>
      <c r="O202" s="112"/>
      <c r="P202" s="112"/>
      <c r="Q202" s="112"/>
      <c r="R202" s="112"/>
      <c r="S202" s="112"/>
      <c r="T202" s="112"/>
      <c r="U202" s="112"/>
      <c r="V202" s="112"/>
      <c r="W202" s="112"/>
      <c r="X202" s="112"/>
      <c r="Y202" s="112"/>
      <c r="Z202" s="112"/>
    </row>
    <row r="203" spans="1:26" ht="15.75" customHeight="1">
      <c r="A203" s="113"/>
      <c r="B203" s="113"/>
      <c r="C203" s="113"/>
      <c r="D203" s="113"/>
      <c r="E203" s="113"/>
      <c r="F203" s="113"/>
      <c r="G203" s="113"/>
      <c r="H203" s="113"/>
      <c r="I203" s="113"/>
      <c r="J203" s="113"/>
      <c r="K203" s="112"/>
      <c r="L203" s="112"/>
      <c r="M203" s="112"/>
      <c r="N203" s="112"/>
      <c r="O203" s="112"/>
      <c r="P203" s="112"/>
      <c r="Q203" s="112"/>
      <c r="R203" s="112"/>
      <c r="S203" s="112"/>
      <c r="T203" s="112"/>
      <c r="U203" s="112"/>
      <c r="V203" s="112"/>
      <c r="W203" s="112"/>
      <c r="X203" s="112"/>
      <c r="Y203" s="112"/>
      <c r="Z203" s="112"/>
    </row>
    <row r="204" spans="1:26" ht="15.75" customHeight="1">
      <c r="A204" s="113"/>
      <c r="B204" s="113"/>
      <c r="C204" s="113"/>
      <c r="D204" s="113"/>
      <c r="E204" s="113"/>
      <c r="F204" s="113"/>
      <c r="G204" s="113"/>
      <c r="H204" s="113"/>
      <c r="I204" s="113"/>
      <c r="J204" s="113"/>
      <c r="K204" s="112"/>
      <c r="L204" s="112"/>
      <c r="M204" s="112"/>
      <c r="N204" s="112"/>
      <c r="O204" s="112"/>
      <c r="P204" s="112"/>
      <c r="Q204" s="112"/>
      <c r="R204" s="112"/>
      <c r="S204" s="112"/>
      <c r="T204" s="112"/>
      <c r="U204" s="112"/>
      <c r="V204" s="112"/>
      <c r="W204" s="112"/>
      <c r="X204" s="112"/>
      <c r="Y204" s="112"/>
      <c r="Z204" s="112"/>
    </row>
    <row r="205" spans="1:26" ht="15.75" customHeight="1">
      <c r="A205" s="113"/>
      <c r="B205" s="113"/>
      <c r="C205" s="113"/>
      <c r="D205" s="113"/>
      <c r="E205" s="113"/>
      <c r="F205" s="113"/>
      <c r="G205" s="113"/>
      <c r="H205" s="113"/>
      <c r="I205" s="113"/>
      <c r="J205" s="113"/>
      <c r="K205" s="112"/>
      <c r="L205" s="112"/>
      <c r="M205" s="112"/>
      <c r="N205" s="112"/>
      <c r="O205" s="112"/>
      <c r="P205" s="112"/>
      <c r="Q205" s="112"/>
      <c r="R205" s="112"/>
      <c r="S205" s="112"/>
      <c r="T205" s="112"/>
      <c r="U205" s="112"/>
      <c r="V205" s="112"/>
      <c r="W205" s="112"/>
      <c r="X205" s="112"/>
      <c r="Y205" s="112"/>
      <c r="Z205" s="112"/>
    </row>
    <row r="206" spans="1:26" ht="15.75" customHeight="1">
      <c r="A206" s="113"/>
      <c r="B206" s="113"/>
      <c r="C206" s="113"/>
      <c r="D206" s="113"/>
      <c r="E206" s="113"/>
      <c r="F206" s="113"/>
      <c r="G206" s="113"/>
      <c r="H206" s="113"/>
      <c r="I206" s="113"/>
      <c r="J206" s="113"/>
      <c r="K206" s="112"/>
      <c r="L206" s="112"/>
      <c r="M206" s="112"/>
      <c r="N206" s="112"/>
      <c r="O206" s="112"/>
      <c r="P206" s="112"/>
      <c r="Q206" s="112"/>
      <c r="R206" s="112"/>
      <c r="S206" s="112"/>
      <c r="T206" s="112"/>
      <c r="U206" s="112"/>
      <c r="V206" s="112"/>
      <c r="W206" s="112"/>
      <c r="X206" s="112"/>
      <c r="Y206" s="112"/>
      <c r="Z206" s="112"/>
    </row>
    <row r="207" spans="1:26" ht="15.75" customHeight="1">
      <c r="A207" s="113"/>
      <c r="B207" s="113"/>
      <c r="C207" s="113"/>
      <c r="D207" s="113"/>
      <c r="E207" s="113"/>
      <c r="F207" s="113"/>
      <c r="G207" s="113"/>
      <c r="H207" s="113"/>
      <c r="I207" s="113"/>
      <c r="J207" s="113"/>
      <c r="K207" s="112"/>
      <c r="L207" s="112"/>
      <c r="M207" s="112"/>
      <c r="N207" s="112"/>
      <c r="O207" s="112"/>
      <c r="P207" s="112"/>
      <c r="Q207" s="112"/>
      <c r="R207" s="112"/>
      <c r="S207" s="112"/>
      <c r="T207" s="112"/>
      <c r="U207" s="112"/>
      <c r="V207" s="112"/>
      <c r="W207" s="112"/>
      <c r="X207" s="112"/>
      <c r="Y207" s="112"/>
      <c r="Z207" s="112"/>
    </row>
    <row r="208" spans="1:26" ht="15.75" customHeight="1">
      <c r="A208" s="113"/>
      <c r="B208" s="113"/>
      <c r="C208" s="113"/>
      <c r="D208" s="113"/>
      <c r="E208" s="113"/>
      <c r="F208" s="113"/>
      <c r="G208" s="113"/>
      <c r="H208" s="113"/>
      <c r="I208" s="113"/>
      <c r="J208" s="113"/>
      <c r="K208" s="112"/>
      <c r="L208" s="112"/>
      <c r="M208" s="112"/>
      <c r="N208" s="112"/>
      <c r="O208" s="112"/>
      <c r="P208" s="112"/>
      <c r="Q208" s="112"/>
      <c r="R208" s="112"/>
      <c r="S208" s="112"/>
      <c r="T208" s="112"/>
      <c r="U208" s="112"/>
      <c r="V208" s="112"/>
      <c r="W208" s="112"/>
      <c r="X208" s="112"/>
      <c r="Y208" s="112"/>
      <c r="Z208" s="112"/>
    </row>
    <row r="209" spans="1:26" ht="15.75" customHeight="1">
      <c r="A209" s="113"/>
      <c r="B209" s="113"/>
      <c r="C209" s="113"/>
      <c r="D209" s="113"/>
      <c r="E209" s="113"/>
      <c r="F209" s="113"/>
      <c r="G209" s="113"/>
      <c r="H209" s="113"/>
      <c r="I209" s="113"/>
      <c r="J209" s="113"/>
      <c r="K209" s="112"/>
      <c r="L209" s="112"/>
      <c r="M209" s="112"/>
      <c r="N209" s="112"/>
      <c r="O209" s="112"/>
      <c r="P209" s="112"/>
      <c r="Q209" s="112"/>
      <c r="R209" s="112"/>
      <c r="S209" s="112"/>
      <c r="T209" s="112"/>
      <c r="U209" s="112"/>
      <c r="V209" s="112"/>
      <c r="W209" s="112"/>
      <c r="X209" s="112"/>
      <c r="Y209" s="112"/>
      <c r="Z209" s="112"/>
    </row>
    <row r="210" spans="1:26" ht="15.75" customHeight="1">
      <c r="A210" s="113"/>
      <c r="B210" s="113"/>
      <c r="C210" s="113"/>
      <c r="D210" s="113"/>
      <c r="E210" s="113"/>
      <c r="F210" s="113"/>
      <c r="G210" s="113"/>
      <c r="H210" s="113"/>
      <c r="I210" s="113"/>
      <c r="J210" s="113"/>
      <c r="K210" s="112"/>
      <c r="L210" s="112"/>
      <c r="M210" s="112"/>
      <c r="N210" s="112"/>
      <c r="O210" s="112"/>
      <c r="P210" s="112"/>
      <c r="Q210" s="112"/>
      <c r="R210" s="112"/>
      <c r="S210" s="112"/>
      <c r="T210" s="112"/>
      <c r="U210" s="112"/>
      <c r="V210" s="112"/>
      <c r="W210" s="112"/>
      <c r="X210" s="112"/>
      <c r="Y210" s="112"/>
      <c r="Z210" s="112"/>
    </row>
    <row r="211" spans="1:26" ht="15.75" customHeight="1">
      <c r="A211" s="113"/>
      <c r="B211" s="113"/>
      <c r="C211" s="113"/>
      <c r="D211" s="113"/>
      <c r="E211" s="113"/>
      <c r="F211" s="113"/>
      <c r="G211" s="113"/>
      <c r="H211" s="113"/>
      <c r="I211" s="113"/>
      <c r="J211" s="113"/>
      <c r="K211" s="112"/>
      <c r="L211" s="112"/>
      <c r="M211" s="112"/>
      <c r="N211" s="112"/>
      <c r="O211" s="112"/>
      <c r="P211" s="112"/>
      <c r="Q211" s="112"/>
      <c r="R211" s="112"/>
      <c r="S211" s="112"/>
      <c r="T211" s="112"/>
      <c r="U211" s="112"/>
      <c r="V211" s="112"/>
      <c r="W211" s="112"/>
      <c r="X211" s="112"/>
      <c r="Y211" s="112"/>
      <c r="Z211" s="112"/>
    </row>
    <row r="212" spans="1:26" ht="15.75" customHeight="1">
      <c r="A212" s="113"/>
      <c r="B212" s="113"/>
      <c r="C212" s="113"/>
      <c r="D212" s="113"/>
      <c r="E212" s="113"/>
      <c r="F212" s="113"/>
      <c r="G212" s="113"/>
      <c r="H212" s="113"/>
      <c r="I212" s="113"/>
      <c r="J212" s="113"/>
      <c r="K212" s="112"/>
      <c r="L212" s="112"/>
      <c r="M212" s="112"/>
      <c r="N212" s="112"/>
      <c r="O212" s="112"/>
      <c r="P212" s="112"/>
      <c r="Q212" s="112"/>
      <c r="R212" s="112"/>
      <c r="S212" s="112"/>
      <c r="T212" s="112"/>
      <c r="U212" s="112"/>
      <c r="V212" s="112"/>
      <c r="W212" s="112"/>
      <c r="X212" s="112"/>
      <c r="Y212" s="112"/>
      <c r="Z212" s="112"/>
    </row>
    <row r="213" spans="1:26" ht="15.75" customHeight="1">
      <c r="A213" s="113"/>
      <c r="B213" s="113"/>
      <c r="C213" s="113"/>
      <c r="D213" s="113"/>
      <c r="E213" s="113"/>
      <c r="F213" s="113"/>
      <c r="G213" s="113"/>
      <c r="H213" s="113"/>
      <c r="I213" s="113"/>
      <c r="J213" s="113"/>
      <c r="K213" s="112"/>
      <c r="L213" s="112"/>
      <c r="M213" s="112"/>
      <c r="N213" s="112"/>
      <c r="O213" s="112"/>
      <c r="P213" s="112"/>
      <c r="Q213" s="112"/>
      <c r="R213" s="112"/>
      <c r="S213" s="112"/>
      <c r="T213" s="112"/>
      <c r="U213" s="112"/>
      <c r="V213" s="112"/>
      <c r="W213" s="112"/>
      <c r="X213" s="112"/>
      <c r="Y213" s="112"/>
      <c r="Z213" s="112"/>
    </row>
    <row r="214" spans="1:26" ht="15.75" customHeight="1">
      <c r="A214" s="113"/>
      <c r="B214" s="113"/>
      <c r="C214" s="113"/>
      <c r="D214" s="113"/>
      <c r="E214" s="113"/>
      <c r="F214" s="113"/>
      <c r="G214" s="113"/>
      <c r="H214" s="113"/>
      <c r="I214" s="113"/>
      <c r="J214" s="113"/>
      <c r="K214" s="112"/>
      <c r="L214" s="112"/>
      <c r="M214" s="112"/>
      <c r="N214" s="112"/>
      <c r="O214" s="112"/>
      <c r="P214" s="112"/>
      <c r="Q214" s="112"/>
      <c r="R214" s="112"/>
      <c r="S214" s="112"/>
      <c r="T214" s="112"/>
      <c r="U214" s="112"/>
      <c r="V214" s="112"/>
      <c r="W214" s="112"/>
      <c r="X214" s="112"/>
      <c r="Y214" s="112"/>
      <c r="Z214" s="112"/>
    </row>
    <row r="215" spans="1:26" ht="15.75" customHeight="1">
      <c r="A215" s="113"/>
      <c r="B215" s="113"/>
      <c r="C215" s="113"/>
      <c r="D215" s="113"/>
      <c r="E215" s="113"/>
      <c r="F215" s="113"/>
      <c r="G215" s="113"/>
      <c r="H215" s="113"/>
      <c r="I215" s="113"/>
      <c r="J215" s="113"/>
      <c r="K215" s="112"/>
      <c r="L215" s="112"/>
      <c r="M215" s="112"/>
      <c r="N215" s="112"/>
      <c r="O215" s="112"/>
      <c r="P215" s="112"/>
      <c r="Q215" s="112"/>
      <c r="R215" s="112"/>
      <c r="S215" s="112"/>
      <c r="T215" s="112"/>
      <c r="U215" s="112"/>
      <c r="V215" s="112"/>
      <c r="W215" s="112"/>
      <c r="X215" s="112"/>
      <c r="Y215" s="112"/>
      <c r="Z215" s="112"/>
    </row>
    <row r="216" spans="1:26" ht="15.75" customHeight="1">
      <c r="A216" s="113"/>
      <c r="B216" s="113"/>
      <c r="C216" s="113"/>
      <c r="D216" s="113"/>
      <c r="E216" s="113"/>
      <c r="F216" s="113"/>
      <c r="G216" s="113"/>
      <c r="H216" s="113"/>
      <c r="I216" s="113"/>
      <c r="J216" s="113"/>
      <c r="K216" s="112"/>
      <c r="L216" s="112"/>
      <c r="M216" s="112"/>
      <c r="N216" s="112"/>
      <c r="O216" s="112"/>
      <c r="P216" s="112"/>
      <c r="Q216" s="112"/>
      <c r="R216" s="112"/>
      <c r="S216" s="112"/>
      <c r="T216" s="112"/>
      <c r="U216" s="112"/>
      <c r="V216" s="112"/>
      <c r="W216" s="112"/>
      <c r="X216" s="112"/>
      <c r="Y216" s="112"/>
      <c r="Z216" s="112"/>
    </row>
    <row r="217" spans="1:26" ht="15.75" customHeight="1">
      <c r="A217" s="113"/>
      <c r="B217" s="113"/>
      <c r="C217" s="113"/>
      <c r="D217" s="113"/>
      <c r="E217" s="113"/>
      <c r="F217" s="113"/>
      <c r="G217" s="113"/>
      <c r="H217" s="113"/>
      <c r="I217" s="113"/>
      <c r="J217" s="113"/>
      <c r="K217" s="112"/>
      <c r="L217" s="112"/>
      <c r="M217" s="112"/>
      <c r="N217" s="112"/>
      <c r="O217" s="112"/>
      <c r="P217" s="112"/>
      <c r="Q217" s="112"/>
      <c r="R217" s="112"/>
      <c r="S217" s="112"/>
      <c r="T217" s="112"/>
      <c r="U217" s="112"/>
      <c r="V217" s="112"/>
      <c r="W217" s="112"/>
      <c r="X217" s="112"/>
      <c r="Y217" s="112"/>
      <c r="Z217" s="112"/>
    </row>
    <row r="218" spans="1:26" ht="15.75" customHeight="1">
      <c r="A218" s="113"/>
      <c r="B218" s="113"/>
      <c r="C218" s="113"/>
      <c r="D218" s="113"/>
      <c r="E218" s="113"/>
      <c r="F218" s="113"/>
      <c r="G218" s="113"/>
      <c r="H218" s="113"/>
      <c r="I218" s="113"/>
      <c r="J218" s="113"/>
      <c r="K218" s="112"/>
      <c r="L218" s="112"/>
      <c r="M218" s="112"/>
      <c r="N218" s="112"/>
      <c r="O218" s="112"/>
      <c r="P218" s="112"/>
      <c r="Q218" s="112"/>
      <c r="R218" s="112"/>
      <c r="S218" s="112"/>
      <c r="T218" s="112"/>
      <c r="U218" s="112"/>
      <c r="V218" s="112"/>
      <c r="W218" s="112"/>
      <c r="X218" s="112"/>
      <c r="Y218" s="112"/>
      <c r="Z218" s="112"/>
    </row>
    <row r="219" spans="1:26" ht="15.75" customHeight="1">
      <c r="A219" s="113"/>
      <c r="B219" s="113"/>
      <c r="C219" s="113"/>
      <c r="D219" s="113"/>
      <c r="E219" s="113"/>
      <c r="F219" s="113"/>
      <c r="G219" s="113"/>
      <c r="H219" s="113"/>
      <c r="I219" s="113"/>
      <c r="J219" s="113"/>
      <c r="K219" s="112"/>
      <c r="L219" s="112"/>
      <c r="M219" s="112"/>
      <c r="N219" s="112"/>
      <c r="O219" s="112"/>
      <c r="P219" s="112"/>
      <c r="Q219" s="112"/>
      <c r="R219" s="112"/>
      <c r="S219" s="112"/>
      <c r="T219" s="112"/>
      <c r="U219" s="112"/>
      <c r="V219" s="112"/>
      <c r="W219" s="112"/>
      <c r="X219" s="112"/>
      <c r="Y219" s="112"/>
      <c r="Z219" s="112"/>
    </row>
    <row r="220" spans="1:26" ht="15.75" customHeight="1">
      <c r="A220" s="113"/>
      <c r="B220" s="113"/>
      <c r="C220" s="113"/>
      <c r="D220" s="113"/>
      <c r="E220" s="113"/>
      <c r="F220" s="113"/>
      <c r="G220" s="113"/>
      <c r="H220" s="113"/>
      <c r="I220" s="113"/>
      <c r="J220" s="113"/>
      <c r="K220" s="112"/>
      <c r="L220" s="112"/>
      <c r="M220" s="112"/>
      <c r="N220" s="112"/>
      <c r="O220" s="112"/>
      <c r="P220" s="112"/>
      <c r="Q220" s="112"/>
      <c r="R220" s="112"/>
      <c r="S220" s="112"/>
      <c r="T220" s="112"/>
      <c r="U220" s="112"/>
      <c r="V220" s="112"/>
      <c r="W220" s="112"/>
      <c r="X220" s="112"/>
      <c r="Y220" s="112"/>
      <c r="Z220" s="112"/>
    </row>
    <row r="221" spans="1:26" ht="15.75" customHeight="1">
      <c r="A221" s="113"/>
      <c r="B221" s="113"/>
      <c r="C221" s="113"/>
      <c r="D221" s="113"/>
      <c r="E221" s="113"/>
      <c r="F221" s="113"/>
      <c r="G221" s="113"/>
      <c r="H221" s="113"/>
      <c r="I221" s="113"/>
      <c r="J221" s="113"/>
      <c r="K221" s="112"/>
      <c r="L221" s="112"/>
      <c r="M221" s="112"/>
      <c r="N221" s="112"/>
      <c r="O221" s="112"/>
      <c r="P221" s="112"/>
      <c r="Q221" s="112"/>
      <c r="R221" s="112"/>
      <c r="S221" s="112"/>
      <c r="T221" s="112"/>
      <c r="U221" s="112"/>
      <c r="V221" s="112"/>
      <c r="W221" s="112"/>
      <c r="X221" s="112"/>
      <c r="Y221" s="112"/>
      <c r="Z221" s="112"/>
    </row>
    <row r="222" spans="1:26" ht="15.75" customHeight="1">
      <c r="A222" s="113"/>
      <c r="B222" s="113"/>
      <c r="C222" s="113"/>
      <c r="D222" s="113"/>
      <c r="E222" s="113"/>
      <c r="F222" s="113"/>
      <c r="G222" s="113"/>
      <c r="H222" s="113"/>
      <c r="I222" s="113"/>
      <c r="J222" s="113"/>
      <c r="K222" s="112"/>
      <c r="L222" s="112"/>
      <c r="M222" s="112"/>
      <c r="N222" s="112"/>
      <c r="O222" s="112"/>
      <c r="P222" s="112"/>
      <c r="Q222" s="112"/>
      <c r="R222" s="112"/>
      <c r="S222" s="112"/>
      <c r="T222" s="112"/>
      <c r="U222" s="112"/>
      <c r="V222" s="112"/>
      <c r="W222" s="112"/>
      <c r="X222" s="112"/>
      <c r="Y222" s="112"/>
      <c r="Z222" s="112"/>
    </row>
    <row r="223" spans="1:26" ht="15.75" customHeight="1">
      <c r="A223" s="113"/>
      <c r="B223" s="113"/>
      <c r="C223" s="113"/>
      <c r="D223" s="113"/>
      <c r="E223" s="113"/>
      <c r="F223" s="113"/>
      <c r="G223" s="113"/>
      <c r="H223" s="113"/>
      <c r="I223" s="113"/>
      <c r="J223" s="113"/>
      <c r="K223" s="112"/>
      <c r="L223" s="112"/>
      <c r="M223" s="112"/>
      <c r="N223" s="112"/>
      <c r="O223" s="112"/>
      <c r="P223" s="112"/>
      <c r="Q223" s="112"/>
      <c r="R223" s="112"/>
      <c r="S223" s="112"/>
      <c r="T223" s="112"/>
      <c r="U223" s="112"/>
      <c r="V223" s="112"/>
      <c r="W223" s="112"/>
      <c r="X223" s="112"/>
      <c r="Y223" s="112"/>
      <c r="Z223" s="112"/>
    </row>
    <row r="224" spans="1:26" ht="15.75" customHeight="1">
      <c r="A224" s="113"/>
      <c r="B224" s="113"/>
      <c r="C224" s="113"/>
      <c r="D224" s="113"/>
      <c r="E224" s="113"/>
      <c r="F224" s="113"/>
      <c r="G224" s="113"/>
      <c r="H224" s="113"/>
      <c r="I224" s="113"/>
      <c r="J224" s="113"/>
      <c r="K224" s="112"/>
      <c r="L224" s="112"/>
      <c r="M224" s="112"/>
      <c r="N224" s="112"/>
      <c r="O224" s="112"/>
      <c r="P224" s="112"/>
      <c r="Q224" s="112"/>
      <c r="R224" s="112"/>
      <c r="S224" s="112"/>
      <c r="T224" s="112"/>
      <c r="U224" s="112"/>
      <c r="V224" s="112"/>
      <c r="W224" s="112"/>
      <c r="X224" s="112"/>
      <c r="Y224" s="112"/>
      <c r="Z224" s="112"/>
    </row>
    <row r="225" spans="1:26" ht="15.75" customHeight="1">
      <c r="A225" s="113"/>
      <c r="B225" s="113"/>
      <c r="C225" s="113"/>
      <c r="D225" s="113"/>
      <c r="E225" s="113"/>
      <c r="F225" s="113"/>
      <c r="G225" s="113"/>
      <c r="H225" s="113"/>
      <c r="I225" s="113"/>
      <c r="J225" s="113"/>
      <c r="K225" s="112"/>
      <c r="L225" s="112"/>
      <c r="M225" s="112"/>
      <c r="N225" s="112"/>
      <c r="O225" s="112"/>
      <c r="P225" s="112"/>
      <c r="Q225" s="112"/>
      <c r="R225" s="112"/>
      <c r="S225" s="112"/>
      <c r="T225" s="112"/>
      <c r="U225" s="112"/>
      <c r="V225" s="112"/>
      <c r="W225" s="112"/>
      <c r="X225" s="112"/>
      <c r="Y225" s="112"/>
      <c r="Z225" s="112"/>
    </row>
    <row r="226" spans="1:26" ht="15.75" customHeight="1">
      <c r="A226" s="113"/>
      <c r="B226" s="113"/>
      <c r="C226" s="113"/>
      <c r="D226" s="113"/>
      <c r="E226" s="113"/>
      <c r="F226" s="113"/>
      <c r="G226" s="113"/>
      <c r="H226" s="113"/>
      <c r="I226" s="113"/>
      <c r="J226" s="113"/>
      <c r="K226" s="112"/>
      <c r="L226" s="112"/>
      <c r="M226" s="112"/>
      <c r="N226" s="112"/>
      <c r="O226" s="112"/>
      <c r="P226" s="112"/>
      <c r="Q226" s="112"/>
      <c r="R226" s="112"/>
      <c r="S226" s="112"/>
      <c r="T226" s="112"/>
      <c r="U226" s="112"/>
      <c r="V226" s="112"/>
      <c r="W226" s="112"/>
      <c r="X226" s="112"/>
      <c r="Y226" s="112"/>
      <c r="Z226" s="112"/>
    </row>
    <row r="227" spans="1:26" ht="15.75" customHeight="1">
      <c r="A227" s="113"/>
      <c r="B227" s="113"/>
      <c r="C227" s="113"/>
      <c r="D227" s="113"/>
      <c r="E227" s="113"/>
      <c r="F227" s="113"/>
      <c r="G227" s="113"/>
      <c r="H227" s="113"/>
      <c r="I227" s="113"/>
      <c r="J227" s="113"/>
      <c r="K227" s="112"/>
      <c r="L227" s="112"/>
      <c r="M227" s="112"/>
      <c r="N227" s="112"/>
      <c r="O227" s="112"/>
      <c r="P227" s="112"/>
      <c r="Q227" s="112"/>
      <c r="R227" s="112"/>
      <c r="S227" s="112"/>
      <c r="T227" s="112"/>
      <c r="U227" s="112"/>
      <c r="V227" s="112"/>
      <c r="W227" s="112"/>
      <c r="X227" s="112"/>
      <c r="Y227" s="112"/>
      <c r="Z227" s="112"/>
    </row>
    <row r="228" spans="1:26" ht="15.75" customHeight="1">
      <c r="A228" s="113"/>
      <c r="B228" s="113"/>
      <c r="C228" s="113"/>
      <c r="D228" s="113"/>
      <c r="E228" s="113"/>
      <c r="F228" s="113"/>
      <c r="G228" s="113"/>
      <c r="H228" s="113"/>
      <c r="I228" s="113"/>
      <c r="J228" s="113"/>
      <c r="K228" s="112"/>
      <c r="L228" s="112"/>
      <c r="M228" s="112"/>
      <c r="N228" s="112"/>
      <c r="O228" s="112"/>
      <c r="P228" s="112"/>
      <c r="Q228" s="112"/>
      <c r="R228" s="112"/>
      <c r="S228" s="112"/>
      <c r="T228" s="112"/>
      <c r="U228" s="112"/>
      <c r="V228" s="112"/>
      <c r="W228" s="112"/>
      <c r="X228" s="112"/>
      <c r="Y228" s="112"/>
      <c r="Z228" s="112"/>
    </row>
    <row r="229" spans="1:26" ht="15.75" customHeight="1">
      <c r="A229" s="113"/>
      <c r="B229" s="113"/>
      <c r="C229" s="113"/>
      <c r="D229" s="113"/>
      <c r="E229" s="113"/>
      <c r="F229" s="113"/>
      <c r="G229" s="113"/>
      <c r="H229" s="113"/>
      <c r="I229" s="113"/>
      <c r="J229" s="113"/>
      <c r="K229" s="112"/>
      <c r="L229" s="112"/>
      <c r="M229" s="112"/>
      <c r="N229" s="112"/>
      <c r="O229" s="112"/>
      <c r="P229" s="112"/>
      <c r="Q229" s="112"/>
      <c r="R229" s="112"/>
      <c r="S229" s="112"/>
      <c r="T229" s="112"/>
      <c r="U229" s="112"/>
      <c r="V229" s="112"/>
      <c r="W229" s="112"/>
      <c r="X229" s="112"/>
      <c r="Y229" s="112"/>
      <c r="Z229" s="112"/>
    </row>
    <row r="230" spans="1:26" ht="15.75" customHeight="1">
      <c r="A230" s="113"/>
      <c r="B230" s="113"/>
      <c r="C230" s="113"/>
      <c r="D230" s="113"/>
      <c r="E230" s="113"/>
      <c r="F230" s="113"/>
      <c r="G230" s="113"/>
      <c r="H230" s="113"/>
      <c r="I230" s="113"/>
      <c r="J230" s="113"/>
      <c r="K230" s="112"/>
      <c r="L230" s="112"/>
      <c r="M230" s="112"/>
      <c r="N230" s="112"/>
      <c r="O230" s="112"/>
      <c r="P230" s="112"/>
      <c r="Q230" s="112"/>
      <c r="R230" s="112"/>
      <c r="S230" s="112"/>
      <c r="T230" s="112"/>
      <c r="U230" s="112"/>
      <c r="V230" s="112"/>
      <c r="W230" s="112"/>
      <c r="X230" s="112"/>
      <c r="Y230" s="112"/>
      <c r="Z230" s="112"/>
    </row>
    <row r="231" spans="1:26" ht="15.75" customHeight="1">
      <c r="A231" s="113"/>
      <c r="B231" s="113"/>
      <c r="C231" s="113"/>
      <c r="D231" s="113"/>
      <c r="E231" s="113"/>
      <c r="F231" s="113"/>
      <c r="G231" s="113"/>
      <c r="H231" s="113"/>
      <c r="I231" s="113"/>
      <c r="J231" s="113"/>
      <c r="K231" s="112"/>
      <c r="L231" s="112"/>
      <c r="M231" s="112"/>
      <c r="N231" s="112"/>
      <c r="O231" s="112"/>
      <c r="P231" s="112"/>
      <c r="Q231" s="112"/>
      <c r="R231" s="112"/>
      <c r="S231" s="112"/>
      <c r="T231" s="112"/>
      <c r="U231" s="112"/>
      <c r="V231" s="112"/>
      <c r="W231" s="112"/>
      <c r="X231" s="112"/>
      <c r="Y231" s="112"/>
      <c r="Z231" s="112"/>
    </row>
    <row r="232" spans="1:26" ht="15.75" customHeight="1">
      <c r="A232" s="113"/>
      <c r="B232" s="113"/>
      <c r="C232" s="113"/>
      <c r="D232" s="113"/>
      <c r="E232" s="113"/>
      <c r="F232" s="113"/>
      <c r="G232" s="113"/>
      <c r="H232" s="113"/>
      <c r="I232" s="113"/>
      <c r="J232" s="113"/>
      <c r="K232" s="112"/>
      <c r="L232" s="112"/>
      <c r="M232" s="112"/>
      <c r="N232" s="112"/>
      <c r="O232" s="112"/>
      <c r="P232" s="112"/>
      <c r="Q232" s="112"/>
      <c r="R232" s="112"/>
      <c r="S232" s="112"/>
      <c r="T232" s="112"/>
      <c r="U232" s="112"/>
      <c r="V232" s="112"/>
      <c r="W232" s="112"/>
      <c r="X232" s="112"/>
      <c r="Y232" s="112"/>
      <c r="Z232" s="112"/>
    </row>
    <row r="233" spans="1:26" ht="15.75" customHeight="1">
      <c r="A233" s="113"/>
      <c r="B233" s="113"/>
      <c r="C233" s="113"/>
      <c r="D233" s="113"/>
      <c r="E233" s="113"/>
      <c r="F233" s="113"/>
      <c r="G233" s="113"/>
      <c r="H233" s="113"/>
      <c r="I233" s="113"/>
      <c r="J233" s="113"/>
      <c r="K233" s="112"/>
      <c r="L233" s="112"/>
      <c r="M233" s="112"/>
      <c r="N233" s="112"/>
      <c r="O233" s="112"/>
      <c r="P233" s="112"/>
      <c r="Q233" s="112"/>
      <c r="R233" s="112"/>
      <c r="S233" s="112"/>
      <c r="T233" s="112"/>
      <c r="U233" s="112"/>
      <c r="V233" s="112"/>
      <c r="W233" s="112"/>
      <c r="X233" s="112"/>
      <c r="Y233" s="112"/>
      <c r="Z233" s="112"/>
    </row>
    <row r="234" spans="1:26" ht="15.75" customHeight="1">
      <c r="A234" s="113"/>
      <c r="B234" s="113"/>
      <c r="C234" s="113"/>
      <c r="D234" s="113"/>
      <c r="E234" s="113"/>
      <c r="F234" s="113"/>
      <c r="G234" s="113"/>
      <c r="H234" s="113"/>
      <c r="I234" s="113"/>
      <c r="J234" s="113"/>
      <c r="K234" s="112"/>
      <c r="L234" s="112"/>
      <c r="M234" s="112"/>
      <c r="N234" s="112"/>
      <c r="O234" s="112"/>
      <c r="P234" s="112"/>
      <c r="Q234" s="112"/>
      <c r="R234" s="112"/>
      <c r="S234" s="112"/>
      <c r="T234" s="112"/>
      <c r="U234" s="112"/>
      <c r="V234" s="112"/>
      <c r="W234" s="112"/>
      <c r="X234" s="112"/>
      <c r="Y234" s="112"/>
      <c r="Z234" s="112"/>
    </row>
    <row r="235" spans="1:26" ht="15.75" customHeight="1">
      <c r="A235" s="113"/>
      <c r="B235" s="113"/>
      <c r="C235" s="113"/>
      <c r="D235" s="113"/>
      <c r="E235" s="113"/>
      <c r="F235" s="113"/>
      <c r="G235" s="113"/>
      <c r="H235" s="113"/>
      <c r="I235" s="113"/>
      <c r="J235" s="113"/>
      <c r="K235" s="112"/>
      <c r="L235" s="112"/>
      <c r="M235" s="112"/>
      <c r="N235" s="112"/>
      <c r="O235" s="112"/>
      <c r="P235" s="112"/>
      <c r="Q235" s="112"/>
      <c r="R235" s="112"/>
      <c r="S235" s="112"/>
      <c r="T235" s="112"/>
      <c r="U235" s="112"/>
      <c r="V235" s="112"/>
      <c r="W235" s="112"/>
      <c r="X235" s="112"/>
      <c r="Y235" s="112"/>
      <c r="Z235" s="112"/>
    </row>
    <row r="236" spans="1:26" ht="15.75" customHeight="1">
      <c r="A236" s="113"/>
      <c r="B236" s="113"/>
      <c r="C236" s="113"/>
      <c r="D236" s="113"/>
      <c r="E236" s="113"/>
      <c r="F236" s="113"/>
      <c r="G236" s="113"/>
      <c r="H236" s="113"/>
      <c r="I236" s="113"/>
      <c r="J236" s="113"/>
      <c r="K236" s="112"/>
      <c r="L236" s="112"/>
      <c r="M236" s="112"/>
      <c r="N236" s="112"/>
      <c r="O236" s="112"/>
      <c r="P236" s="112"/>
      <c r="Q236" s="112"/>
      <c r="R236" s="112"/>
      <c r="S236" s="112"/>
      <c r="T236" s="112"/>
      <c r="U236" s="112"/>
      <c r="V236" s="112"/>
      <c r="W236" s="112"/>
      <c r="X236" s="112"/>
      <c r="Y236" s="112"/>
      <c r="Z236" s="112"/>
    </row>
    <row r="237" spans="1:26" ht="15.75" customHeight="1">
      <c r="A237" s="113"/>
      <c r="B237" s="113"/>
      <c r="C237" s="113"/>
      <c r="D237" s="113"/>
      <c r="E237" s="113"/>
      <c r="F237" s="113"/>
      <c r="G237" s="113"/>
      <c r="H237" s="113"/>
      <c r="I237" s="113"/>
      <c r="J237" s="113"/>
      <c r="K237" s="112"/>
      <c r="L237" s="112"/>
      <c r="M237" s="112"/>
      <c r="N237" s="112"/>
      <c r="O237" s="112"/>
      <c r="P237" s="112"/>
      <c r="Q237" s="112"/>
      <c r="R237" s="112"/>
      <c r="S237" s="112"/>
      <c r="T237" s="112"/>
      <c r="U237" s="112"/>
      <c r="V237" s="112"/>
      <c r="W237" s="112"/>
      <c r="X237" s="112"/>
      <c r="Y237" s="112"/>
      <c r="Z237" s="112"/>
    </row>
    <row r="238" spans="1:26" ht="15.75" customHeight="1">
      <c r="A238" s="113"/>
      <c r="B238" s="113"/>
      <c r="C238" s="113"/>
      <c r="D238" s="113"/>
      <c r="E238" s="113"/>
      <c r="F238" s="113"/>
      <c r="G238" s="113"/>
      <c r="H238" s="113"/>
      <c r="I238" s="113"/>
      <c r="J238" s="113"/>
      <c r="K238" s="112"/>
      <c r="L238" s="112"/>
      <c r="M238" s="112"/>
      <c r="N238" s="112"/>
      <c r="O238" s="112"/>
      <c r="P238" s="112"/>
      <c r="Q238" s="112"/>
      <c r="R238" s="112"/>
      <c r="S238" s="112"/>
      <c r="T238" s="112"/>
      <c r="U238" s="112"/>
      <c r="V238" s="112"/>
      <c r="W238" s="112"/>
      <c r="X238" s="112"/>
      <c r="Y238" s="112"/>
      <c r="Z238" s="112"/>
    </row>
    <row r="239" spans="1:26" ht="15.75" customHeight="1">
      <c r="A239" s="113"/>
      <c r="B239" s="113"/>
      <c r="C239" s="113"/>
      <c r="D239" s="113"/>
      <c r="E239" s="113"/>
      <c r="F239" s="113"/>
      <c r="G239" s="113"/>
      <c r="H239" s="113"/>
      <c r="I239" s="113"/>
      <c r="J239" s="113"/>
      <c r="K239" s="112"/>
      <c r="L239" s="112"/>
      <c r="M239" s="112"/>
      <c r="N239" s="112"/>
      <c r="O239" s="112"/>
      <c r="P239" s="112"/>
      <c r="Q239" s="112"/>
      <c r="R239" s="112"/>
      <c r="S239" s="112"/>
      <c r="T239" s="112"/>
      <c r="U239" s="112"/>
      <c r="V239" s="112"/>
      <c r="W239" s="112"/>
      <c r="X239" s="112"/>
      <c r="Y239" s="112"/>
      <c r="Z239" s="112"/>
    </row>
    <row r="240" spans="1:26" ht="15.75" customHeight="1">
      <c r="A240" s="113"/>
      <c r="B240" s="113"/>
      <c r="C240" s="113"/>
      <c r="D240" s="113"/>
      <c r="E240" s="113"/>
      <c r="F240" s="113"/>
      <c r="G240" s="113"/>
      <c r="H240" s="113"/>
      <c r="I240" s="113"/>
      <c r="J240" s="113"/>
      <c r="K240" s="112"/>
      <c r="L240" s="112"/>
      <c r="M240" s="112"/>
      <c r="N240" s="112"/>
      <c r="O240" s="112"/>
      <c r="P240" s="112"/>
      <c r="Q240" s="112"/>
      <c r="R240" s="112"/>
      <c r="S240" s="112"/>
      <c r="T240" s="112"/>
      <c r="U240" s="112"/>
      <c r="V240" s="112"/>
      <c r="W240" s="112"/>
      <c r="X240" s="112"/>
      <c r="Y240" s="112"/>
      <c r="Z240" s="112"/>
    </row>
    <row r="241" spans="1:26" ht="15.75" customHeight="1">
      <c r="A241" s="113"/>
      <c r="B241" s="113"/>
      <c r="C241" s="113"/>
      <c r="D241" s="113"/>
      <c r="E241" s="113"/>
      <c r="F241" s="113"/>
      <c r="G241" s="113"/>
      <c r="H241" s="113"/>
      <c r="I241" s="113"/>
      <c r="J241" s="113"/>
      <c r="K241" s="112"/>
      <c r="L241" s="112"/>
      <c r="M241" s="112"/>
      <c r="N241" s="112"/>
      <c r="O241" s="112"/>
      <c r="P241" s="112"/>
      <c r="Q241" s="112"/>
      <c r="R241" s="112"/>
      <c r="S241" s="112"/>
      <c r="T241" s="112"/>
      <c r="U241" s="112"/>
      <c r="V241" s="112"/>
      <c r="W241" s="112"/>
      <c r="X241" s="112"/>
      <c r="Y241" s="112"/>
      <c r="Z241" s="112"/>
    </row>
    <row r="242" spans="1:26" ht="15.75" customHeight="1">
      <c r="A242" s="113"/>
      <c r="B242" s="113"/>
      <c r="C242" s="113"/>
      <c r="D242" s="113"/>
      <c r="E242" s="113"/>
      <c r="F242" s="113"/>
      <c r="G242" s="113"/>
      <c r="H242" s="113"/>
      <c r="I242" s="113"/>
      <c r="J242" s="113"/>
      <c r="K242" s="112"/>
      <c r="L242" s="112"/>
      <c r="M242" s="112"/>
      <c r="N242" s="112"/>
      <c r="O242" s="112"/>
      <c r="P242" s="112"/>
      <c r="Q242" s="112"/>
      <c r="R242" s="112"/>
      <c r="S242" s="112"/>
      <c r="T242" s="112"/>
      <c r="U242" s="112"/>
      <c r="V242" s="112"/>
      <c r="W242" s="112"/>
      <c r="X242" s="112"/>
      <c r="Y242" s="112"/>
      <c r="Z242" s="112"/>
    </row>
    <row r="243" spans="1:26" ht="15.75" customHeight="1">
      <c r="A243" s="113"/>
      <c r="B243" s="113"/>
      <c r="C243" s="113"/>
      <c r="D243" s="113"/>
      <c r="E243" s="113"/>
      <c r="F243" s="113"/>
      <c r="G243" s="113"/>
      <c r="H243" s="113"/>
      <c r="I243" s="113"/>
      <c r="J243" s="113"/>
      <c r="K243" s="112"/>
      <c r="L243" s="112"/>
      <c r="M243" s="112"/>
      <c r="N243" s="112"/>
      <c r="O243" s="112"/>
      <c r="P243" s="112"/>
      <c r="Q243" s="112"/>
      <c r="R243" s="112"/>
      <c r="S243" s="112"/>
      <c r="T243" s="112"/>
      <c r="U243" s="112"/>
      <c r="V243" s="112"/>
      <c r="W243" s="112"/>
      <c r="X243" s="112"/>
      <c r="Y243" s="112"/>
      <c r="Z243" s="112"/>
    </row>
    <row r="244" spans="1:26" ht="15.75" customHeight="1">
      <c r="A244" s="113"/>
      <c r="B244" s="113"/>
      <c r="C244" s="113"/>
      <c r="D244" s="113"/>
      <c r="E244" s="113"/>
      <c r="F244" s="113"/>
      <c r="G244" s="113"/>
      <c r="H244" s="113"/>
      <c r="I244" s="113"/>
      <c r="J244" s="113"/>
      <c r="K244" s="112"/>
      <c r="L244" s="112"/>
      <c r="M244" s="112"/>
      <c r="N244" s="112"/>
      <c r="O244" s="112"/>
      <c r="P244" s="112"/>
      <c r="Q244" s="112"/>
      <c r="R244" s="112"/>
      <c r="S244" s="112"/>
      <c r="T244" s="112"/>
      <c r="U244" s="112"/>
      <c r="V244" s="112"/>
      <c r="W244" s="112"/>
      <c r="X244" s="112"/>
      <c r="Y244" s="112"/>
      <c r="Z244" s="112"/>
    </row>
    <row r="245" spans="1:26" ht="15.75" customHeight="1">
      <c r="A245" s="113"/>
      <c r="B245" s="113"/>
      <c r="C245" s="113"/>
      <c r="D245" s="113"/>
      <c r="E245" s="113"/>
      <c r="F245" s="113"/>
      <c r="G245" s="113"/>
      <c r="H245" s="113"/>
      <c r="I245" s="113"/>
      <c r="J245" s="113"/>
      <c r="K245" s="112"/>
      <c r="L245" s="112"/>
      <c r="M245" s="112"/>
      <c r="N245" s="112"/>
      <c r="O245" s="112"/>
      <c r="P245" s="112"/>
      <c r="Q245" s="112"/>
      <c r="R245" s="112"/>
      <c r="S245" s="112"/>
      <c r="T245" s="112"/>
      <c r="U245" s="112"/>
      <c r="V245" s="112"/>
      <c r="W245" s="112"/>
      <c r="X245" s="112"/>
      <c r="Y245" s="112"/>
      <c r="Z245" s="112"/>
    </row>
    <row r="246" spans="1:26" ht="15.75" customHeight="1">
      <c r="A246" s="113"/>
      <c r="B246" s="113"/>
      <c r="C246" s="113"/>
      <c r="D246" s="113"/>
      <c r="E246" s="113"/>
      <c r="F246" s="113"/>
      <c r="G246" s="113"/>
      <c r="H246" s="113"/>
      <c r="I246" s="113"/>
      <c r="J246" s="113"/>
      <c r="K246" s="112"/>
      <c r="L246" s="112"/>
      <c r="M246" s="112"/>
      <c r="N246" s="112"/>
      <c r="O246" s="112"/>
      <c r="P246" s="112"/>
      <c r="Q246" s="112"/>
      <c r="R246" s="112"/>
      <c r="S246" s="112"/>
      <c r="T246" s="112"/>
      <c r="U246" s="112"/>
      <c r="V246" s="112"/>
      <c r="W246" s="112"/>
      <c r="X246" s="112"/>
      <c r="Y246" s="112"/>
      <c r="Z246" s="112"/>
    </row>
    <row r="247" spans="1:26" ht="15.75" customHeight="1">
      <c r="A247" s="113"/>
      <c r="B247" s="113"/>
      <c r="C247" s="113"/>
      <c r="D247" s="113"/>
      <c r="E247" s="113"/>
      <c r="F247" s="113"/>
      <c r="G247" s="113"/>
      <c r="H247" s="113"/>
      <c r="I247" s="113"/>
      <c r="J247" s="113"/>
      <c r="K247" s="112"/>
      <c r="L247" s="112"/>
      <c r="M247" s="112"/>
      <c r="N247" s="112"/>
      <c r="O247" s="112"/>
      <c r="P247" s="112"/>
      <c r="Q247" s="112"/>
      <c r="R247" s="112"/>
      <c r="S247" s="112"/>
      <c r="T247" s="112"/>
      <c r="U247" s="112"/>
      <c r="V247" s="112"/>
      <c r="W247" s="112"/>
      <c r="X247" s="112"/>
      <c r="Y247" s="112"/>
      <c r="Z247" s="112"/>
    </row>
    <row r="248" spans="1:26" ht="15.75" customHeight="1">
      <c r="A248" s="113"/>
      <c r="B248" s="113"/>
      <c r="C248" s="113"/>
      <c r="D248" s="113"/>
      <c r="E248" s="113"/>
      <c r="F248" s="113"/>
      <c r="G248" s="113"/>
      <c r="H248" s="113"/>
      <c r="I248" s="113"/>
      <c r="J248" s="113"/>
      <c r="K248" s="112"/>
      <c r="L248" s="112"/>
      <c r="M248" s="112"/>
      <c r="N248" s="112"/>
      <c r="O248" s="112"/>
      <c r="P248" s="112"/>
      <c r="Q248" s="112"/>
      <c r="R248" s="112"/>
      <c r="S248" s="112"/>
      <c r="T248" s="112"/>
      <c r="U248" s="112"/>
      <c r="V248" s="112"/>
      <c r="W248" s="112"/>
      <c r="X248" s="112"/>
      <c r="Y248" s="112"/>
      <c r="Z248" s="112"/>
    </row>
    <row r="249" spans="1:26" ht="15.75" customHeight="1">
      <c r="A249" s="113"/>
      <c r="B249" s="113"/>
      <c r="C249" s="113"/>
      <c r="D249" s="113"/>
      <c r="E249" s="113"/>
      <c r="F249" s="113"/>
      <c r="G249" s="113"/>
      <c r="H249" s="113"/>
      <c r="I249" s="113"/>
      <c r="J249" s="113"/>
      <c r="K249" s="112"/>
      <c r="L249" s="112"/>
      <c r="M249" s="112"/>
      <c r="N249" s="112"/>
      <c r="O249" s="112"/>
      <c r="P249" s="112"/>
      <c r="Q249" s="112"/>
      <c r="R249" s="112"/>
      <c r="S249" s="112"/>
      <c r="T249" s="112"/>
      <c r="U249" s="112"/>
      <c r="V249" s="112"/>
      <c r="W249" s="112"/>
      <c r="X249" s="112"/>
      <c r="Y249" s="112"/>
      <c r="Z249" s="112"/>
    </row>
    <row r="250" spans="1:26" ht="15.75" customHeight="1">
      <c r="A250" s="113"/>
      <c r="B250" s="113"/>
      <c r="C250" s="113"/>
      <c r="D250" s="113"/>
      <c r="E250" s="113"/>
      <c r="F250" s="113"/>
      <c r="G250" s="113"/>
      <c r="H250" s="113"/>
      <c r="I250" s="113"/>
      <c r="J250" s="113"/>
      <c r="K250" s="112"/>
      <c r="L250" s="112"/>
      <c r="M250" s="112"/>
      <c r="N250" s="112"/>
      <c r="O250" s="112"/>
      <c r="P250" s="112"/>
      <c r="Q250" s="112"/>
      <c r="R250" s="112"/>
      <c r="S250" s="112"/>
      <c r="T250" s="112"/>
      <c r="U250" s="112"/>
      <c r="V250" s="112"/>
      <c r="W250" s="112"/>
      <c r="X250" s="112"/>
      <c r="Y250" s="112"/>
      <c r="Z250" s="112"/>
    </row>
    <row r="251" spans="1:26" ht="15.75" customHeight="1">
      <c r="A251" s="113"/>
      <c r="B251" s="113"/>
      <c r="C251" s="113"/>
      <c r="D251" s="113"/>
      <c r="E251" s="113"/>
      <c r="F251" s="113"/>
      <c r="G251" s="113"/>
      <c r="H251" s="113"/>
      <c r="I251" s="113"/>
      <c r="J251" s="113"/>
      <c r="K251" s="112"/>
      <c r="L251" s="112"/>
      <c r="M251" s="112"/>
      <c r="N251" s="112"/>
      <c r="O251" s="112"/>
      <c r="P251" s="112"/>
      <c r="Q251" s="112"/>
      <c r="R251" s="112"/>
      <c r="S251" s="112"/>
      <c r="T251" s="112"/>
      <c r="U251" s="112"/>
      <c r="V251" s="112"/>
      <c r="W251" s="112"/>
      <c r="X251" s="112"/>
      <c r="Y251" s="112"/>
      <c r="Z251" s="112"/>
    </row>
    <row r="252" spans="1:26" ht="15.75" customHeight="1">
      <c r="A252" s="113"/>
      <c r="B252" s="113"/>
      <c r="C252" s="113"/>
      <c r="D252" s="113"/>
      <c r="E252" s="113"/>
      <c r="F252" s="113"/>
      <c r="G252" s="113"/>
      <c r="H252" s="113"/>
      <c r="I252" s="113"/>
      <c r="J252" s="113"/>
      <c r="K252" s="112"/>
      <c r="L252" s="112"/>
      <c r="M252" s="112"/>
      <c r="N252" s="112"/>
      <c r="O252" s="112"/>
      <c r="P252" s="112"/>
      <c r="Q252" s="112"/>
      <c r="R252" s="112"/>
      <c r="S252" s="112"/>
      <c r="T252" s="112"/>
      <c r="U252" s="112"/>
      <c r="V252" s="112"/>
      <c r="W252" s="112"/>
      <c r="X252" s="112"/>
      <c r="Y252" s="112"/>
      <c r="Z252" s="112"/>
    </row>
    <row r="253" spans="1:26" ht="15.75" customHeight="1">
      <c r="A253" s="113"/>
      <c r="B253" s="113"/>
      <c r="C253" s="113"/>
      <c r="D253" s="113"/>
      <c r="E253" s="113"/>
      <c r="F253" s="113"/>
      <c r="G253" s="113"/>
      <c r="H253" s="113"/>
      <c r="I253" s="113"/>
      <c r="J253" s="113"/>
      <c r="K253" s="112"/>
      <c r="L253" s="112"/>
      <c r="M253" s="112"/>
      <c r="N253" s="112"/>
      <c r="O253" s="112"/>
      <c r="P253" s="112"/>
      <c r="Q253" s="112"/>
      <c r="R253" s="112"/>
      <c r="S253" s="112"/>
      <c r="T253" s="112"/>
      <c r="U253" s="112"/>
      <c r="V253" s="112"/>
      <c r="W253" s="112"/>
      <c r="X253" s="112"/>
      <c r="Y253" s="112"/>
      <c r="Z253" s="112"/>
    </row>
    <row r="254" spans="1:26" ht="15.75" customHeight="1">
      <c r="A254" s="113"/>
      <c r="B254" s="113"/>
      <c r="C254" s="113"/>
      <c r="D254" s="113"/>
      <c r="E254" s="113"/>
      <c r="F254" s="113"/>
      <c r="G254" s="113"/>
      <c r="H254" s="113"/>
      <c r="I254" s="113"/>
      <c r="J254" s="113"/>
      <c r="K254" s="112"/>
      <c r="L254" s="112"/>
      <c r="M254" s="112"/>
      <c r="N254" s="112"/>
      <c r="O254" s="112"/>
      <c r="P254" s="112"/>
      <c r="Q254" s="112"/>
      <c r="R254" s="112"/>
      <c r="S254" s="112"/>
      <c r="T254" s="112"/>
      <c r="U254" s="112"/>
      <c r="V254" s="112"/>
      <c r="W254" s="112"/>
      <c r="X254" s="112"/>
      <c r="Y254" s="112"/>
      <c r="Z254" s="112"/>
    </row>
    <row r="255" spans="1:26" ht="15.75" customHeight="1">
      <c r="A255" s="113"/>
      <c r="B255" s="113"/>
      <c r="C255" s="113"/>
      <c r="D255" s="113"/>
      <c r="E255" s="113"/>
      <c r="F255" s="113"/>
      <c r="G255" s="113"/>
      <c r="H255" s="113"/>
      <c r="I255" s="113"/>
      <c r="J255" s="113"/>
      <c r="K255" s="112"/>
      <c r="L255" s="112"/>
      <c r="M255" s="112"/>
      <c r="N255" s="112"/>
      <c r="O255" s="112"/>
      <c r="P255" s="112"/>
      <c r="Q255" s="112"/>
      <c r="R255" s="112"/>
      <c r="S255" s="112"/>
      <c r="T255" s="112"/>
      <c r="U255" s="112"/>
      <c r="V255" s="112"/>
      <c r="W255" s="112"/>
      <c r="X255" s="112"/>
      <c r="Y255" s="112"/>
      <c r="Z255" s="112"/>
    </row>
    <row r="256" spans="1:26" ht="15.75" customHeight="1">
      <c r="A256" s="113"/>
      <c r="B256" s="113"/>
      <c r="C256" s="113"/>
      <c r="D256" s="113"/>
      <c r="E256" s="113"/>
      <c r="F256" s="113"/>
      <c r="G256" s="113"/>
      <c r="H256" s="113"/>
      <c r="I256" s="113"/>
      <c r="J256" s="113"/>
      <c r="K256" s="112"/>
      <c r="L256" s="112"/>
      <c r="M256" s="112"/>
      <c r="N256" s="112"/>
      <c r="O256" s="112"/>
      <c r="P256" s="112"/>
      <c r="Q256" s="112"/>
      <c r="R256" s="112"/>
      <c r="S256" s="112"/>
      <c r="T256" s="112"/>
      <c r="U256" s="112"/>
      <c r="V256" s="112"/>
      <c r="W256" s="112"/>
      <c r="X256" s="112"/>
      <c r="Y256" s="112"/>
      <c r="Z256" s="112"/>
    </row>
    <row r="257" spans="1:26" ht="15.75" customHeight="1">
      <c r="A257" s="113"/>
      <c r="B257" s="113"/>
      <c r="C257" s="113"/>
      <c r="D257" s="113"/>
      <c r="E257" s="113"/>
      <c r="F257" s="113"/>
      <c r="G257" s="113"/>
      <c r="H257" s="113"/>
      <c r="I257" s="113"/>
      <c r="J257" s="113"/>
      <c r="K257" s="112"/>
      <c r="L257" s="112"/>
      <c r="M257" s="112"/>
      <c r="N257" s="112"/>
      <c r="O257" s="112"/>
      <c r="P257" s="112"/>
      <c r="Q257" s="112"/>
      <c r="R257" s="112"/>
      <c r="S257" s="112"/>
      <c r="T257" s="112"/>
      <c r="U257" s="112"/>
      <c r="V257" s="112"/>
      <c r="W257" s="112"/>
      <c r="X257" s="112"/>
      <c r="Y257" s="112"/>
      <c r="Z257" s="112"/>
    </row>
    <row r="258" spans="1:26" ht="15.75" customHeight="1">
      <c r="A258" s="113"/>
      <c r="B258" s="113"/>
      <c r="C258" s="113"/>
      <c r="D258" s="113"/>
      <c r="E258" s="113"/>
      <c r="F258" s="113"/>
      <c r="G258" s="113"/>
      <c r="H258" s="113"/>
      <c r="I258" s="113"/>
      <c r="J258" s="113"/>
      <c r="K258" s="112"/>
      <c r="L258" s="112"/>
      <c r="M258" s="112"/>
      <c r="N258" s="112"/>
      <c r="O258" s="112"/>
      <c r="P258" s="112"/>
      <c r="Q258" s="112"/>
      <c r="R258" s="112"/>
      <c r="S258" s="112"/>
      <c r="T258" s="112"/>
      <c r="U258" s="112"/>
      <c r="V258" s="112"/>
      <c r="W258" s="112"/>
      <c r="X258" s="112"/>
      <c r="Y258" s="112"/>
      <c r="Z258" s="112"/>
    </row>
    <row r="259" spans="1:26" ht="15.75" customHeight="1">
      <c r="A259" s="113"/>
      <c r="B259" s="113"/>
      <c r="C259" s="113"/>
      <c r="D259" s="113"/>
      <c r="E259" s="113"/>
      <c r="F259" s="113"/>
      <c r="G259" s="113"/>
      <c r="H259" s="113"/>
      <c r="I259" s="113"/>
      <c r="J259" s="113"/>
      <c r="K259" s="112"/>
      <c r="L259" s="112"/>
      <c r="M259" s="112"/>
      <c r="N259" s="112"/>
      <c r="O259" s="112"/>
      <c r="P259" s="112"/>
      <c r="Q259" s="112"/>
      <c r="R259" s="112"/>
      <c r="S259" s="112"/>
      <c r="T259" s="112"/>
      <c r="U259" s="112"/>
      <c r="V259" s="112"/>
      <c r="W259" s="112"/>
      <c r="X259" s="112"/>
      <c r="Y259" s="112"/>
      <c r="Z259" s="112"/>
    </row>
    <row r="260" spans="1:26" ht="15.75" customHeight="1">
      <c r="A260" s="113"/>
      <c r="B260" s="113"/>
      <c r="C260" s="113"/>
      <c r="D260" s="113"/>
      <c r="E260" s="113"/>
      <c r="F260" s="113"/>
      <c r="G260" s="113"/>
      <c r="H260" s="113"/>
      <c r="I260" s="113"/>
      <c r="J260" s="113"/>
      <c r="K260" s="112"/>
      <c r="L260" s="112"/>
      <c r="M260" s="112"/>
      <c r="N260" s="112"/>
      <c r="O260" s="112"/>
      <c r="P260" s="112"/>
      <c r="Q260" s="112"/>
      <c r="R260" s="112"/>
      <c r="S260" s="112"/>
      <c r="T260" s="112"/>
      <c r="U260" s="112"/>
      <c r="V260" s="112"/>
      <c r="W260" s="112"/>
      <c r="X260" s="112"/>
      <c r="Y260" s="112"/>
      <c r="Z260" s="112"/>
    </row>
    <row r="261" spans="1:26" ht="15.75" customHeight="1">
      <c r="A261" s="113"/>
      <c r="B261" s="113"/>
      <c r="C261" s="113"/>
      <c r="D261" s="113"/>
      <c r="E261" s="113"/>
      <c r="F261" s="113"/>
      <c r="G261" s="113"/>
      <c r="H261" s="113"/>
      <c r="I261" s="113"/>
      <c r="J261" s="113"/>
      <c r="K261" s="112"/>
      <c r="L261" s="112"/>
      <c r="M261" s="112"/>
      <c r="N261" s="112"/>
      <c r="O261" s="112"/>
      <c r="P261" s="112"/>
      <c r="Q261" s="112"/>
      <c r="R261" s="112"/>
      <c r="S261" s="112"/>
      <c r="T261" s="112"/>
      <c r="U261" s="112"/>
      <c r="V261" s="112"/>
      <c r="W261" s="112"/>
      <c r="X261" s="112"/>
      <c r="Y261" s="112"/>
      <c r="Z261" s="112"/>
    </row>
    <row r="262" spans="1:26" ht="15.75" customHeight="1">
      <c r="A262" s="113"/>
      <c r="B262" s="113"/>
      <c r="C262" s="113"/>
      <c r="D262" s="113"/>
      <c r="E262" s="113"/>
      <c r="F262" s="113"/>
      <c r="G262" s="113"/>
      <c r="H262" s="113"/>
      <c r="I262" s="113"/>
      <c r="J262" s="113"/>
      <c r="K262" s="112"/>
      <c r="L262" s="112"/>
      <c r="M262" s="112"/>
      <c r="N262" s="112"/>
      <c r="O262" s="112"/>
      <c r="P262" s="112"/>
      <c r="Q262" s="112"/>
      <c r="R262" s="112"/>
      <c r="S262" s="112"/>
      <c r="T262" s="112"/>
      <c r="U262" s="112"/>
      <c r="V262" s="112"/>
      <c r="W262" s="112"/>
      <c r="X262" s="112"/>
      <c r="Y262" s="112"/>
      <c r="Z262" s="112"/>
    </row>
    <row r="263" spans="1:26" ht="15.75" customHeight="1">
      <c r="A263" s="113"/>
      <c r="B263" s="113"/>
      <c r="C263" s="113"/>
      <c r="D263" s="113"/>
      <c r="E263" s="113"/>
      <c r="F263" s="113"/>
      <c r="G263" s="113"/>
      <c r="H263" s="113"/>
      <c r="I263" s="113"/>
      <c r="J263" s="113"/>
      <c r="K263" s="112"/>
      <c r="L263" s="112"/>
      <c r="M263" s="112"/>
      <c r="N263" s="112"/>
      <c r="O263" s="112"/>
      <c r="P263" s="112"/>
      <c r="Q263" s="112"/>
      <c r="R263" s="112"/>
      <c r="S263" s="112"/>
      <c r="T263" s="112"/>
      <c r="U263" s="112"/>
      <c r="V263" s="112"/>
      <c r="W263" s="112"/>
      <c r="X263" s="112"/>
      <c r="Y263" s="112"/>
      <c r="Z263" s="112"/>
    </row>
    <row r="264" spans="1:26" ht="15.75" customHeight="1">
      <c r="A264" s="113"/>
      <c r="B264" s="113"/>
      <c r="C264" s="113"/>
      <c r="D264" s="113"/>
      <c r="E264" s="113"/>
      <c r="F264" s="113"/>
      <c r="G264" s="113"/>
      <c r="H264" s="113"/>
      <c r="I264" s="113"/>
      <c r="J264" s="113"/>
      <c r="K264" s="112"/>
      <c r="L264" s="112"/>
      <c r="M264" s="112"/>
      <c r="N264" s="112"/>
      <c r="O264" s="112"/>
      <c r="P264" s="112"/>
      <c r="Q264" s="112"/>
      <c r="R264" s="112"/>
      <c r="S264" s="112"/>
      <c r="T264" s="112"/>
      <c r="U264" s="112"/>
      <c r="V264" s="112"/>
      <c r="W264" s="112"/>
      <c r="X264" s="112"/>
      <c r="Y264" s="112"/>
      <c r="Z264" s="112"/>
    </row>
    <row r="265" spans="1:26" ht="15.75" customHeight="1">
      <c r="A265" s="113"/>
      <c r="B265" s="113"/>
      <c r="C265" s="113"/>
      <c r="D265" s="113"/>
      <c r="E265" s="113"/>
      <c r="F265" s="113"/>
      <c r="G265" s="113"/>
      <c r="H265" s="113"/>
      <c r="I265" s="113"/>
      <c r="J265" s="113"/>
      <c r="K265" s="112"/>
      <c r="L265" s="112"/>
      <c r="M265" s="112"/>
      <c r="N265" s="112"/>
      <c r="O265" s="112"/>
      <c r="P265" s="112"/>
      <c r="Q265" s="112"/>
      <c r="R265" s="112"/>
      <c r="S265" s="112"/>
      <c r="T265" s="112"/>
      <c r="U265" s="112"/>
      <c r="V265" s="112"/>
      <c r="W265" s="112"/>
      <c r="X265" s="112"/>
      <c r="Y265" s="112"/>
      <c r="Z265" s="112"/>
    </row>
    <row r="266" spans="1:26" ht="15.75" customHeight="1">
      <c r="A266" s="113"/>
      <c r="B266" s="113"/>
      <c r="C266" s="113"/>
      <c r="D266" s="113"/>
      <c r="E266" s="113"/>
      <c r="F266" s="113"/>
      <c r="G266" s="113"/>
      <c r="H266" s="113"/>
      <c r="I266" s="113"/>
      <c r="J266" s="113"/>
      <c r="K266" s="112"/>
      <c r="L266" s="112"/>
      <c r="M266" s="112"/>
      <c r="N266" s="112"/>
      <c r="O266" s="112"/>
      <c r="P266" s="112"/>
      <c r="Q266" s="112"/>
      <c r="R266" s="112"/>
      <c r="S266" s="112"/>
      <c r="T266" s="112"/>
      <c r="U266" s="112"/>
      <c r="V266" s="112"/>
      <c r="W266" s="112"/>
      <c r="X266" s="112"/>
      <c r="Y266" s="112"/>
      <c r="Z266" s="112"/>
    </row>
    <row r="267" spans="1:26" ht="15.75" customHeight="1">
      <c r="A267" s="113"/>
      <c r="B267" s="113"/>
      <c r="C267" s="113"/>
      <c r="D267" s="113"/>
      <c r="E267" s="113"/>
      <c r="F267" s="113"/>
      <c r="G267" s="113"/>
      <c r="H267" s="113"/>
      <c r="I267" s="113"/>
      <c r="J267" s="113"/>
      <c r="K267" s="112"/>
      <c r="L267" s="112"/>
      <c r="M267" s="112"/>
      <c r="N267" s="112"/>
      <c r="O267" s="112"/>
      <c r="P267" s="112"/>
      <c r="Q267" s="112"/>
      <c r="R267" s="112"/>
      <c r="S267" s="112"/>
      <c r="T267" s="112"/>
      <c r="U267" s="112"/>
      <c r="V267" s="112"/>
      <c r="W267" s="112"/>
      <c r="X267" s="112"/>
      <c r="Y267" s="112"/>
      <c r="Z267" s="112"/>
    </row>
    <row r="268" spans="1:26" ht="15.75" customHeight="1">
      <c r="A268" s="113"/>
      <c r="B268" s="113"/>
      <c r="C268" s="113"/>
      <c r="D268" s="113"/>
      <c r="E268" s="113"/>
      <c r="F268" s="113"/>
      <c r="G268" s="113"/>
      <c r="H268" s="113"/>
      <c r="I268" s="113"/>
      <c r="J268" s="113"/>
      <c r="K268" s="112"/>
      <c r="L268" s="112"/>
      <c r="M268" s="112"/>
      <c r="N268" s="112"/>
      <c r="O268" s="112"/>
      <c r="P268" s="112"/>
      <c r="Q268" s="112"/>
      <c r="R268" s="112"/>
      <c r="S268" s="112"/>
      <c r="T268" s="112"/>
      <c r="U268" s="112"/>
      <c r="V268" s="112"/>
      <c r="W268" s="112"/>
      <c r="X268" s="112"/>
      <c r="Y268" s="112"/>
      <c r="Z268" s="112"/>
    </row>
    <row r="269" spans="1:26" ht="15.75" customHeight="1">
      <c r="A269" s="113"/>
      <c r="B269" s="113"/>
      <c r="C269" s="113"/>
      <c r="D269" s="113"/>
      <c r="E269" s="113"/>
      <c r="F269" s="113"/>
      <c r="G269" s="113"/>
      <c r="H269" s="113"/>
      <c r="I269" s="113"/>
      <c r="J269" s="113"/>
      <c r="K269" s="112"/>
      <c r="L269" s="112"/>
      <c r="M269" s="112"/>
      <c r="N269" s="112"/>
      <c r="O269" s="112"/>
      <c r="P269" s="112"/>
      <c r="Q269" s="112"/>
      <c r="R269" s="112"/>
      <c r="S269" s="112"/>
      <c r="T269" s="112"/>
      <c r="U269" s="112"/>
      <c r="V269" s="112"/>
      <c r="W269" s="112"/>
      <c r="X269" s="112"/>
      <c r="Y269" s="112"/>
      <c r="Z269" s="112"/>
    </row>
    <row r="270" spans="1:26" ht="15.75" customHeight="1">
      <c r="A270" s="113"/>
      <c r="B270" s="113"/>
      <c r="C270" s="113"/>
      <c r="D270" s="113"/>
      <c r="E270" s="113"/>
      <c r="F270" s="113"/>
      <c r="G270" s="113"/>
      <c r="H270" s="113"/>
      <c r="I270" s="113"/>
      <c r="J270" s="113"/>
      <c r="K270" s="112"/>
      <c r="L270" s="112"/>
      <c r="M270" s="112"/>
      <c r="N270" s="112"/>
      <c r="O270" s="112"/>
      <c r="P270" s="112"/>
      <c r="Q270" s="112"/>
      <c r="R270" s="112"/>
      <c r="S270" s="112"/>
      <c r="T270" s="112"/>
      <c r="U270" s="112"/>
      <c r="V270" s="112"/>
      <c r="W270" s="112"/>
      <c r="X270" s="112"/>
      <c r="Y270" s="112"/>
      <c r="Z270" s="112"/>
    </row>
    <row r="271" spans="1:26" ht="15.75" customHeight="1">
      <c r="A271" s="113"/>
      <c r="B271" s="113"/>
      <c r="C271" s="113"/>
      <c r="D271" s="113"/>
      <c r="E271" s="113"/>
      <c r="F271" s="113"/>
      <c r="G271" s="113"/>
      <c r="H271" s="113"/>
      <c r="I271" s="113"/>
      <c r="J271" s="113"/>
      <c r="K271" s="112"/>
      <c r="L271" s="112"/>
      <c r="M271" s="112"/>
      <c r="N271" s="112"/>
      <c r="O271" s="112"/>
      <c r="P271" s="112"/>
      <c r="Q271" s="112"/>
      <c r="R271" s="112"/>
      <c r="S271" s="112"/>
      <c r="T271" s="112"/>
      <c r="U271" s="112"/>
      <c r="V271" s="112"/>
      <c r="W271" s="112"/>
      <c r="X271" s="112"/>
      <c r="Y271" s="112"/>
      <c r="Z271" s="112"/>
    </row>
    <row r="272" spans="1:26" ht="15.75" customHeight="1">
      <c r="A272" s="113"/>
      <c r="B272" s="113"/>
      <c r="C272" s="113"/>
      <c r="D272" s="113"/>
      <c r="E272" s="113"/>
      <c r="F272" s="113"/>
      <c r="G272" s="113"/>
      <c r="H272" s="113"/>
      <c r="I272" s="113"/>
      <c r="J272" s="113"/>
      <c r="K272" s="112"/>
      <c r="L272" s="112"/>
      <c r="M272" s="112"/>
      <c r="N272" s="112"/>
      <c r="O272" s="112"/>
      <c r="P272" s="112"/>
      <c r="Q272" s="112"/>
      <c r="R272" s="112"/>
      <c r="S272" s="112"/>
      <c r="T272" s="112"/>
      <c r="U272" s="112"/>
      <c r="V272" s="112"/>
      <c r="W272" s="112"/>
      <c r="X272" s="112"/>
      <c r="Y272" s="112"/>
      <c r="Z272" s="112"/>
    </row>
    <row r="273" spans="1:26" ht="15.75" customHeight="1">
      <c r="A273" s="113"/>
      <c r="B273" s="113"/>
      <c r="C273" s="113"/>
      <c r="D273" s="113"/>
      <c r="E273" s="113"/>
      <c r="F273" s="113"/>
      <c r="G273" s="113"/>
      <c r="H273" s="113"/>
      <c r="I273" s="113"/>
      <c r="J273" s="113"/>
      <c r="K273" s="112"/>
      <c r="L273" s="112"/>
      <c r="M273" s="112"/>
      <c r="N273" s="112"/>
      <c r="O273" s="112"/>
      <c r="P273" s="112"/>
      <c r="Q273" s="112"/>
      <c r="R273" s="112"/>
      <c r="S273" s="112"/>
      <c r="T273" s="112"/>
      <c r="U273" s="112"/>
      <c r="V273" s="112"/>
      <c r="W273" s="112"/>
      <c r="X273" s="112"/>
      <c r="Y273" s="112"/>
      <c r="Z273" s="112"/>
    </row>
    <row r="274" spans="1:26" ht="15.75" customHeight="1">
      <c r="A274" s="113"/>
      <c r="B274" s="113"/>
      <c r="C274" s="113"/>
      <c r="D274" s="113"/>
      <c r="E274" s="113"/>
      <c r="F274" s="113"/>
      <c r="G274" s="113"/>
      <c r="H274" s="113"/>
      <c r="I274" s="113"/>
      <c r="J274" s="113"/>
      <c r="K274" s="112"/>
      <c r="L274" s="112"/>
      <c r="M274" s="112"/>
      <c r="N274" s="112"/>
      <c r="O274" s="112"/>
      <c r="P274" s="112"/>
      <c r="Q274" s="112"/>
      <c r="R274" s="112"/>
      <c r="S274" s="112"/>
      <c r="T274" s="112"/>
      <c r="U274" s="112"/>
      <c r="V274" s="112"/>
      <c r="W274" s="112"/>
      <c r="X274" s="112"/>
      <c r="Y274" s="112"/>
      <c r="Z274" s="112"/>
    </row>
    <row r="275" spans="1:26" ht="15.75" customHeight="1">
      <c r="A275" s="113"/>
      <c r="B275" s="113"/>
      <c r="C275" s="113"/>
      <c r="D275" s="113"/>
      <c r="E275" s="113"/>
      <c r="F275" s="113"/>
      <c r="G275" s="113"/>
      <c r="H275" s="113"/>
      <c r="I275" s="113"/>
      <c r="J275" s="113"/>
      <c r="K275" s="112"/>
      <c r="L275" s="112"/>
      <c r="M275" s="112"/>
      <c r="N275" s="112"/>
      <c r="O275" s="112"/>
      <c r="P275" s="112"/>
      <c r="Q275" s="112"/>
      <c r="R275" s="112"/>
      <c r="S275" s="112"/>
      <c r="T275" s="112"/>
      <c r="U275" s="112"/>
      <c r="V275" s="112"/>
      <c r="W275" s="112"/>
      <c r="X275" s="112"/>
      <c r="Y275" s="112"/>
      <c r="Z275" s="112"/>
    </row>
    <row r="276" spans="1:26" ht="15.75" customHeight="1">
      <c r="A276" s="113"/>
      <c r="B276" s="113"/>
      <c r="C276" s="113"/>
      <c r="D276" s="113"/>
      <c r="E276" s="113"/>
      <c r="F276" s="113"/>
      <c r="G276" s="113"/>
      <c r="H276" s="113"/>
      <c r="I276" s="113"/>
      <c r="J276" s="113"/>
      <c r="K276" s="112"/>
      <c r="L276" s="112"/>
      <c r="M276" s="112"/>
      <c r="N276" s="112"/>
      <c r="O276" s="112"/>
      <c r="P276" s="112"/>
      <c r="Q276" s="112"/>
      <c r="R276" s="112"/>
      <c r="S276" s="112"/>
      <c r="T276" s="112"/>
      <c r="U276" s="112"/>
      <c r="V276" s="112"/>
      <c r="W276" s="112"/>
      <c r="X276" s="112"/>
      <c r="Y276" s="112"/>
      <c r="Z276" s="112"/>
    </row>
    <row r="277" spans="1:26" ht="15.75" customHeight="1">
      <c r="A277" s="113"/>
      <c r="B277" s="113"/>
      <c r="C277" s="113"/>
      <c r="D277" s="113"/>
      <c r="E277" s="113"/>
      <c r="F277" s="113"/>
      <c r="G277" s="113"/>
      <c r="H277" s="113"/>
      <c r="I277" s="113"/>
      <c r="J277" s="113"/>
      <c r="K277" s="112"/>
      <c r="L277" s="112"/>
      <c r="M277" s="112"/>
      <c r="N277" s="112"/>
      <c r="O277" s="112"/>
      <c r="P277" s="112"/>
      <c r="Q277" s="112"/>
      <c r="R277" s="112"/>
      <c r="S277" s="112"/>
      <c r="T277" s="112"/>
      <c r="U277" s="112"/>
      <c r="V277" s="112"/>
      <c r="W277" s="112"/>
      <c r="X277" s="112"/>
      <c r="Y277" s="112"/>
      <c r="Z277" s="112"/>
    </row>
    <row r="278" spans="1:26" ht="15.75" customHeight="1">
      <c r="A278" s="113"/>
      <c r="B278" s="113"/>
      <c r="C278" s="113"/>
      <c r="D278" s="113"/>
      <c r="E278" s="113"/>
      <c r="F278" s="113"/>
      <c r="G278" s="113"/>
      <c r="H278" s="113"/>
      <c r="I278" s="113"/>
      <c r="J278" s="113"/>
      <c r="K278" s="112"/>
      <c r="L278" s="112"/>
      <c r="M278" s="112"/>
      <c r="N278" s="112"/>
      <c r="O278" s="112"/>
      <c r="P278" s="112"/>
      <c r="Q278" s="112"/>
      <c r="R278" s="112"/>
      <c r="S278" s="112"/>
      <c r="T278" s="112"/>
      <c r="U278" s="112"/>
      <c r="V278" s="112"/>
      <c r="W278" s="112"/>
      <c r="X278" s="112"/>
      <c r="Y278" s="112"/>
      <c r="Z278" s="112"/>
    </row>
    <row r="279" spans="1:26" ht="15.75" customHeight="1">
      <c r="A279" s="113"/>
      <c r="B279" s="113"/>
      <c r="C279" s="113"/>
      <c r="D279" s="113"/>
      <c r="E279" s="113"/>
      <c r="F279" s="113"/>
      <c r="G279" s="113"/>
      <c r="H279" s="113"/>
      <c r="I279" s="113"/>
      <c r="J279" s="113"/>
      <c r="K279" s="112"/>
      <c r="L279" s="112"/>
      <c r="M279" s="112"/>
      <c r="N279" s="112"/>
      <c r="O279" s="112"/>
      <c r="P279" s="112"/>
      <c r="Q279" s="112"/>
      <c r="R279" s="112"/>
      <c r="S279" s="112"/>
      <c r="T279" s="112"/>
      <c r="U279" s="112"/>
      <c r="V279" s="112"/>
      <c r="W279" s="112"/>
      <c r="X279" s="112"/>
      <c r="Y279" s="112"/>
      <c r="Z279" s="112"/>
    </row>
    <row r="280" spans="1:26" ht="15.75" customHeight="1">
      <c r="A280" s="113"/>
      <c r="B280" s="113"/>
      <c r="C280" s="113"/>
      <c r="D280" s="113"/>
      <c r="E280" s="113"/>
      <c r="F280" s="113"/>
      <c r="G280" s="113"/>
      <c r="H280" s="113"/>
      <c r="I280" s="113"/>
      <c r="J280" s="113"/>
      <c r="K280" s="112"/>
      <c r="L280" s="112"/>
      <c r="M280" s="112"/>
      <c r="N280" s="112"/>
      <c r="O280" s="112"/>
      <c r="P280" s="112"/>
      <c r="Q280" s="112"/>
      <c r="R280" s="112"/>
      <c r="S280" s="112"/>
      <c r="T280" s="112"/>
      <c r="U280" s="112"/>
      <c r="V280" s="112"/>
      <c r="W280" s="112"/>
      <c r="X280" s="112"/>
      <c r="Y280" s="112"/>
      <c r="Z280" s="112"/>
    </row>
    <row r="281" spans="1:26" ht="15.75" customHeight="1">
      <c r="A281" s="113"/>
      <c r="B281" s="113"/>
      <c r="C281" s="113"/>
      <c r="D281" s="113"/>
      <c r="E281" s="113"/>
      <c r="F281" s="113"/>
      <c r="G281" s="113"/>
      <c r="H281" s="113"/>
      <c r="I281" s="113"/>
      <c r="J281" s="113"/>
      <c r="K281" s="112"/>
      <c r="L281" s="112"/>
      <c r="M281" s="112"/>
      <c r="N281" s="112"/>
      <c r="O281" s="112"/>
      <c r="P281" s="112"/>
      <c r="Q281" s="112"/>
      <c r="R281" s="112"/>
      <c r="S281" s="112"/>
      <c r="T281" s="112"/>
      <c r="U281" s="112"/>
      <c r="V281" s="112"/>
      <c r="W281" s="112"/>
      <c r="X281" s="112"/>
      <c r="Y281" s="112"/>
      <c r="Z281" s="112"/>
    </row>
    <row r="282" spans="1:26" ht="15.75" customHeight="1">
      <c r="A282" s="113"/>
      <c r="B282" s="113"/>
      <c r="C282" s="113"/>
      <c r="D282" s="113"/>
      <c r="E282" s="113"/>
      <c r="F282" s="113"/>
      <c r="G282" s="113"/>
      <c r="H282" s="113"/>
      <c r="I282" s="113"/>
      <c r="J282" s="113"/>
      <c r="K282" s="112"/>
      <c r="L282" s="112"/>
      <c r="M282" s="112"/>
      <c r="N282" s="112"/>
      <c r="O282" s="112"/>
      <c r="P282" s="112"/>
      <c r="Q282" s="112"/>
      <c r="R282" s="112"/>
      <c r="S282" s="112"/>
      <c r="T282" s="112"/>
      <c r="U282" s="112"/>
      <c r="V282" s="112"/>
      <c r="W282" s="112"/>
      <c r="X282" s="112"/>
      <c r="Y282" s="112"/>
      <c r="Z282" s="112"/>
    </row>
    <row r="283" spans="1:26" ht="15.75" customHeight="1">
      <c r="A283" s="113"/>
      <c r="B283" s="113"/>
      <c r="C283" s="113"/>
      <c r="D283" s="113"/>
      <c r="E283" s="113"/>
      <c r="F283" s="113"/>
      <c r="G283" s="113"/>
      <c r="H283" s="113"/>
      <c r="I283" s="113"/>
      <c r="J283" s="113"/>
      <c r="K283" s="112"/>
      <c r="L283" s="112"/>
      <c r="M283" s="112"/>
      <c r="N283" s="112"/>
      <c r="O283" s="112"/>
      <c r="P283" s="112"/>
      <c r="Q283" s="112"/>
      <c r="R283" s="112"/>
      <c r="S283" s="112"/>
      <c r="T283" s="112"/>
      <c r="U283" s="112"/>
      <c r="V283" s="112"/>
      <c r="W283" s="112"/>
      <c r="X283" s="112"/>
      <c r="Y283" s="112"/>
      <c r="Z283" s="112"/>
    </row>
    <row r="284" spans="1:26" ht="15.75" customHeight="1">
      <c r="A284" s="113"/>
      <c r="B284" s="113"/>
      <c r="C284" s="113"/>
      <c r="D284" s="113"/>
      <c r="E284" s="113"/>
      <c r="F284" s="113"/>
      <c r="G284" s="113"/>
      <c r="H284" s="113"/>
      <c r="I284" s="113"/>
      <c r="J284" s="113"/>
      <c r="K284" s="112"/>
      <c r="L284" s="112"/>
      <c r="M284" s="112"/>
      <c r="N284" s="112"/>
      <c r="O284" s="112"/>
      <c r="P284" s="112"/>
      <c r="Q284" s="112"/>
      <c r="R284" s="112"/>
      <c r="S284" s="112"/>
      <c r="T284" s="112"/>
      <c r="U284" s="112"/>
      <c r="V284" s="112"/>
      <c r="W284" s="112"/>
      <c r="X284" s="112"/>
      <c r="Y284" s="112"/>
      <c r="Z284" s="112"/>
    </row>
    <row r="285" spans="1:26" ht="15.75" customHeight="1">
      <c r="A285" s="113"/>
      <c r="B285" s="113"/>
      <c r="C285" s="113"/>
      <c r="D285" s="113"/>
      <c r="E285" s="113"/>
      <c r="F285" s="113"/>
      <c r="G285" s="113"/>
      <c r="H285" s="113"/>
      <c r="I285" s="113"/>
      <c r="J285" s="113"/>
      <c r="K285" s="112"/>
      <c r="L285" s="112"/>
      <c r="M285" s="112"/>
      <c r="N285" s="112"/>
      <c r="O285" s="112"/>
      <c r="P285" s="112"/>
      <c r="Q285" s="112"/>
      <c r="R285" s="112"/>
      <c r="S285" s="112"/>
      <c r="T285" s="112"/>
      <c r="U285" s="112"/>
      <c r="V285" s="112"/>
      <c r="W285" s="112"/>
      <c r="X285" s="112"/>
      <c r="Y285" s="112"/>
      <c r="Z285" s="112"/>
    </row>
    <row r="286" spans="1:26" ht="15.75" customHeight="1">
      <c r="A286" s="113"/>
      <c r="B286" s="113"/>
      <c r="C286" s="113"/>
      <c r="D286" s="113"/>
      <c r="E286" s="113"/>
      <c r="F286" s="113"/>
      <c r="G286" s="113"/>
      <c r="H286" s="113"/>
      <c r="I286" s="113"/>
      <c r="J286" s="113"/>
      <c r="K286" s="112"/>
      <c r="L286" s="112"/>
      <c r="M286" s="112"/>
      <c r="N286" s="112"/>
      <c r="O286" s="112"/>
      <c r="P286" s="112"/>
      <c r="Q286" s="112"/>
      <c r="R286" s="112"/>
      <c r="S286" s="112"/>
      <c r="T286" s="112"/>
      <c r="U286" s="112"/>
      <c r="V286" s="112"/>
      <c r="W286" s="112"/>
      <c r="X286" s="112"/>
      <c r="Y286" s="112"/>
      <c r="Z286" s="112"/>
    </row>
    <row r="287" spans="1:26" ht="15.75" customHeight="1">
      <c r="A287" s="113"/>
      <c r="B287" s="113"/>
      <c r="C287" s="113"/>
      <c r="D287" s="113"/>
      <c r="E287" s="113"/>
      <c r="F287" s="113"/>
      <c r="G287" s="113"/>
      <c r="H287" s="113"/>
      <c r="I287" s="113"/>
      <c r="J287" s="113"/>
      <c r="K287" s="112"/>
      <c r="L287" s="112"/>
      <c r="M287" s="112"/>
      <c r="N287" s="112"/>
      <c r="O287" s="112"/>
      <c r="P287" s="112"/>
      <c r="Q287" s="112"/>
      <c r="R287" s="112"/>
      <c r="S287" s="112"/>
      <c r="T287" s="112"/>
      <c r="U287" s="112"/>
      <c r="V287" s="112"/>
      <c r="W287" s="112"/>
      <c r="X287" s="112"/>
      <c r="Y287" s="112"/>
      <c r="Z287" s="112"/>
    </row>
    <row r="288" spans="1:26" ht="15.75" customHeight="1">
      <c r="A288" s="113"/>
      <c r="B288" s="113"/>
      <c r="C288" s="113"/>
      <c r="D288" s="113"/>
      <c r="E288" s="113"/>
      <c r="F288" s="113"/>
      <c r="G288" s="113"/>
      <c r="H288" s="113"/>
      <c r="I288" s="113"/>
      <c r="J288" s="113"/>
      <c r="K288" s="112"/>
      <c r="L288" s="112"/>
      <c r="M288" s="112"/>
      <c r="N288" s="112"/>
      <c r="O288" s="112"/>
      <c r="P288" s="112"/>
      <c r="Q288" s="112"/>
      <c r="R288" s="112"/>
      <c r="S288" s="112"/>
      <c r="T288" s="112"/>
      <c r="U288" s="112"/>
      <c r="V288" s="112"/>
      <c r="W288" s="112"/>
      <c r="X288" s="112"/>
      <c r="Y288" s="112"/>
      <c r="Z288" s="112"/>
    </row>
    <row r="289" spans="1:26" ht="15.75" customHeight="1">
      <c r="A289" s="113"/>
      <c r="B289" s="113"/>
      <c r="C289" s="113"/>
      <c r="D289" s="113"/>
      <c r="E289" s="113"/>
      <c r="F289" s="113"/>
      <c r="G289" s="113"/>
      <c r="H289" s="113"/>
      <c r="I289" s="113"/>
      <c r="J289" s="113"/>
      <c r="K289" s="112"/>
      <c r="L289" s="112"/>
      <c r="M289" s="112"/>
      <c r="N289" s="112"/>
      <c r="O289" s="112"/>
      <c r="P289" s="112"/>
      <c r="Q289" s="112"/>
      <c r="R289" s="112"/>
      <c r="S289" s="112"/>
      <c r="T289" s="112"/>
      <c r="U289" s="112"/>
      <c r="V289" s="112"/>
      <c r="W289" s="112"/>
      <c r="X289" s="112"/>
      <c r="Y289" s="112"/>
      <c r="Z289" s="112"/>
    </row>
    <row r="290" spans="1:26" ht="15.75" customHeight="1">
      <c r="A290" s="113"/>
      <c r="B290" s="113"/>
      <c r="C290" s="113"/>
      <c r="D290" s="113"/>
      <c r="E290" s="113"/>
      <c r="F290" s="113"/>
      <c r="G290" s="113"/>
      <c r="H290" s="113"/>
      <c r="I290" s="113"/>
      <c r="J290" s="113"/>
      <c r="K290" s="112"/>
      <c r="L290" s="112"/>
      <c r="M290" s="112"/>
      <c r="N290" s="112"/>
      <c r="O290" s="112"/>
      <c r="P290" s="112"/>
      <c r="Q290" s="112"/>
      <c r="R290" s="112"/>
      <c r="S290" s="112"/>
      <c r="T290" s="112"/>
      <c r="U290" s="112"/>
      <c r="V290" s="112"/>
      <c r="W290" s="112"/>
      <c r="X290" s="112"/>
      <c r="Y290" s="112"/>
      <c r="Z290" s="112"/>
    </row>
    <row r="291" spans="1:26" ht="15.75" customHeight="1">
      <c r="A291" s="113"/>
      <c r="B291" s="113"/>
      <c r="C291" s="113"/>
      <c r="D291" s="113"/>
      <c r="E291" s="113"/>
      <c r="F291" s="113"/>
      <c r="G291" s="113"/>
      <c r="H291" s="113"/>
      <c r="I291" s="113"/>
      <c r="J291" s="113"/>
      <c r="K291" s="112"/>
      <c r="L291" s="112"/>
      <c r="M291" s="112"/>
      <c r="N291" s="112"/>
      <c r="O291" s="112"/>
      <c r="P291" s="112"/>
      <c r="Q291" s="112"/>
      <c r="R291" s="112"/>
      <c r="S291" s="112"/>
      <c r="T291" s="112"/>
      <c r="U291" s="112"/>
      <c r="V291" s="112"/>
      <c r="W291" s="112"/>
      <c r="X291" s="112"/>
      <c r="Y291" s="112"/>
      <c r="Z291" s="112"/>
    </row>
    <row r="292" spans="1:26" ht="15.75" customHeight="1">
      <c r="A292" s="113"/>
      <c r="B292" s="113"/>
      <c r="C292" s="113"/>
      <c r="D292" s="113"/>
      <c r="E292" s="113"/>
      <c r="F292" s="113"/>
      <c r="G292" s="113"/>
      <c r="H292" s="113"/>
      <c r="I292" s="113"/>
      <c r="J292" s="113"/>
      <c r="K292" s="112"/>
      <c r="L292" s="112"/>
      <c r="M292" s="112"/>
      <c r="N292" s="112"/>
      <c r="O292" s="112"/>
      <c r="P292" s="112"/>
      <c r="Q292" s="112"/>
      <c r="R292" s="112"/>
      <c r="S292" s="112"/>
      <c r="T292" s="112"/>
      <c r="U292" s="112"/>
      <c r="V292" s="112"/>
      <c r="W292" s="112"/>
      <c r="X292" s="112"/>
      <c r="Y292" s="112"/>
      <c r="Z292" s="112"/>
    </row>
    <row r="293" spans="1:26" ht="15.75" customHeight="1">
      <c r="A293" s="113"/>
      <c r="B293" s="113"/>
      <c r="C293" s="113"/>
      <c r="D293" s="113"/>
      <c r="E293" s="113"/>
      <c r="F293" s="113"/>
      <c r="G293" s="113"/>
      <c r="H293" s="113"/>
      <c r="I293" s="113"/>
      <c r="J293" s="113"/>
      <c r="K293" s="112"/>
      <c r="L293" s="112"/>
      <c r="M293" s="112"/>
      <c r="N293" s="112"/>
      <c r="O293" s="112"/>
      <c r="P293" s="112"/>
      <c r="Q293" s="112"/>
      <c r="R293" s="112"/>
      <c r="S293" s="112"/>
      <c r="T293" s="112"/>
      <c r="U293" s="112"/>
      <c r="V293" s="112"/>
      <c r="W293" s="112"/>
      <c r="X293" s="112"/>
      <c r="Y293" s="112"/>
      <c r="Z293" s="112"/>
    </row>
    <row r="294" spans="1:26" ht="15.75" customHeight="1">
      <c r="A294" s="113"/>
      <c r="B294" s="113"/>
      <c r="C294" s="113"/>
      <c r="D294" s="113"/>
      <c r="E294" s="113"/>
      <c r="F294" s="113"/>
      <c r="G294" s="113"/>
      <c r="H294" s="113"/>
      <c r="I294" s="113"/>
      <c r="J294" s="113"/>
      <c r="K294" s="112"/>
      <c r="L294" s="112"/>
      <c r="M294" s="112"/>
      <c r="N294" s="112"/>
      <c r="O294" s="112"/>
      <c r="P294" s="112"/>
      <c r="Q294" s="112"/>
      <c r="R294" s="112"/>
      <c r="S294" s="112"/>
      <c r="T294" s="112"/>
      <c r="U294" s="112"/>
      <c r="V294" s="112"/>
      <c r="W294" s="112"/>
      <c r="X294" s="112"/>
      <c r="Y294" s="112"/>
      <c r="Z294" s="112"/>
    </row>
    <row r="295" spans="1:26" ht="15.75" customHeight="1">
      <c r="A295" s="113"/>
      <c r="B295" s="113"/>
      <c r="C295" s="113"/>
      <c r="D295" s="113"/>
      <c r="E295" s="113"/>
      <c r="F295" s="113"/>
      <c r="G295" s="113"/>
      <c r="H295" s="113"/>
      <c r="I295" s="113"/>
      <c r="J295" s="113"/>
      <c r="K295" s="112"/>
      <c r="L295" s="112"/>
      <c r="M295" s="112"/>
      <c r="N295" s="112"/>
      <c r="O295" s="112"/>
      <c r="P295" s="112"/>
      <c r="Q295" s="112"/>
      <c r="R295" s="112"/>
      <c r="S295" s="112"/>
      <c r="T295" s="112"/>
      <c r="U295" s="112"/>
      <c r="V295" s="112"/>
      <c r="W295" s="112"/>
      <c r="X295" s="112"/>
      <c r="Y295" s="112"/>
      <c r="Z295" s="112"/>
    </row>
    <row r="296" spans="1:26" ht="15.75" customHeight="1">
      <c r="A296" s="113"/>
      <c r="B296" s="113"/>
      <c r="C296" s="113"/>
      <c r="D296" s="113"/>
      <c r="E296" s="113"/>
      <c r="F296" s="113"/>
      <c r="G296" s="113"/>
      <c r="H296" s="113"/>
      <c r="I296" s="113"/>
      <c r="J296" s="113"/>
      <c r="K296" s="112"/>
      <c r="L296" s="112"/>
      <c r="M296" s="112"/>
      <c r="N296" s="112"/>
      <c r="O296" s="112"/>
      <c r="P296" s="112"/>
      <c r="Q296" s="112"/>
      <c r="R296" s="112"/>
      <c r="S296" s="112"/>
      <c r="T296" s="112"/>
      <c r="U296" s="112"/>
      <c r="V296" s="112"/>
      <c r="W296" s="112"/>
      <c r="X296" s="112"/>
      <c r="Y296" s="112"/>
      <c r="Z296" s="112"/>
    </row>
    <row r="297" spans="1:26" ht="15.75" customHeight="1">
      <c r="A297" s="113"/>
      <c r="B297" s="113"/>
      <c r="C297" s="113"/>
      <c r="D297" s="113"/>
      <c r="E297" s="113"/>
      <c r="F297" s="113"/>
      <c r="G297" s="113"/>
      <c r="H297" s="113"/>
      <c r="I297" s="113"/>
      <c r="J297" s="113"/>
      <c r="K297" s="112"/>
      <c r="L297" s="112"/>
      <c r="M297" s="112"/>
      <c r="N297" s="112"/>
      <c r="O297" s="112"/>
      <c r="P297" s="112"/>
      <c r="Q297" s="112"/>
      <c r="R297" s="112"/>
      <c r="S297" s="112"/>
      <c r="T297" s="112"/>
      <c r="U297" s="112"/>
      <c r="V297" s="112"/>
      <c r="W297" s="112"/>
      <c r="X297" s="112"/>
      <c r="Y297" s="112"/>
      <c r="Z297" s="112"/>
    </row>
    <row r="298" spans="1:26" ht="15.75" customHeight="1">
      <c r="A298" s="113"/>
      <c r="B298" s="113"/>
      <c r="C298" s="113"/>
      <c r="D298" s="113"/>
      <c r="E298" s="113"/>
      <c r="F298" s="113"/>
      <c r="G298" s="113"/>
      <c r="H298" s="113"/>
      <c r="I298" s="113"/>
      <c r="J298" s="113"/>
      <c r="K298" s="112"/>
      <c r="L298" s="112"/>
      <c r="M298" s="112"/>
      <c r="N298" s="112"/>
      <c r="O298" s="112"/>
      <c r="P298" s="112"/>
      <c r="Q298" s="112"/>
      <c r="R298" s="112"/>
      <c r="S298" s="112"/>
      <c r="T298" s="112"/>
      <c r="U298" s="112"/>
      <c r="V298" s="112"/>
      <c r="W298" s="112"/>
      <c r="X298" s="112"/>
      <c r="Y298" s="112"/>
      <c r="Z298" s="112"/>
    </row>
    <row r="299" spans="1:26" ht="15.75" customHeight="1">
      <c r="A299" s="113"/>
      <c r="B299" s="113"/>
      <c r="C299" s="113"/>
      <c r="D299" s="113"/>
      <c r="E299" s="113"/>
      <c r="F299" s="113"/>
      <c r="G299" s="113"/>
      <c r="H299" s="113"/>
      <c r="I299" s="113"/>
      <c r="J299" s="113"/>
      <c r="K299" s="112"/>
      <c r="L299" s="112"/>
      <c r="M299" s="112"/>
      <c r="N299" s="112"/>
      <c r="O299" s="112"/>
      <c r="P299" s="112"/>
      <c r="Q299" s="112"/>
      <c r="R299" s="112"/>
      <c r="S299" s="112"/>
      <c r="T299" s="112"/>
      <c r="U299" s="112"/>
      <c r="V299" s="112"/>
      <c r="W299" s="112"/>
      <c r="X299" s="112"/>
      <c r="Y299" s="112"/>
      <c r="Z299" s="112"/>
    </row>
    <row r="300" spans="1:26" ht="15.75" customHeight="1">
      <c r="A300" s="113"/>
      <c r="B300" s="113"/>
      <c r="C300" s="113"/>
      <c r="D300" s="113"/>
      <c r="E300" s="113"/>
      <c r="F300" s="113"/>
      <c r="G300" s="113"/>
      <c r="H300" s="113"/>
      <c r="I300" s="113"/>
      <c r="J300" s="113"/>
      <c r="K300" s="112"/>
      <c r="L300" s="112"/>
      <c r="M300" s="112"/>
      <c r="N300" s="112"/>
      <c r="O300" s="112"/>
      <c r="P300" s="112"/>
      <c r="Q300" s="112"/>
      <c r="R300" s="112"/>
      <c r="S300" s="112"/>
      <c r="T300" s="112"/>
      <c r="U300" s="112"/>
      <c r="V300" s="112"/>
      <c r="W300" s="112"/>
      <c r="X300" s="112"/>
      <c r="Y300" s="112"/>
      <c r="Z300" s="112"/>
    </row>
    <row r="301" spans="1:26" ht="15.75" customHeight="1">
      <c r="A301" s="113"/>
      <c r="B301" s="113"/>
      <c r="C301" s="113"/>
      <c r="D301" s="113"/>
      <c r="E301" s="113"/>
      <c r="F301" s="113"/>
      <c r="G301" s="113"/>
      <c r="H301" s="113"/>
      <c r="I301" s="113"/>
      <c r="J301" s="113"/>
      <c r="K301" s="112"/>
      <c r="L301" s="112"/>
      <c r="M301" s="112"/>
      <c r="N301" s="112"/>
      <c r="O301" s="112"/>
      <c r="P301" s="112"/>
      <c r="Q301" s="112"/>
      <c r="R301" s="112"/>
      <c r="S301" s="112"/>
      <c r="T301" s="112"/>
      <c r="U301" s="112"/>
      <c r="V301" s="112"/>
      <c r="W301" s="112"/>
      <c r="X301" s="112"/>
      <c r="Y301" s="112"/>
      <c r="Z301" s="112"/>
    </row>
    <row r="302" spans="1:26" ht="15.75" customHeight="1">
      <c r="A302" s="113"/>
      <c r="B302" s="113"/>
      <c r="C302" s="113"/>
      <c r="D302" s="113"/>
      <c r="E302" s="113"/>
      <c r="F302" s="113"/>
      <c r="G302" s="113"/>
      <c r="H302" s="113"/>
      <c r="I302" s="113"/>
      <c r="J302" s="113"/>
      <c r="K302" s="112"/>
      <c r="L302" s="112"/>
      <c r="M302" s="112"/>
      <c r="N302" s="112"/>
      <c r="O302" s="112"/>
      <c r="P302" s="112"/>
      <c r="Q302" s="112"/>
      <c r="R302" s="112"/>
      <c r="S302" s="112"/>
      <c r="T302" s="112"/>
      <c r="U302" s="112"/>
      <c r="V302" s="112"/>
      <c r="W302" s="112"/>
      <c r="X302" s="112"/>
      <c r="Y302" s="112"/>
      <c r="Z302" s="112"/>
    </row>
    <row r="303" spans="1:26" ht="15.75" customHeight="1">
      <c r="A303" s="113"/>
      <c r="B303" s="113"/>
      <c r="C303" s="113"/>
      <c r="D303" s="113"/>
      <c r="E303" s="113"/>
      <c r="F303" s="113"/>
      <c r="G303" s="113"/>
      <c r="H303" s="113"/>
      <c r="I303" s="113"/>
      <c r="J303" s="113"/>
      <c r="K303" s="112"/>
      <c r="L303" s="112"/>
      <c r="M303" s="112"/>
      <c r="N303" s="112"/>
      <c r="O303" s="112"/>
      <c r="P303" s="112"/>
      <c r="Q303" s="112"/>
      <c r="R303" s="112"/>
      <c r="S303" s="112"/>
      <c r="T303" s="112"/>
      <c r="U303" s="112"/>
      <c r="V303" s="112"/>
      <c r="W303" s="112"/>
      <c r="X303" s="112"/>
      <c r="Y303" s="112"/>
      <c r="Z303" s="112"/>
    </row>
    <row r="304" spans="1:26" ht="15.75" customHeight="1">
      <c r="A304" s="113"/>
      <c r="B304" s="113"/>
      <c r="C304" s="113"/>
      <c r="D304" s="113"/>
      <c r="E304" s="113"/>
      <c r="F304" s="113"/>
      <c r="G304" s="113"/>
      <c r="H304" s="113"/>
      <c r="I304" s="113"/>
      <c r="J304" s="113"/>
      <c r="K304" s="112"/>
      <c r="L304" s="112"/>
      <c r="M304" s="112"/>
      <c r="N304" s="112"/>
      <c r="O304" s="112"/>
      <c r="P304" s="112"/>
      <c r="Q304" s="112"/>
      <c r="R304" s="112"/>
      <c r="S304" s="112"/>
      <c r="T304" s="112"/>
      <c r="U304" s="112"/>
      <c r="V304" s="112"/>
      <c r="W304" s="112"/>
      <c r="X304" s="112"/>
      <c r="Y304" s="112"/>
      <c r="Z304" s="112"/>
    </row>
    <row r="305" spans="1:26" ht="15.75" customHeight="1">
      <c r="A305" s="113"/>
      <c r="B305" s="113"/>
      <c r="C305" s="113"/>
      <c r="D305" s="113"/>
      <c r="E305" s="113"/>
      <c r="F305" s="113"/>
      <c r="G305" s="113"/>
      <c r="H305" s="113"/>
      <c r="I305" s="113"/>
      <c r="J305" s="113"/>
      <c r="K305" s="112"/>
      <c r="L305" s="112"/>
      <c r="M305" s="112"/>
      <c r="N305" s="112"/>
      <c r="O305" s="112"/>
      <c r="P305" s="112"/>
      <c r="Q305" s="112"/>
      <c r="R305" s="112"/>
      <c r="S305" s="112"/>
      <c r="T305" s="112"/>
      <c r="U305" s="112"/>
      <c r="V305" s="112"/>
      <c r="W305" s="112"/>
      <c r="X305" s="112"/>
      <c r="Y305" s="112"/>
      <c r="Z305" s="112"/>
    </row>
    <row r="306" spans="1:26" ht="15.75" customHeight="1">
      <c r="A306" s="113"/>
      <c r="B306" s="113"/>
      <c r="C306" s="113"/>
      <c r="D306" s="113"/>
      <c r="E306" s="113"/>
      <c r="F306" s="113"/>
      <c r="G306" s="113"/>
      <c r="H306" s="113"/>
      <c r="I306" s="113"/>
      <c r="J306" s="113"/>
      <c r="K306" s="112"/>
      <c r="L306" s="112"/>
      <c r="M306" s="112"/>
      <c r="N306" s="112"/>
      <c r="O306" s="112"/>
      <c r="P306" s="112"/>
      <c r="Q306" s="112"/>
      <c r="R306" s="112"/>
      <c r="S306" s="112"/>
      <c r="T306" s="112"/>
      <c r="U306" s="112"/>
      <c r="V306" s="112"/>
      <c r="W306" s="112"/>
      <c r="X306" s="112"/>
      <c r="Y306" s="112"/>
      <c r="Z306" s="112"/>
    </row>
    <row r="307" spans="1:26" ht="15.75" customHeight="1">
      <c r="A307" s="113"/>
      <c r="B307" s="113"/>
      <c r="C307" s="113"/>
      <c r="D307" s="113"/>
      <c r="E307" s="113"/>
      <c r="F307" s="113"/>
      <c r="G307" s="113"/>
      <c r="H307" s="113"/>
      <c r="I307" s="113"/>
      <c r="J307" s="113"/>
      <c r="K307" s="112"/>
      <c r="L307" s="112"/>
      <c r="M307" s="112"/>
      <c r="N307" s="112"/>
      <c r="O307" s="112"/>
      <c r="P307" s="112"/>
      <c r="Q307" s="112"/>
      <c r="R307" s="112"/>
      <c r="S307" s="112"/>
      <c r="T307" s="112"/>
      <c r="U307" s="112"/>
      <c r="V307" s="112"/>
      <c r="W307" s="112"/>
      <c r="X307" s="112"/>
      <c r="Y307" s="112"/>
      <c r="Z307" s="112"/>
    </row>
    <row r="308" spans="1:26" ht="15.75" customHeight="1">
      <c r="A308" s="113"/>
      <c r="B308" s="113"/>
      <c r="C308" s="113"/>
      <c r="D308" s="113"/>
      <c r="E308" s="113"/>
      <c r="F308" s="113"/>
      <c r="G308" s="113"/>
      <c r="H308" s="113"/>
      <c r="I308" s="113"/>
      <c r="J308" s="113"/>
      <c r="K308" s="112"/>
      <c r="L308" s="112"/>
      <c r="M308" s="112"/>
      <c r="N308" s="112"/>
      <c r="O308" s="112"/>
      <c r="P308" s="112"/>
      <c r="Q308" s="112"/>
      <c r="R308" s="112"/>
      <c r="S308" s="112"/>
      <c r="T308" s="112"/>
      <c r="U308" s="112"/>
      <c r="V308" s="112"/>
      <c r="W308" s="112"/>
      <c r="X308" s="112"/>
      <c r="Y308" s="112"/>
      <c r="Z308" s="112"/>
    </row>
    <row r="309" spans="1:26" ht="15.75" customHeight="1">
      <c r="A309" s="113"/>
      <c r="B309" s="113"/>
      <c r="C309" s="113"/>
      <c r="D309" s="113"/>
      <c r="E309" s="113"/>
      <c r="F309" s="113"/>
      <c r="G309" s="113"/>
      <c r="H309" s="113"/>
      <c r="I309" s="113"/>
      <c r="J309" s="113"/>
      <c r="K309" s="112"/>
      <c r="L309" s="112"/>
      <c r="M309" s="112"/>
      <c r="N309" s="112"/>
      <c r="O309" s="112"/>
      <c r="P309" s="112"/>
      <c r="Q309" s="112"/>
      <c r="R309" s="112"/>
      <c r="S309" s="112"/>
      <c r="T309" s="112"/>
      <c r="U309" s="112"/>
      <c r="V309" s="112"/>
      <c r="W309" s="112"/>
      <c r="X309" s="112"/>
      <c r="Y309" s="112"/>
      <c r="Z309" s="112"/>
    </row>
    <row r="310" spans="1:26" ht="15.75" customHeight="1">
      <c r="A310" s="113"/>
      <c r="B310" s="113"/>
      <c r="C310" s="113"/>
      <c r="D310" s="113"/>
      <c r="E310" s="113"/>
      <c r="F310" s="113"/>
      <c r="G310" s="113"/>
      <c r="H310" s="113"/>
      <c r="I310" s="113"/>
      <c r="J310" s="113"/>
      <c r="K310" s="112"/>
      <c r="L310" s="112"/>
      <c r="M310" s="112"/>
      <c r="N310" s="112"/>
      <c r="O310" s="112"/>
      <c r="P310" s="112"/>
      <c r="Q310" s="112"/>
      <c r="R310" s="112"/>
      <c r="S310" s="112"/>
      <c r="T310" s="112"/>
      <c r="U310" s="112"/>
      <c r="V310" s="112"/>
      <c r="W310" s="112"/>
      <c r="X310" s="112"/>
      <c r="Y310" s="112"/>
      <c r="Z310" s="112"/>
    </row>
    <row r="311" spans="1:26" ht="15.75" customHeight="1">
      <c r="A311" s="113"/>
      <c r="B311" s="113"/>
      <c r="C311" s="113"/>
      <c r="D311" s="113"/>
      <c r="E311" s="113"/>
      <c r="F311" s="113"/>
      <c r="G311" s="113"/>
      <c r="H311" s="113"/>
      <c r="I311" s="113"/>
      <c r="J311" s="113"/>
      <c r="K311" s="112"/>
      <c r="L311" s="112"/>
      <c r="M311" s="112"/>
      <c r="N311" s="112"/>
      <c r="O311" s="112"/>
      <c r="P311" s="112"/>
      <c r="Q311" s="112"/>
      <c r="R311" s="112"/>
      <c r="S311" s="112"/>
      <c r="T311" s="112"/>
      <c r="U311" s="112"/>
      <c r="V311" s="112"/>
      <c r="W311" s="112"/>
      <c r="X311" s="112"/>
      <c r="Y311" s="112"/>
      <c r="Z311" s="112"/>
    </row>
    <row r="312" spans="1:26" ht="15.75" customHeight="1">
      <c r="A312" s="113"/>
      <c r="B312" s="113"/>
      <c r="C312" s="113"/>
      <c r="D312" s="113"/>
      <c r="E312" s="113"/>
      <c r="F312" s="113"/>
      <c r="G312" s="113"/>
      <c r="H312" s="113"/>
      <c r="I312" s="113"/>
      <c r="J312" s="113"/>
      <c r="K312" s="112"/>
      <c r="L312" s="112"/>
      <c r="M312" s="112"/>
      <c r="N312" s="112"/>
      <c r="O312" s="112"/>
      <c r="P312" s="112"/>
      <c r="Q312" s="112"/>
      <c r="R312" s="112"/>
      <c r="S312" s="112"/>
      <c r="T312" s="112"/>
      <c r="U312" s="112"/>
      <c r="V312" s="112"/>
      <c r="W312" s="112"/>
      <c r="X312" s="112"/>
      <c r="Y312" s="112"/>
      <c r="Z312" s="112"/>
    </row>
    <row r="313" spans="1:26" ht="15.75" customHeight="1">
      <c r="A313" s="113"/>
      <c r="B313" s="113"/>
      <c r="C313" s="113"/>
      <c r="D313" s="113"/>
      <c r="E313" s="113"/>
      <c r="F313" s="113"/>
      <c r="G313" s="113"/>
      <c r="H313" s="113"/>
      <c r="I313" s="113"/>
      <c r="J313" s="113"/>
      <c r="K313" s="112"/>
      <c r="L313" s="112"/>
      <c r="M313" s="112"/>
      <c r="N313" s="112"/>
      <c r="O313" s="112"/>
      <c r="P313" s="112"/>
      <c r="Q313" s="112"/>
      <c r="R313" s="112"/>
      <c r="S313" s="112"/>
      <c r="T313" s="112"/>
      <c r="U313" s="112"/>
      <c r="V313" s="112"/>
      <c r="W313" s="112"/>
      <c r="X313" s="112"/>
      <c r="Y313" s="112"/>
      <c r="Z313" s="112"/>
    </row>
    <row r="314" spans="1:26" ht="15.75" customHeight="1">
      <c r="A314" s="113"/>
      <c r="B314" s="113"/>
      <c r="C314" s="113"/>
      <c r="D314" s="113"/>
      <c r="E314" s="113"/>
      <c r="F314" s="113"/>
      <c r="G314" s="113"/>
      <c r="H314" s="113"/>
      <c r="I314" s="113"/>
      <c r="J314" s="113"/>
      <c r="K314" s="112"/>
      <c r="L314" s="112"/>
      <c r="M314" s="112"/>
      <c r="N314" s="112"/>
      <c r="O314" s="112"/>
      <c r="P314" s="112"/>
      <c r="Q314" s="112"/>
      <c r="R314" s="112"/>
      <c r="S314" s="112"/>
      <c r="T314" s="112"/>
      <c r="U314" s="112"/>
      <c r="V314" s="112"/>
      <c r="W314" s="112"/>
      <c r="X314" s="112"/>
      <c r="Y314" s="112"/>
      <c r="Z314" s="112"/>
    </row>
    <row r="315" spans="1:26" ht="15.75" customHeight="1">
      <c r="A315" s="113"/>
      <c r="B315" s="113"/>
      <c r="C315" s="113"/>
      <c r="D315" s="113"/>
      <c r="E315" s="113"/>
      <c r="F315" s="113"/>
      <c r="G315" s="113"/>
      <c r="H315" s="113"/>
      <c r="I315" s="113"/>
      <c r="J315" s="113"/>
      <c r="K315" s="112"/>
      <c r="L315" s="112"/>
      <c r="M315" s="112"/>
      <c r="N315" s="112"/>
      <c r="O315" s="112"/>
      <c r="P315" s="112"/>
      <c r="Q315" s="112"/>
      <c r="R315" s="112"/>
      <c r="S315" s="112"/>
      <c r="T315" s="112"/>
      <c r="U315" s="112"/>
      <c r="V315" s="112"/>
      <c r="W315" s="112"/>
      <c r="X315" s="112"/>
      <c r="Y315" s="112"/>
      <c r="Z315" s="112"/>
    </row>
    <row r="316" spans="1:26" ht="15.75" customHeight="1">
      <c r="A316" s="113"/>
      <c r="B316" s="113"/>
      <c r="C316" s="113"/>
      <c r="D316" s="113"/>
      <c r="E316" s="113"/>
      <c r="F316" s="113"/>
      <c r="G316" s="113"/>
      <c r="H316" s="113"/>
      <c r="I316" s="113"/>
      <c r="J316" s="113"/>
      <c r="K316" s="112"/>
      <c r="L316" s="112"/>
      <c r="M316" s="112"/>
      <c r="N316" s="112"/>
      <c r="O316" s="112"/>
      <c r="P316" s="112"/>
      <c r="Q316" s="112"/>
      <c r="R316" s="112"/>
      <c r="S316" s="112"/>
      <c r="T316" s="112"/>
      <c r="U316" s="112"/>
      <c r="V316" s="112"/>
      <c r="W316" s="112"/>
      <c r="X316" s="112"/>
      <c r="Y316" s="112"/>
      <c r="Z316" s="112"/>
    </row>
    <row r="317" spans="1:26" ht="15.75" customHeight="1">
      <c r="A317" s="113"/>
      <c r="B317" s="113"/>
      <c r="C317" s="113"/>
      <c r="D317" s="113"/>
      <c r="E317" s="113"/>
      <c r="F317" s="113"/>
      <c r="G317" s="113"/>
      <c r="H317" s="113"/>
      <c r="I317" s="113"/>
      <c r="J317" s="113"/>
      <c r="K317" s="112"/>
      <c r="L317" s="112"/>
      <c r="M317" s="112"/>
      <c r="N317" s="112"/>
      <c r="O317" s="112"/>
      <c r="P317" s="112"/>
      <c r="Q317" s="112"/>
      <c r="R317" s="112"/>
      <c r="S317" s="112"/>
      <c r="T317" s="112"/>
      <c r="U317" s="112"/>
      <c r="V317" s="112"/>
      <c r="W317" s="112"/>
      <c r="X317" s="112"/>
      <c r="Y317" s="112"/>
      <c r="Z317" s="112"/>
    </row>
    <row r="318" spans="1:26" ht="15.75" customHeight="1">
      <c r="A318" s="113"/>
      <c r="B318" s="113"/>
      <c r="C318" s="113"/>
      <c r="D318" s="113"/>
      <c r="E318" s="113"/>
      <c r="F318" s="113"/>
      <c r="G318" s="113"/>
      <c r="H318" s="113"/>
      <c r="I318" s="113"/>
      <c r="J318" s="113"/>
      <c r="K318" s="112"/>
      <c r="L318" s="112"/>
      <c r="M318" s="112"/>
      <c r="N318" s="112"/>
      <c r="O318" s="112"/>
      <c r="P318" s="112"/>
      <c r="Q318" s="112"/>
      <c r="R318" s="112"/>
      <c r="S318" s="112"/>
      <c r="T318" s="112"/>
      <c r="U318" s="112"/>
      <c r="V318" s="112"/>
      <c r="W318" s="112"/>
      <c r="X318" s="112"/>
      <c r="Y318" s="112"/>
      <c r="Z318" s="112"/>
    </row>
    <row r="319" spans="1:26" ht="15.75" customHeight="1">
      <c r="A319" s="113"/>
      <c r="B319" s="113"/>
      <c r="C319" s="113"/>
      <c r="D319" s="113"/>
      <c r="E319" s="113"/>
      <c r="F319" s="113"/>
      <c r="G319" s="113"/>
      <c r="H319" s="113"/>
      <c r="I319" s="113"/>
      <c r="J319" s="113"/>
      <c r="K319" s="112"/>
      <c r="L319" s="112"/>
      <c r="M319" s="112"/>
      <c r="N319" s="112"/>
      <c r="O319" s="112"/>
      <c r="P319" s="112"/>
      <c r="Q319" s="112"/>
      <c r="R319" s="112"/>
      <c r="S319" s="112"/>
      <c r="T319" s="112"/>
      <c r="U319" s="112"/>
      <c r="V319" s="112"/>
      <c r="W319" s="112"/>
      <c r="X319" s="112"/>
      <c r="Y319" s="112"/>
      <c r="Z319" s="112"/>
    </row>
    <row r="320" spans="1:26" ht="15.75" customHeight="1">
      <c r="A320" s="113"/>
      <c r="B320" s="113"/>
      <c r="C320" s="113"/>
      <c r="D320" s="113"/>
      <c r="E320" s="113"/>
      <c r="F320" s="113"/>
      <c r="G320" s="113"/>
      <c r="H320" s="113"/>
      <c r="I320" s="113"/>
      <c r="J320" s="113"/>
      <c r="K320" s="112"/>
      <c r="L320" s="112"/>
      <c r="M320" s="112"/>
      <c r="N320" s="112"/>
      <c r="O320" s="112"/>
      <c r="P320" s="112"/>
      <c r="Q320" s="112"/>
      <c r="R320" s="112"/>
      <c r="S320" s="112"/>
      <c r="T320" s="112"/>
      <c r="U320" s="112"/>
      <c r="V320" s="112"/>
      <c r="W320" s="112"/>
      <c r="X320" s="112"/>
      <c r="Y320" s="112"/>
      <c r="Z320" s="112"/>
    </row>
    <row r="321" spans="1:26" ht="15.75" customHeight="1">
      <c r="A321" s="113"/>
      <c r="B321" s="113"/>
      <c r="C321" s="113"/>
      <c r="D321" s="113"/>
      <c r="E321" s="113"/>
      <c r="F321" s="113"/>
      <c r="G321" s="113"/>
      <c r="H321" s="113"/>
      <c r="I321" s="113"/>
      <c r="J321" s="113"/>
      <c r="K321" s="112"/>
      <c r="L321" s="112"/>
      <c r="M321" s="112"/>
      <c r="N321" s="112"/>
      <c r="O321" s="112"/>
      <c r="P321" s="112"/>
      <c r="Q321" s="112"/>
      <c r="R321" s="112"/>
      <c r="S321" s="112"/>
      <c r="T321" s="112"/>
      <c r="U321" s="112"/>
      <c r="V321" s="112"/>
      <c r="W321" s="112"/>
      <c r="X321" s="112"/>
      <c r="Y321" s="112"/>
      <c r="Z321" s="112"/>
    </row>
    <row r="322" spans="1:26" ht="15.75" customHeight="1">
      <c r="A322" s="113"/>
      <c r="B322" s="113"/>
      <c r="C322" s="113"/>
      <c r="D322" s="113"/>
      <c r="E322" s="113"/>
      <c r="F322" s="113"/>
      <c r="G322" s="113"/>
      <c r="H322" s="113"/>
      <c r="I322" s="113"/>
      <c r="J322" s="113"/>
      <c r="K322" s="112"/>
      <c r="L322" s="112"/>
      <c r="M322" s="112"/>
      <c r="N322" s="112"/>
      <c r="O322" s="112"/>
      <c r="P322" s="112"/>
      <c r="Q322" s="112"/>
      <c r="R322" s="112"/>
      <c r="S322" s="112"/>
      <c r="T322" s="112"/>
      <c r="U322" s="112"/>
      <c r="V322" s="112"/>
      <c r="W322" s="112"/>
      <c r="X322" s="112"/>
      <c r="Y322" s="112"/>
      <c r="Z322" s="112"/>
    </row>
    <row r="323" spans="1:26" ht="15.75" customHeight="1">
      <c r="A323" s="113"/>
      <c r="B323" s="113"/>
      <c r="C323" s="113"/>
      <c r="D323" s="113"/>
      <c r="E323" s="113"/>
      <c r="F323" s="113"/>
      <c r="G323" s="113"/>
      <c r="H323" s="113"/>
      <c r="I323" s="113"/>
      <c r="J323" s="113"/>
      <c r="K323" s="112"/>
      <c r="L323" s="112"/>
      <c r="M323" s="112"/>
      <c r="N323" s="112"/>
      <c r="O323" s="112"/>
      <c r="P323" s="112"/>
      <c r="Q323" s="112"/>
      <c r="R323" s="112"/>
      <c r="S323" s="112"/>
      <c r="T323" s="112"/>
      <c r="U323" s="112"/>
      <c r="V323" s="112"/>
      <c r="W323" s="112"/>
      <c r="X323" s="112"/>
      <c r="Y323" s="112"/>
      <c r="Z323" s="112"/>
    </row>
    <row r="324" spans="1:26" ht="15.75" customHeight="1">
      <c r="A324" s="113"/>
      <c r="B324" s="113"/>
      <c r="C324" s="113"/>
      <c r="D324" s="113"/>
      <c r="E324" s="113"/>
      <c r="F324" s="113"/>
      <c r="G324" s="113"/>
      <c r="H324" s="113"/>
      <c r="I324" s="113"/>
      <c r="J324" s="113"/>
      <c r="K324" s="112"/>
      <c r="L324" s="112"/>
      <c r="M324" s="112"/>
      <c r="N324" s="112"/>
      <c r="O324" s="112"/>
      <c r="P324" s="112"/>
      <c r="Q324" s="112"/>
      <c r="R324" s="112"/>
      <c r="S324" s="112"/>
      <c r="T324" s="112"/>
      <c r="U324" s="112"/>
      <c r="V324" s="112"/>
      <c r="W324" s="112"/>
      <c r="X324" s="112"/>
      <c r="Y324" s="112"/>
      <c r="Z324" s="112"/>
    </row>
    <row r="325" spans="1:26" ht="15.75" customHeight="1">
      <c r="A325" s="113"/>
      <c r="B325" s="113"/>
      <c r="C325" s="113"/>
      <c r="D325" s="113"/>
      <c r="E325" s="113"/>
      <c r="F325" s="113"/>
      <c r="G325" s="113"/>
      <c r="H325" s="113"/>
      <c r="I325" s="113"/>
      <c r="J325" s="113"/>
      <c r="K325" s="112"/>
      <c r="L325" s="112"/>
      <c r="M325" s="112"/>
      <c r="N325" s="112"/>
      <c r="O325" s="112"/>
      <c r="P325" s="112"/>
      <c r="Q325" s="112"/>
      <c r="R325" s="112"/>
      <c r="S325" s="112"/>
      <c r="T325" s="112"/>
      <c r="U325" s="112"/>
      <c r="V325" s="112"/>
      <c r="W325" s="112"/>
      <c r="X325" s="112"/>
      <c r="Y325" s="112"/>
      <c r="Z325" s="112"/>
    </row>
    <row r="326" spans="1:26" ht="15.75" customHeight="1">
      <c r="A326" s="113"/>
      <c r="B326" s="113"/>
      <c r="C326" s="113"/>
      <c r="D326" s="113"/>
      <c r="E326" s="113"/>
      <c r="F326" s="113"/>
      <c r="G326" s="113"/>
      <c r="H326" s="113"/>
      <c r="I326" s="113"/>
      <c r="J326" s="113"/>
      <c r="K326" s="112"/>
      <c r="L326" s="112"/>
      <c r="M326" s="112"/>
      <c r="N326" s="112"/>
      <c r="O326" s="112"/>
      <c r="P326" s="112"/>
      <c r="Q326" s="112"/>
      <c r="R326" s="112"/>
      <c r="S326" s="112"/>
      <c r="T326" s="112"/>
      <c r="U326" s="112"/>
      <c r="V326" s="112"/>
      <c r="W326" s="112"/>
      <c r="X326" s="112"/>
      <c r="Y326" s="112"/>
      <c r="Z326" s="112"/>
    </row>
    <row r="327" spans="1:26" ht="15.75" customHeight="1">
      <c r="A327" s="113"/>
      <c r="B327" s="113"/>
      <c r="C327" s="113"/>
      <c r="D327" s="113"/>
      <c r="E327" s="113"/>
      <c r="F327" s="113"/>
      <c r="G327" s="113"/>
      <c r="H327" s="113"/>
      <c r="I327" s="113"/>
      <c r="J327" s="113"/>
      <c r="K327" s="112"/>
      <c r="L327" s="112"/>
      <c r="M327" s="112"/>
      <c r="N327" s="112"/>
      <c r="O327" s="112"/>
      <c r="P327" s="112"/>
      <c r="Q327" s="112"/>
      <c r="R327" s="112"/>
      <c r="S327" s="112"/>
      <c r="T327" s="112"/>
      <c r="U327" s="112"/>
      <c r="V327" s="112"/>
      <c r="W327" s="112"/>
      <c r="X327" s="112"/>
      <c r="Y327" s="112"/>
      <c r="Z327" s="112"/>
    </row>
    <row r="328" spans="1:26" ht="15.75" customHeight="1">
      <c r="A328" s="113"/>
      <c r="B328" s="113"/>
      <c r="C328" s="113"/>
      <c r="D328" s="113"/>
      <c r="E328" s="113"/>
      <c r="F328" s="113"/>
      <c r="G328" s="113"/>
      <c r="H328" s="113"/>
      <c r="I328" s="113"/>
      <c r="J328" s="113"/>
      <c r="K328" s="112"/>
      <c r="L328" s="112"/>
      <c r="M328" s="112"/>
      <c r="N328" s="112"/>
      <c r="O328" s="112"/>
      <c r="P328" s="112"/>
      <c r="Q328" s="112"/>
      <c r="R328" s="112"/>
      <c r="S328" s="112"/>
      <c r="T328" s="112"/>
      <c r="U328" s="112"/>
      <c r="V328" s="112"/>
      <c r="W328" s="112"/>
      <c r="X328" s="112"/>
      <c r="Y328" s="112"/>
      <c r="Z328" s="112"/>
    </row>
    <row r="329" spans="1:26" ht="15.75" customHeight="1">
      <c r="A329" s="113"/>
      <c r="B329" s="113"/>
      <c r="C329" s="113"/>
      <c r="D329" s="113"/>
      <c r="E329" s="113"/>
      <c r="F329" s="113"/>
      <c r="G329" s="113"/>
      <c r="H329" s="113"/>
      <c r="I329" s="113"/>
      <c r="J329" s="113"/>
      <c r="K329" s="112"/>
      <c r="L329" s="112"/>
      <c r="M329" s="112"/>
      <c r="N329" s="112"/>
      <c r="O329" s="112"/>
      <c r="P329" s="112"/>
      <c r="Q329" s="112"/>
      <c r="R329" s="112"/>
      <c r="S329" s="112"/>
      <c r="T329" s="112"/>
      <c r="U329" s="112"/>
      <c r="V329" s="112"/>
      <c r="W329" s="112"/>
      <c r="X329" s="112"/>
      <c r="Y329" s="112"/>
      <c r="Z329" s="112"/>
    </row>
    <row r="330" spans="1:26" ht="15.75" customHeight="1">
      <c r="A330" s="113"/>
      <c r="B330" s="113"/>
      <c r="C330" s="113"/>
      <c r="D330" s="113"/>
      <c r="E330" s="113"/>
      <c r="F330" s="113"/>
      <c r="G330" s="113"/>
      <c r="H330" s="113"/>
      <c r="I330" s="113"/>
      <c r="J330" s="113"/>
      <c r="K330" s="112"/>
      <c r="L330" s="112"/>
      <c r="M330" s="112"/>
      <c r="N330" s="112"/>
      <c r="O330" s="112"/>
      <c r="P330" s="112"/>
      <c r="Q330" s="112"/>
      <c r="R330" s="112"/>
      <c r="S330" s="112"/>
      <c r="T330" s="112"/>
      <c r="U330" s="112"/>
      <c r="V330" s="112"/>
      <c r="W330" s="112"/>
      <c r="X330" s="112"/>
      <c r="Y330" s="112"/>
      <c r="Z330" s="112"/>
    </row>
    <row r="331" spans="1:26" ht="15.75" customHeight="1">
      <c r="A331" s="113"/>
      <c r="B331" s="113"/>
      <c r="C331" s="113"/>
      <c r="D331" s="113"/>
      <c r="E331" s="113"/>
      <c r="F331" s="113"/>
      <c r="G331" s="113"/>
      <c r="H331" s="113"/>
      <c r="I331" s="113"/>
      <c r="J331" s="113"/>
      <c r="K331" s="112"/>
      <c r="L331" s="112"/>
      <c r="M331" s="112"/>
      <c r="N331" s="112"/>
      <c r="O331" s="112"/>
      <c r="P331" s="112"/>
      <c r="Q331" s="112"/>
      <c r="R331" s="112"/>
      <c r="S331" s="112"/>
      <c r="T331" s="112"/>
      <c r="U331" s="112"/>
      <c r="V331" s="112"/>
      <c r="W331" s="112"/>
      <c r="X331" s="112"/>
      <c r="Y331" s="112"/>
      <c r="Z331" s="112"/>
    </row>
    <row r="332" spans="1:26" ht="15.75" customHeight="1">
      <c r="A332" s="113"/>
      <c r="B332" s="113"/>
      <c r="C332" s="113"/>
      <c r="D332" s="113"/>
      <c r="E332" s="113"/>
      <c r="F332" s="113"/>
      <c r="G332" s="113"/>
      <c r="H332" s="113"/>
      <c r="I332" s="113"/>
      <c r="J332" s="113"/>
      <c r="K332" s="112"/>
      <c r="L332" s="112"/>
      <c r="M332" s="112"/>
      <c r="N332" s="112"/>
      <c r="O332" s="112"/>
      <c r="P332" s="112"/>
      <c r="Q332" s="112"/>
      <c r="R332" s="112"/>
      <c r="S332" s="112"/>
      <c r="T332" s="112"/>
      <c r="U332" s="112"/>
      <c r="V332" s="112"/>
      <c r="W332" s="112"/>
      <c r="X332" s="112"/>
      <c r="Y332" s="112"/>
      <c r="Z332" s="112"/>
    </row>
    <row r="333" spans="1:26" ht="15.75" customHeight="1">
      <c r="A333" s="113"/>
      <c r="B333" s="113"/>
      <c r="C333" s="113"/>
      <c r="D333" s="113"/>
      <c r="E333" s="113"/>
      <c r="F333" s="113"/>
      <c r="G333" s="113"/>
      <c r="H333" s="113"/>
      <c r="I333" s="113"/>
      <c r="J333" s="113"/>
      <c r="K333" s="112"/>
      <c r="L333" s="112"/>
      <c r="M333" s="112"/>
      <c r="N333" s="112"/>
      <c r="O333" s="112"/>
      <c r="P333" s="112"/>
      <c r="Q333" s="112"/>
      <c r="R333" s="112"/>
      <c r="S333" s="112"/>
      <c r="T333" s="112"/>
      <c r="U333" s="112"/>
      <c r="V333" s="112"/>
      <c r="W333" s="112"/>
      <c r="X333" s="112"/>
      <c r="Y333" s="112"/>
      <c r="Z333" s="112"/>
    </row>
    <row r="334" spans="1:26" ht="15.75" customHeight="1">
      <c r="A334" s="113"/>
      <c r="B334" s="113"/>
      <c r="C334" s="113"/>
      <c r="D334" s="113"/>
      <c r="E334" s="113"/>
      <c r="F334" s="113"/>
      <c r="G334" s="113"/>
      <c r="H334" s="113"/>
      <c r="I334" s="113"/>
      <c r="J334" s="113"/>
      <c r="K334" s="112"/>
      <c r="L334" s="112"/>
      <c r="M334" s="112"/>
      <c r="N334" s="112"/>
      <c r="O334" s="112"/>
      <c r="P334" s="112"/>
      <c r="Q334" s="112"/>
      <c r="R334" s="112"/>
      <c r="S334" s="112"/>
      <c r="T334" s="112"/>
      <c r="U334" s="112"/>
      <c r="V334" s="112"/>
      <c r="W334" s="112"/>
      <c r="X334" s="112"/>
      <c r="Y334" s="112"/>
      <c r="Z334" s="112"/>
    </row>
    <row r="335" spans="1:26" ht="15.75" customHeight="1">
      <c r="A335" s="113"/>
      <c r="B335" s="113"/>
      <c r="C335" s="113"/>
      <c r="D335" s="113"/>
      <c r="E335" s="113"/>
      <c r="F335" s="113"/>
      <c r="G335" s="113"/>
      <c r="H335" s="113"/>
      <c r="I335" s="113"/>
      <c r="J335" s="113"/>
      <c r="K335" s="112"/>
      <c r="L335" s="112"/>
      <c r="M335" s="112"/>
      <c r="N335" s="112"/>
      <c r="O335" s="112"/>
      <c r="P335" s="112"/>
      <c r="Q335" s="112"/>
      <c r="R335" s="112"/>
      <c r="S335" s="112"/>
      <c r="T335" s="112"/>
      <c r="U335" s="112"/>
      <c r="V335" s="112"/>
      <c r="W335" s="112"/>
      <c r="X335" s="112"/>
      <c r="Y335" s="112"/>
      <c r="Z335" s="112"/>
    </row>
    <row r="336" spans="1:26" ht="15.75" customHeight="1">
      <c r="A336" s="113"/>
      <c r="B336" s="113"/>
      <c r="C336" s="113"/>
      <c r="D336" s="113"/>
      <c r="E336" s="113"/>
      <c r="F336" s="113"/>
      <c r="G336" s="113"/>
      <c r="H336" s="113"/>
      <c r="I336" s="113"/>
      <c r="J336" s="113"/>
      <c r="K336" s="112"/>
      <c r="L336" s="112"/>
      <c r="M336" s="112"/>
      <c r="N336" s="112"/>
      <c r="O336" s="112"/>
      <c r="P336" s="112"/>
      <c r="Q336" s="112"/>
      <c r="R336" s="112"/>
      <c r="S336" s="112"/>
      <c r="T336" s="112"/>
      <c r="U336" s="112"/>
      <c r="V336" s="112"/>
      <c r="W336" s="112"/>
      <c r="X336" s="112"/>
      <c r="Y336" s="112"/>
      <c r="Z336" s="112"/>
    </row>
    <row r="337" spans="1:26" ht="15.75" customHeight="1">
      <c r="A337" s="113"/>
      <c r="B337" s="113"/>
      <c r="C337" s="113"/>
      <c r="D337" s="113"/>
      <c r="E337" s="113"/>
      <c r="F337" s="113"/>
      <c r="G337" s="113"/>
      <c r="H337" s="113"/>
      <c r="I337" s="113"/>
      <c r="J337" s="113"/>
      <c r="K337" s="112"/>
      <c r="L337" s="112"/>
      <c r="M337" s="112"/>
      <c r="N337" s="112"/>
      <c r="O337" s="112"/>
      <c r="P337" s="112"/>
      <c r="Q337" s="112"/>
      <c r="R337" s="112"/>
      <c r="S337" s="112"/>
      <c r="T337" s="112"/>
      <c r="U337" s="112"/>
      <c r="V337" s="112"/>
      <c r="W337" s="112"/>
      <c r="X337" s="112"/>
      <c r="Y337" s="112"/>
      <c r="Z337" s="112"/>
    </row>
    <row r="338" spans="1:26" ht="15.75" customHeight="1">
      <c r="A338" s="113"/>
      <c r="B338" s="113"/>
      <c r="C338" s="113"/>
      <c r="D338" s="113"/>
      <c r="E338" s="113"/>
      <c r="F338" s="113"/>
      <c r="G338" s="113"/>
      <c r="H338" s="113"/>
      <c r="I338" s="113"/>
      <c r="J338" s="113"/>
      <c r="K338" s="112"/>
      <c r="L338" s="112"/>
      <c r="M338" s="112"/>
      <c r="N338" s="112"/>
      <c r="O338" s="112"/>
      <c r="P338" s="112"/>
      <c r="Q338" s="112"/>
      <c r="R338" s="112"/>
      <c r="S338" s="112"/>
      <c r="T338" s="112"/>
      <c r="U338" s="112"/>
      <c r="V338" s="112"/>
      <c r="W338" s="112"/>
      <c r="X338" s="112"/>
      <c r="Y338" s="112"/>
      <c r="Z338" s="112"/>
    </row>
    <row r="339" spans="1:26" ht="15.75" customHeight="1">
      <c r="A339" s="113"/>
      <c r="B339" s="113"/>
      <c r="C339" s="113"/>
      <c r="D339" s="113"/>
      <c r="E339" s="113"/>
      <c r="F339" s="113"/>
      <c r="G339" s="113"/>
      <c r="H339" s="113"/>
      <c r="I339" s="113"/>
      <c r="J339" s="113"/>
      <c r="K339" s="112"/>
      <c r="L339" s="112"/>
      <c r="M339" s="112"/>
      <c r="N339" s="112"/>
      <c r="O339" s="112"/>
      <c r="P339" s="112"/>
      <c r="Q339" s="112"/>
      <c r="R339" s="112"/>
      <c r="S339" s="112"/>
      <c r="T339" s="112"/>
      <c r="U339" s="112"/>
      <c r="V339" s="112"/>
      <c r="W339" s="112"/>
      <c r="X339" s="112"/>
      <c r="Y339" s="112"/>
      <c r="Z339" s="112"/>
    </row>
    <row r="340" spans="1:26" ht="15.75" customHeight="1">
      <c r="A340" s="113"/>
      <c r="B340" s="113"/>
      <c r="C340" s="113"/>
      <c r="D340" s="113"/>
      <c r="E340" s="113"/>
      <c r="F340" s="113"/>
      <c r="G340" s="113"/>
      <c r="H340" s="113"/>
      <c r="I340" s="113"/>
      <c r="J340" s="113"/>
      <c r="K340" s="112"/>
      <c r="L340" s="112"/>
      <c r="M340" s="112"/>
      <c r="N340" s="112"/>
      <c r="O340" s="112"/>
      <c r="P340" s="112"/>
      <c r="Q340" s="112"/>
      <c r="R340" s="112"/>
      <c r="S340" s="112"/>
      <c r="T340" s="112"/>
      <c r="U340" s="112"/>
      <c r="V340" s="112"/>
      <c r="W340" s="112"/>
      <c r="X340" s="112"/>
      <c r="Y340" s="112"/>
      <c r="Z340" s="112"/>
    </row>
    <row r="341" spans="1:26" ht="15.75" customHeight="1">
      <c r="A341" s="113"/>
      <c r="B341" s="113"/>
      <c r="C341" s="113"/>
      <c r="D341" s="113"/>
      <c r="E341" s="113"/>
      <c r="F341" s="113"/>
      <c r="G341" s="113"/>
      <c r="H341" s="113"/>
      <c r="I341" s="113"/>
      <c r="J341" s="113"/>
      <c r="K341" s="112"/>
      <c r="L341" s="112"/>
      <c r="M341" s="112"/>
      <c r="N341" s="112"/>
      <c r="O341" s="112"/>
      <c r="P341" s="112"/>
      <c r="Q341" s="112"/>
      <c r="R341" s="112"/>
      <c r="S341" s="112"/>
      <c r="T341" s="112"/>
      <c r="U341" s="112"/>
      <c r="V341" s="112"/>
      <c r="W341" s="112"/>
      <c r="X341" s="112"/>
      <c r="Y341" s="112"/>
      <c r="Z341" s="112"/>
    </row>
    <row r="342" spans="1:26" ht="15.75" customHeight="1">
      <c r="A342" s="113"/>
      <c r="B342" s="113"/>
      <c r="C342" s="113"/>
      <c r="D342" s="113"/>
      <c r="E342" s="113"/>
      <c r="F342" s="113"/>
      <c r="G342" s="113"/>
      <c r="H342" s="113"/>
      <c r="I342" s="113"/>
      <c r="J342" s="113"/>
      <c r="K342" s="112"/>
      <c r="L342" s="112"/>
      <c r="M342" s="112"/>
      <c r="N342" s="112"/>
      <c r="O342" s="112"/>
      <c r="P342" s="112"/>
      <c r="Q342" s="112"/>
      <c r="R342" s="112"/>
      <c r="S342" s="112"/>
      <c r="T342" s="112"/>
      <c r="U342" s="112"/>
      <c r="V342" s="112"/>
      <c r="W342" s="112"/>
      <c r="X342" s="112"/>
      <c r="Y342" s="112"/>
      <c r="Z342" s="112"/>
    </row>
    <row r="343" spans="1:26" ht="15.75" customHeight="1">
      <c r="A343" s="113"/>
      <c r="B343" s="113"/>
      <c r="C343" s="113"/>
      <c r="D343" s="113"/>
      <c r="E343" s="113"/>
      <c r="F343" s="113"/>
      <c r="G343" s="113"/>
      <c r="H343" s="113"/>
      <c r="I343" s="113"/>
      <c r="J343" s="113"/>
      <c r="K343" s="112"/>
      <c r="L343" s="112"/>
      <c r="M343" s="112"/>
      <c r="N343" s="112"/>
      <c r="O343" s="112"/>
      <c r="P343" s="112"/>
      <c r="Q343" s="112"/>
      <c r="R343" s="112"/>
      <c r="S343" s="112"/>
      <c r="T343" s="112"/>
      <c r="U343" s="112"/>
      <c r="V343" s="112"/>
      <c r="W343" s="112"/>
      <c r="X343" s="112"/>
      <c r="Y343" s="112"/>
      <c r="Z343" s="112"/>
    </row>
    <row r="344" spans="1:26" ht="15.75" customHeight="1">
      <c r="A344" s="113"/>
      <c r="B344" s="113"/>
      <c r="C344" s="113"/>
      <c r="D344" s="113"/>
      <c r="E344" s="113"/>
      <c r="F344" s="113"/>
      <c r="G344" s="113"/>
      <c r="H344" s="113"/>
      <c r="I344" s="113"/>
      <c r="J344" s="113"/>
      <c r="K344" s="112"/>
      <c r="L344" s="112"/>
      <c r="M344" s="112"/>
      <c r="N344" s="112"/>
      <c r="O344" s="112"/>
      <c r="P344" s="112"/>
      <c r="Q344" s="112"/>
      <c r="R344" s="112"/>
      <c r="S344" s="112"/>
      <c r="T344" s="112"/>
      <c r="U344" s="112"/>
      <c r="V344" s="112"/>
      <c r="W344" s="112"/>
      <c r="X344" s="112"/>
      <c r="Y344" s="112"/>
      <c r="Z344" s="112"/>
    </row>
    <row r="345" spans="1:26" ht="15.75" customHeight="1">
      <c r="A345" s="113"/>
      <c r="B345" s="113"/>
      <c r="C345" s="113"/>
      <c r="D345" s="113"/>
      <c r="E345" s="113"/>
      <c r="F345" s="113"/>
      <c r="G345" s="113"/>
      <c r="H345" s="113"/>
      <c r="I345" s="113"/>
      <c r="J345" s="113"/>
      <c r="K345" s="112"/>
      <c r="L345" s="112"/>
      <c r="M345" s="112"/>
      <c r="N345" s="112"/>
      <c r="O345" s="112"/>
      <c r="P345" s="112"/>
      <c r="Q345" s="112"/>
      <c r="R345" s="112"/>
      <c r="S345" s="112"/>
      <c r="T345" s="112"/>
      <c r="U345" s="112"/>
      <c r="V345" s="112"/>
      <c r="W345" s="112"/>
      <c r="X345" s="112"/>
      <c r="Y345" s="112"/>
      <c r="Z345" s="112"/>
    </row>
    <row r="346" spans="1:26" ht="15.75" customHeight="1">
      <c r="A346" s="113"/>
      <c r="B346" s="113"/>
      <c r="C346" s="113"/>
      <c r="D346" s="113"/>
      <c r="E346" s="113"/>
      <c r="F346" s="113"/>
      <c r="G346" s="113"/>
      <c r="H346" s="113"/>
      <c r="I346" s="113"/>
      <c r="J346" s="113"/>
      <c r="K346" s="112"/>
      <c r="L346" s="112"/>
      <c r="M346" s="112"/>
      <c r="N346" s="112"/>
      <c r="O346" s="112"/>
      <c r="P346" s="112"/>
      <c r="Q346" s="112"/>
      <c r="R346" s="112"/>
      <c r="S346" s="112"/>
      <c r="T346" s="112"/>
      <c r="U346" s="112"/>
      <c r="V346" s="112"/>
      <c r="W346" s="112"/>
      <c r="X346" s="112"/>
      <c r="Y346" s="112"/>
      <c r="Z346" s="112"/>
    </row>
    <row r="347" spans="1:26" ht="15.75" customHeight="1">
      <c r="A347" s="113"/>
      <c r="B347" s="113"/>
      <c r="C347" s="113"/>
      <c r="D347" s="113"/>
      <c r="E347" s="113"/>
      <c r="F347" s="113"/>
      <c r="G347" s="113"/>
      <c r="H347" s="113"/>
      <c r="I347" s="113"/>
      <c r="J347" s="113"/>
      <c r="K347" s="112"/>
      <c r="L347" s="112"/>
      <c r="M347" s="112"/>
      <c r="N347" s="112"/>
      <c r="O347" s="112"/>
      <c r="P347" s="112"/>
      <c r="Q347" s="112"/>
      <c r="R347" s="112"/>
      <c r="S347" s="112"/>
      <c r="T347" s="112"/>
      <c r="U347" s="112"/>
      <c r="V347" s="112"/>
      <c r="W347" s="112"/>
      <c r="X347" s="112"/>
      <c r="Y347" s="112"/>
      <c r="Z347" s="112"/>
    </row>
    <row r="348" spans="1:26" ht="15.75" customHeight="1">
      <c r="A348" s="113"/>
      <c r="B348" s="113"/>
      <c r="C348" s="113"/>
      <c r="D348" s="113"/>
      <c r="E348" s="113"/>
      <c r="F348" s="113"/>
      <c r="G348" s="113"/>
      <c r="H348" s="113"/>
      <c r="I348" s="113"/>
      <c r="J348" s="113"/>
      <c r="K348" s="112"/>
      <c r="L348" s="112"/>
      <c r="M348" s="112"/>
      <c r="N348" s="112"/>
      <c r="O348" s="112"/>
      <c r="P348" s="112"/>
      <c r="Q348" s="112"/>
      <c r="R348" s="112"/>
      <c r="S348" s="112"/>
      <c r="T348" s="112"/>
      <c r="U348" s="112"/>
      <c r="V348" s="112"/>
      <c r="W348" s="112"/>
      <c r="X348" s="112"/>
      <c r="Y348" s="112"/>
      <c r="Z348" s="112"/>
    </row>
    <row r="349" spans="1:26" ht="15.75" customHeight="1">
      <c r="A349" s="113"/>
      <c r="B349" s="113"/>
      <c r="C349" s="113"/>
      <c r="D349" s="113"/>
      <c r="E349" s="113"/>
      <c r="F349" s="113"/>
      <c r="G349" s="113"/>
      <c r="H349" s="113"/>
      <c r="I349" s="113"/>
      <c r="J349" s="113"/>
      <c r="K349" s="112"/>
      <c r="L349" s="112"/>
      <c r="M349" s="112"/>
      <c r="N349" s="112"/>
      <c r="O349" s="112"/>
      <c r="P349" s="112"/>
      <c r="Q349" s="112"/>
      <c r="R349" s="112"/>
      <c r="S349" s="112"/>
      <c r="T349" s="112"/>
      <c r="U349" s="112"/>
      <c r="V349" s="112"/>
      <c r="W349" s="112"/>
      <c r="X349" s="112"/>
      <c r="Y349" s="112"/>
      <c r="Z349" s="112"/>
    </row>
    <row r="350" spans="1:26" ht="15.75" customHeight="1">
      <c r="A350" s="113"/>
      <c r="B350" s="113"/>
      <c r="C350" s="113"/>
      <c r="D350" s="113"/>
      <c r="E350" s="113"/>
      <c r="F350" s="113"/>
      <c r="G350" s="113"/>
      <c r="H350" s="113"/>
      <c r="I350" s="113"/>
      <c r="J350" s="113"/>
      <c r="K350" s="112"/>
      <c r="L350" s="112"/>
      <c r="M350" s="112"/>
      <c r="N350" s="112"/>
      <c r="O350" s="112"/>
      <c r="P350" s="112"/>
      <c r="Q350" s="112"/>
      <c r="R350" s="112"/>
      <c r="S350" s="112"/>
      <c r="T350" s="112"/>
      <c r="U350" s="112"/>
      <c r="V350" s="112"/>
      <c r="W350" s="112"/>
      <c r="X350" s="112"/>
      <c r="Y350" s="112"/>
      <c r="Z350" s="112"/>
    </row>
    <row r="351" spans="1:26" ht="15.75" customHeight="1">
      <c r="A351" s="113"/>
      <c r="B351" s="113"/>
      <c r="C351" s="113"/>
      <c r="D351" s="113"/>
      <c r="E351" s="113"/>
      <c r="F351" s="113"/>
      <c r="G351" s="113"/>
      <c r="H351" s="113"/>
      <c r="I351" s="113"/>
      <c r="J351" s="113"/>
      <c r="K351" s="112"/>
      <c r="L351" s="112"/>
      <c r="M351" s="112"/>
      <c r="N351" s="112"/>
      <c r="O351" s="112"/>
      <c r="P351" s="112"/>
      <c r="Q351" s="112"/>
      <c r="R351" s="112"/>
      <c r="S351" s="112"/>
      <c r="T351" s="112"/>
      <c r="U351" s="112"/>
      <c r="V351" s="112"/>
      <c r="W351" s="112"/>
      <c r="X351" s="112"/>
      <c r="Y351" s="112"/>
      <c r="Z351" s="112"/>
    </row>
    <row r="352" spans="1:26" ht="15.75" customHeight="1">
      <c r="A352" s="113"/>
      <c r="B352" s="113"/>
      <c r="C352" s="113"/>
      <c r="D352" s="113"/>
      <c r="E352" s="113"/>
      <c r="F352" s="113"/>
      <c r="G352" s="113"/>
      <c r="H352" s="113"/>
      <c r="I352" s="113"/>
      <c r="J352" s="113"/>
      <c r="K352" s="112"/>
      <c r="L352" s="112"/>
      <c r="M352" s="112"/>
      <c r="N352" s="112"/>
      <c r="O352" s="112"/>
      <c r="P352" s="112"/>
      <c r="Q352" s="112"/>
      <c r="R352" s="112"/>
      <c r="S352" s="112"/>
      <c r="T352" s="112"/>
      <c r="U352" s="112"/>
      <c r="V352" s="112"/>
      <c r="W352" s="112"/>
      <c r="X352" s="112"/>
      <c r="Y352" s="112"/>
      <c r="Z352" s="112"/>
    </row>
    <row r="353" spans="1:26" ht="15.75" customHeight="1">
      <c r="A353" s="113"/>
      <c r="B353" s="113"/>
      <c r="C353" s="113"/>
      <c r="D353" s="113"/>
      <c r="E353" s="113"/>
      <c r="F353" s="113"/>
      <c r="G353" s="113"/>
      <c r="H353" s="113"/>
      <c r="I353" s="113"/>
      <c r="J353" s="113"/>
      <c r="K353" s="112"/>
      <c r="L353" s="112"/>
      <c r="M353" s="112"/>
      <c r="N353" s="112"/>
      <c r="O353" s="112"/>
      <c r="P353" s="112"/>
      <c r="Q353" s="112"/>
      <c r="R353" s="112"/>
      <c r="S353" s="112"/>
      <c r="T353" s="112"/>
      <c r="U353" s="112"/>
      <c r="V353" s="112"/>
      <c r="W353" s="112"/>
      <c r="X353" s="112"/>
      <c r="Y353" s="112"/>
      <c r="Z353" s="112"/>
    </row>
    <row r="354" spans="1:26" ht="15.75" customHeight="1">
      <c r="A354" s="113"/>
      <c r="B354" s="113"/>
      <c r="C354" s="113"/>
      <c r="D354" s="113"/>
      <c r="E354" s="113"/>
      <c r="F354" s="113"/>
      <c r="G354" s="113"/>
      <c r="H354" s="113"/>
      <c r="I354" s="113"/>
      <c r="J354" s="113"/>
      <c r="K354" s="112"/>
      <c r="L354" s="112"/>
      <c r="M354" s="112"/>
      <c r="N354" s="112"/>
      <c r="O354" s="112"/>
      <c r="P354" s="112"/>
      <c r="Q354" s="112"/>
      <c r="R354" s="112"/>
      <c r="S354" s="112"/>
      <c r="T354" s="112"/>
      <c r="U354" s="112"/>
      <c r="V354" s="112"/>
      <c r="W354" s="112"/>
      <c r="X354" s="112"/>
      <c r="Y354" s="112"/>
      <c r="Z354" s="112"/>
    </row>
    <row r="355" spans="1:26" ht="15.75" customHeight="1">
      <c r="A355" s="113"/>
      <c r="B355" s="113"/>
      <c r="C355" s="113"/>
      <c r="D355" s="113"/>
      <c r="E355" s="113"/>
      <c r="F355" s="113"/>
      <c r="G355" s="113"/>
      <c r="H355" s="113"/>
      <c r="I355" s="113"/>
      <c r="J355" s="113"/>
      <c r="K355" s="112"/>
      <c r="L355" s="112"/>
      <c r="M355" s="112"/>
      <c r="N355" s="112"/>
      <c r="O355" s="112"/>
      <c r="P355" s="112"/>
      <c r="Q355" s="112"/>
      <c r="R355" s="112"/>
      <c r="S355" s="112"/>
      <c r="T355" s="112"/>
      <c r="U355" s="112"/>
      <c r="V355" s="112"/>
      <c r="W355" s="112"/>
      <c r="X355" s="112"/>
      <c r="Y355" s="112"/>
      <c r="Z355" s="112"/>
    </row>
    <row r="356" spans="1:26" ht="15.75" customHeight="1">
      <c r="A356" s="113"/>
      <c r="B356" s="113"/>
      <c r="C356" s="113"/>
      <c r="D356" s="113"/>
      <c r="E356" s="113"/>
      <c r="F356" s="113"/>
      <c r="G356" s="113"/>
      <c r="H356" s="113"/>
      <c r="I356" s="113"/>
      <c r="J356" s="113"/>
      <c r="K356" s="112"/>
      <c r="L356" s="112"/>
      <c r="M356" s="112"/>
      <c r="N356" s="112"/>
      <c r="O356" s="112"/>
      <c r="P356" s="112"/>
      <c r="Q356" s="112"/>
      <c r="R356" s="112"/>
      <c r="S356" s="112"/>
      <c r="T356" s="112"/>
      <c r="U356" s="112"/>
      <c r="V356" s="112"/>
      <c r="W356" s="112"/>
      <c r="X356" s="112"/>
      <c r="Y356" s="112"/>
      <c r="Z356" s="112"/>
    </row>
    <row r="357" spans="1:26" ht="15.75" customHeight="1">
      <c r="A357" s="113"/>
      <c r="B357" s="113"/>
      <c r="C357" s="113"/>
      <c r="D357" s="113"/>
      <c r="E357" s="113"/>
      <c r="F357" s="113"/>
      <c r="G357" s="113"/>
      <c r="H357" s="113"/>
      <c r="I357" s="113"/>
      <c r="J357" s="113"/>
      <c r="K357" s="112"/>
      <c r="L357" s="112"/>
      <c r="M357" s="112"/>
      <c r="N357" s="112"/>
      <c r="O357" s="112"/>
      <c r="P357" s="112"/>
      <c r="Q357" s="112"/>
      <c r="R357" s="112"/>
      <c r="S357" s="112"/>
      <c r="T357" s="112"/>
      <c r="U357" s="112"/>
      <c r="V357" s="112"/>
      <c r="W357" s="112"/>
      <c r="X357" s="112"/>
      <c r="Y357" s="112"/>
      <c r="Z357" s="112"/>
    </row>
    <row r="358" spans="1:26" ht="15.75" customHeight="1">
      <c r="A358" s="113"/>
      <c r="B358" s="113"/>
      <c r="C358" s="113"/>
      <c r="D358" s="113"/>
      <c r="E358" s="113"/>
      <c r="F358" s="113"/>
      <c r="G358" s="113"/>
      <c r="H358" s="113"/>
      <c r="I358" s="113"/>
      <c r="J358" s="113"/>
      <c r="K358" s="112"/>
      <c r="L358" s="112"/>
      <c r="M358" s="112"/>
      <c r="N358" s="112"/>
      <c r="O358" s="112"/>
      <c r="P358" s="112"/>
      <c r="Q358" s="112"/>
      <c r="R358" s="112"/>
      <c r="S358" s="112"/>
      <c r="T358" s="112"/>
      <c r="U358" s="112"/>
      <c r="V358" s="112"/>
      <c r="W358" s="112"/>
      <c r="X358" s="112"/>
      <c r="Y358" s="112"/>
      <c r="Z358" s="112"/>
    </row>
    <row r="359" spans="1:26" ht="15.75" customHeight="1">
      <c r="A359" s="113"/>
      <c r="B359" s="113"/>
      <c r="C359" s="113"/>
      <c r="D359" s="113"/>
      <c r="E359" s="113"/>
      <c r="F359" s="113"/>
      <c r="G359" s="113"/>
      <c r="H359" s="113"/>
      <c r="I359" s="113"/>
      <c r="J359" s="113"/>
      <c r="K359" s="112"/>
      <c r="L359" s="112"/>
      <c r="M359" s="112"/>
      <c r="N359" s="112"/>
      <c r="O359" s="112"/>
      <c r="P359" s="112"/>
      <c r="Q359" s="112"/>
      <c r="R359" s="112"/>
      <c r="S359" s="112"/>
      <c r="T359" s="112"/>
      <c r="U359" s="112"/>
      <c r="V359" s="112"/>
      <c r="W359" s="112"/>
      <c r="X359" s="112"/>
      <c r="Y359" s="112"/>
      <c r="Z359" s="112"/>
    </row>
    <row r="360" spans="1:26" ht="15.75" customHeight="1">
      <c r="A360" s="113"/>
      <c r="B360" s="113"/>
      <c r="C360" s="113"/>
      <c r="D360" s="113"/>
      <c r="E360" s="113"/>
      <c r="F360" s="113"/>
      <c r="G360" s="113"/>
      <c r="H360" s="113"/>
      <c r="I360" s="113"/>
      <c r="J360" s="113"/>
      <c r="K360" s="112"/>
      <c r="L360" s="112"/>
      <c r="M360" s="112"/>
      <c r="N360" s="112"/>
      <c r="O360" s="112"/>
      <c r="P360" s="112"/>
      <c r="Q360" s="112"/>
      <c r="R360" s="112"/>
      <c r="S360" s="112"/>
      <c r="T360" s="112"/>
      <c r="U360" s="112"/>
      <c r="V360" s="112"/>
      <c r="W360" s="112"/>
      <c r="X360" s="112"/>
      <c r="Y360" s="112"/>
      <c r="Z360" s="112"/>
    </row>
    <row r="361" spans="1:26" ht="15.75" customHeight="1">
      <c r="A361" s="113"/>
      <c r="B361" s="113"/>
      <c r="C361" s="113"/>
      <c r="D361" s="113"/>
      <c r="E361" s="113"/>
      <c r="F361" s="113"/>
      <c r="G361" s="113"/>
      <c r="H361" s="113"/>
      <c r="I361" s="113"/>
      <c r="J361" s="113"/>
      <c r="K361" s="112"/>
      <c r="L361" s="112"/>
      <c r="M361" s="112"/>
      <c r="N361" s="112"/>
      <c r="O361" s="112"/>
      <c r="P361" s="112"/>
      <c r="Q361" s="112"/>
      <c r="R361" s="112"/>
      <c r="S361" s="112"/>
      <c r="T361" s="112"/>
      <c r="U361" s="112"/>
      <c r="V361" s="112"/>
      <c r="W361" s="112"/>
      <c r="X361" s="112"/>
      <c r="Y361" s="112"/>
      <c r="Z361" s="112"/>
    </row>
    <row r="362" spans="1:26" ht="15.75" customHeight="1">
      <c r="A362" s="113"/>
      <c r="B362" s="113"/>
      <c r="C362" s="113"/>
      <c r="D362" s="113"/>
      <c r="E362" s="113"/>
      <c r="F362" s="113"/>
      <c r="G362" s="113"/>
      <c r="H362" s="113"/>
      <c r="I362" s="113"/>
      <c r="J362" s="113"/>
      <c r="K362" s="112"/>
      <c r="L362" s="112"/>
      <c r="M362" s="112"/>
      <c r="N362" s="112"/>
      <c r="O362" s="112"/>
      <c r="P362" s="112"/>
      <c r="Q362" s="112"/>
      <c r="R362" s="112"/>
      <c r="S362" s="112"/>
      <c r="T362" s="112"/>
      <c r="U362" s="112"/>
      <c r="V362" s="112"/>
      <c r="W362" s="112"/>
      <c r="X362" s="112"/>
      <c r="Y362" s="112"/>
      <c r="Z362" s="112"/>
    </row>
    <row r="363" spans="1:26" ht="15.75" customHeight="1">
      <c r="A363" s="113"/>
      <c r="B363" s="113"/>
      <c r="C363" s="113"/>
      <c r="D363" s="113"/>
      <c r="E363" s="113"/>
      <c r="F363" s="113"/>
      <c r="G363" s="113"/>
      <c r="H363" s="113"/>
      <c r="I363" s="113"/>
      <c r="J363" s="113"/>
      <c r="K363" s="112"/>
      <c r="L363" s="112"/>
      <c r="M363" s="112"/>
      <c r="N363" s="112"/>
      <c r="O363" s="112"/>
      <c r="P363" s="112"/>
      <c r="Q363" s="112"/>
      <c r="R363" s="112"/>
      <c r="S363" s="112"/>
      <c r="T363" s="112"/>
      <c r="U363" s="112"/>
      <c r="V363" s="112"/>
      <c r="W363" s="112"/>
      <c r="X363" s="112"/>
      <c r="Y363" s="112"/>
      <c r="Z363" s="112"/>
    </row>
    <row r="364" spans="1:26" ht="15.75" customHeight="1">
      <c r="A364" s="113"/>
      <c r="B364" s="113"/>
      <c r="C364" s="113"/>
      <c r="D364" s="113"/>
      <c r="E364" s="113"/>
      <c r="F364" s="113"/>
      <c r="G364" s="113"/>
      <c r="H364" s="113"/>
      <c r="I364" s="113"/>
      <c r="J364" s="113"/>
      <c r="K364" s="112"/>
      <c r="L364" s="112"/>
      <c r="M364" s="112"/>
      <c r="N364" s="112"/>
      <c r="O364" s="112"/>
      <c r="P364" s="112"/>
      <c r="Q364" s="112"/>
      <c r="R364" s="112"/>
      <c r="S364" s="112"/>
      <c r="T364" s="112"/>
      <c r="U364" s="112"/>
      <c r="V364" s="112"/>
      <c r="W364" s="112"/>
      <c r="X364" s="112"/>
      <c r="Y364" s="112"/>
      <c r="Z364" s="112"/>
    </row>
    <row r="365" spans="1:26" ht="15.75" customHeight="1">
      <c r="A365" s="113"/>
      <c r="B365" s="113"/>
      <c r="C365" s="113"/>
      <c r="D365" s="113"/>
      <c r="E365" s="113"/>
      <c r="F365" s="113"/>
      <c r="G365" s="113"/>
      <c r="H365" s="113"/>
      <c r="I365" s="113"/>
      <c r="J365" s="113"/>
      <c r="K365" s="112"/>
      <c r="L365" s="112"/>
      <c r="M365" s="112"/>
      <c r="N365" s="112"/>
      <c r="O365" s="112"/>
      <c r="P365" s="112"/>
      <c r="Q365" s="112"/>
      <c r="R365" s="112"/>
      <c r="S365" s="112"/>
      <c r="T365" s="112"/>
      <c r="U365" s="112"/>
      <c r="V365" s="112"/>
      <c r="W365" s="112"/>
      <c r="X365" s="112"/>
      <c r="Y365" s="112"/>
      <c r="Z365" s="112"/>
    </row>
    <row r="366" spans="1:26" ht="15.75" customHeight="1">
      <c r="A366" s="113"/>
      <c r="B366" s="113"/>
      <c r="C366" s="113"/>
      <c r="D366" s="113"/>
      <c r="E366" s="113"/>
      <c r="F366" s="113"/>
      <c r="G366" s="113"/>
      <c r="H366" s="113"/>
      <c r="I366" s="113"/>
      <c r="J366" s="113"/>
      <c r="K366" s="112"/>
      <c r="L366" s="112"/>
      <c r="M366" s="112"/>
      <c r="N366" s="112"/>
      <c r="O366" s="112"/>
      <c r="P366" s="112"/>
      <c r="Q366" s="112"/>
      <c r="R366" s="112"/>
      <c r="S366" s="112"/>
      <c r="T366" s="112"/>
      <c r="U366" s="112"/>
      <c r="V366" s="112"/>
      <c r="W366" s="112"/>
      <c r="X366" s="112"/>
      <c r="Y366" s="112"/>
      <c r="Z366" s="112"/>
    </row>
    <row r="367" spans="1:26" ht="15.75" customHeight="1">
      <c r="A367" s="113"/>
      <c r="B367" s="113"/>
      <c r="C367" s="113"/>
      <c r="D367" s="113"/>
      <c r="E367" s="113"/>
      <c r="F367" s="113"/>
      <c r="G367" s="113"/>
      <c r="H367" s="113"/>
      <c r="I367" s="113"/>
      <c r="J367" s="113"/>
      <c r="K367" s="112"/>
      <c r="L367" s="112"/>
      <c r="M367" s="112"/>
      <c r="N367" s="112"/>
      <c r="O367" s="112"/>
      <c r="P367" s="112"/>
      <c r="Q367" s="112"/>
      <c r="R367" s="112"/>
      <c r="S367" s="112"/>
      <c r="T367" s="112"/>
      <c r="U367" s="112"/>
      <c r="V367" s="112"/>
      <c r="W367" s="112"/>
      <c r="X367" s="112"/>
      <c r="Y367" s="112"/>
      <c r="Z367" s="112"/>
    </row>
    <row r="368" spans="1:26" ht="15.75" customHeight="1">
      <c r="A368" s="113"/>
      <c r="B368" s="113"/>
      <c r="C368" s="113"/>
      <c r="D368" s="113"/>
      <c r="E368" s="113"/>
      <c r="F368" s="113"/>
      <c r="G368" s="113"/>
      <c r="H368" s="113"/>
      <c r="I368" s="113"/>
      <c r="J368" s="113"/>
      <c r="K368" s="112"/>
      <c r="L368" s="112"/>
      <c r="M368" s="112"/>
      <c r="N368" s="112"/>
      <c r="O368" s="112"/>
      <c r="P368" s="112"/>
      <c r="Q368" s="112"/>
      <c r="R368" s="112"/>
      <c r="S368" s="112"/>
      <c r="T368" s="112"/>
      <c r="U368" s="112"/>
      <c r="V368" s="112"/>
      <c r="W368" s="112"/>
      <c r="X368" s="112"/>
      <c r="Y368" s="112"/>
      <c r="Z368" s="112"/>
    </row>
    <row r="369" spans="1:26" ht="15.75" customHeight="1">
      <c r="A369" s="113"/>
      <c r="B369" s="113"/>
      <c r="C369" s="113"/>
      <c r="D369" s="113"/>
      <c r="E369" s="113"/>
      <c r="F369" s="113"/>
      <c r="G369" s="113"/>
      <c r="H369" s="113"/>
      <c r="I369" s="113"/>
      <c r="J369" s="113"/>
      <c r="K369" s="112"/>
      <c r="L369" s="112"/>
      <c r="M369" s="112"/>
      <c r="N369" s="112"/>
      <c r="O369" s="112"/>
      <c r="P369" s="112"/>
      <c r="Q369" s="112"/>
      <c r="R369" s="112"/>
      <c r="S369" s="112"/>
      <c r="T369" s="112"/>
      <c r="U369" s="112"/>
      <c r="V369" s="112"/>
      <c r="W369" s="112"/>
      <c r="X369" s="112"/>
      <c r="Y369" s="112"/>
      <c r="Z369" s="112"/>
    </row>
    <row r="370" spans="1:26" ht="15.75" customHeight="1">
      <c r="A370" s="113"/>
      <c r="B370" s="113"/>
      <c r="C370" s="113"/>
      <c r="D370" s="113"/>
      <c r="E370" s="113"/>
      <c r="F370" s="113"/>
      <c r="G370" s="113"/>
      <c r="H370" s="113"/>
      <c r="I370" s="113"/>
      <c r="J370" s="113"/>
      <c r="K370" s="112"/>
      <c r="L370" s="112"/>
      <c r="M370" s="112"/>
      <c r="N370" s="112"/>
      <c r="O370" s="112"/>
      <c r="P370" s="112"/>
      <c r="Q370" s="112"/>
      <c r="R370" s="112"/>
      <c r="S370" s="112"/>
      <c r="T370" s="112"/>
      <c r="U370" s="112"/>
      <c r="V370" s="112"/>
      <c r="W370" s="112"/>
      <c r="X370" s="112"/>
      <c r="Y370" s="112"/>
      <c r="Z370" s="112"/>
    </row>
    <row r="371" spans="1:26" ht="15.75" customHeight="1">
      <c r="A371" s="113"/>
      <c r="B371" s="113"/>
      <c r="C371" s="113"/>
      <c r="D371" s="113"/>
      <c r="E371" s="113"/>
      <c r="F371" s="113"/>
      <c r="G371" s="113"/>
      <c r="H371" s="113"/>
      <c r="I371" s="113"/>
      <c r="J371" s="113"/>
      <c r="K371" s="112"/>
      <c r="L371" s="112"/>
      <c r="M371" s="112"/>
      <c r="N371" s="112"/>
      <c r="O371" s="112"/>
      <c r="P371" s="112"/>
      <c r="Q371" s="112"/>
      <c r="R371" s="112"/>
      <c r="S371" s="112"/>
      <c r="T371" s="112"/>
      <c r="U371" s="112"/>
      <c r="V371" s="112"/>
      <c r="W371" s="112"/>
      <c r="X371" s="112"/>
      <c r="Y371" s="112"/>
      <c r="Z371" s="112"/>
    </row>
    <row r="372" spans="1:26" ht="15.75" customHeight="1">
      <c r="A372" s="113"/>
      <c r="B372" s="113"/>
      <c r="C372" s="113"/>
      <c r="D372" s="113"/>
      <c r="E372" s="113"/>
      <c r="F372" s="113"/>
      <c r="G372" s="113"/>
      <c r="H372" s="113"/>
      <c r="I372" s="113"/>
      <c r="J372" s="113"/>
      <c r="K372" s="112"/>
      <c r="L372" s="112"/>
      <c r="M372" s="112"/>
      <c r="N372" s="112"/>
      <c r="O372" s="112"/>
      <c r="P372" s="112"/>
      <c r="Q372" s="112"/>
      <c r="R372" s="112"/>
      <c r="S372" s="112"/>
      <c r="T372" s="112"/>
      <c r="U372" s="112"/>
      <c r="V372" s="112"/>
      <c r="W372" s="112"/>
      <c r="X372" s="112"/>
      <c r="Y372" s="112"/>
      <c r="Z372" s="112"/>
    </row>
    <row r="373" spans="1:26" ht="15.75" customHeight="1">
      <c r="A373" s="113"/>
      <c r="B373" s="113"/>
      <c r="C373" s="113"/>
      <c r="D373" s="113"/>
      <c r="E373" s="113"/>
      <c r="F373" s="113"/>
      <c r="G373" s="113"/>
      <c r="H373" s="113"/>
      <c r="I373" s="113"/>
      <c r="J373" s="113"/>
      <c r="K373" s="112"/>
      <c r="L373" s="112"/>
      <c r="M373" s="112"/>
      <c r="N373" s="112"/>
      <c r="O373" s="112"/>
      <c r="P373" s="112"/>
      <c r="Q373" s="112"/>
      <c r="R373" s="112"/>
      <c r="S373" s="112"/>
      <c r="T373" s="112"/>
      <c r="U373" s="112"/>
      <c r="V373" s="112"/>
      <c r="W373" s="112"/>
      <c r="X373" s="112"/>
      <c r="Y373" s="112"/>
      <c r="Z373" s="112"/>
    </row>
    <row r="374" spans="1:26" ht="15.75" customHeight="1">
      <c r="A374" s="113"/>
      <c r="B374" s="113"/>
      <c r="C374" s="113"/>
      <c r="D374" s="113"/>
      <c r="E374" s="113"/>
      <c r="F374" s="113"/>
      <c r="G374" s="113"/>
      <c r="H374" s="113"/>
      <c r="I374" s="113"/>
      <c r="J374" s="113"/>
      <c r="K374" s="112"/>
      <c r="L374" s="112"/>
      <c r="M374" s="112"/>
      <c r="N374" s="112"/>
      <c r="O374" s="112"/>
      <c r="P374" s="112"/>
      <c r="Q374" s="112"/>
      <c r="R374" s="112"/>
      <c r="S374" s="112"/>
      <c r="T374" s="112"/>
      <c r="U374" s="112"/>
      <c r="V374" s="112"/>
      <c r="W374" s="112"/>
      <c r="X374" s="112"/>
      <c r="Y374" s="112"/>
      <c r="Z374" s="112"/>
    </row>
    <row r="375" spans="1:26" ht="15.75" customHeight="1">
      <c r="A375" s="113"/>
      <c r="B375" s="113"/>
      <c r="C375" s="113"/>
      <c r="D375" s="113"/>
      <c r="E375" s="113"/>
      <c r="F375" s="113"/>
      <c r="G375" s="113"/>
      <c r="H375" s="113"/>
      <c r="I375" s="113"/>
      <c r="J375" s="113"/>
      <c r="K375" s="112"/>
      <c r="L375" s="112"/>
      <c r="M375" s="112"/>
      <c r="N375" s="112"/>
      <c r="O375" s="112"/>
      <c r="P375" s="112"/>
      <c r="Q375" s="112"/>
      <c r="R375" s="112"/>
      <c r="S375" s="112"/>
      <c r="T375" s="112"/>
      <c r="U375" s="112"/>
      <c r="V375" s="112"/>
      <c r="W375" s="112"/>
      <c r="X375" s="112"/>
      <c r="Y375" s="112"/>
      <c r="Z375" s="112"/>
    </row>
    <row r="376" spans="1:26" ht="15.75" customHeight="1">
      <c r="A376" s="113"/>
      <c r="B376" s="113"/>
      <c r="C376" s="113"/>
      <c r="D376" s="113"/>
      <c r="E376" s="113"/>
      <c r="F376" s="113"/>
      <c r="G376" s="113"/>
      <c r="H376" s="113"/>
      <c r="I376" s="113"/>
      <c r="J376" s="113"/>
      <c r="K376" s="112"/>
      <c r="L376" s="112"/>
      <c r="M376" s="112"/>
      <c r="N376" s="112"/>
      <c r="O376" s="112"/>
      <c r="P376" s="112"/>
      <c r="Q376" s="112"/>
      <c r="R376" s="112"/>
      <c r="S376" s="112"/>
      <c r="T376" s="112"/>
      <c r="U376" s="112"/>
      <c r="V376" s="112"/>
      <c r="W376" s="112"/>
      <c r="X376" s="112"/>
      <c r="Y376" s="112"/>
      <c r="Z376" s="112"/>
    </row>
    <row r="377" spans="1:26" ht="15.75" customHeight="1">
      <c r="A377" s="113"/>
      <c r="B377" s="113"/>
      <c r="C377" s="113"/>
      <c r="D377" s="113"/>
      <c r="E377" s="113"/>
      <c r="F377" s="113"/>
      <c r="G377" s="113"/>
      <c r="H377" s="113"/>
      <c r="I377" s="113"/>
      <c r="J377" s="113"/>
      <c r="K377" s="112"/>
      <c r="L377" s="112"/>
      <c r="M377" s="112"/>
      <c r="N377" s="112"/>
      <c r="O377" s="112"/>
      <c r="P377" s="112"/>
      <c r="Q377" s="112"/>
      <c r="R377" s="112"/>
      <c r="S377" s="112"/>
      <c r="T377" s="112"/>
      <c r="U377" s="112"/>
      <c r="V377" s="112"/>
      <c r="W377" s="112"/>
      <c r="X377" s="112"/>
      <c r="Y377" s="112"/>
      <c r="Z377" s="112"/>
    </row>
    <row r="378" spans="1:26" ht="15.75" customHeight="1">
      <c r="A378" s="113"/>
      <c r="B378" s="113"/>
      <c r="C378" s="113"/>
      <c r="D378" s="113"/>
      <c r="E378" s="113"/>
      <c r="F378" s="113"/>
      <c r="G378" s="113"/>
      <c r="H378" s="113"/>
      <c r="I378" s="113"/>
      <c r="J378" s="113"/>
      <c r="K378" s="112"/>
      <c r="L378" s="112"/>
      <c r="M378" s="112"/>
      <c r="N378" s="112"/>
      <c r="O378" s="112"/>
      <c r="P378" s="112"/>
      <c r="Q378" s="112"/>
      <c r="R378" s="112"/>
      <c r="S378" s="112"/>
      <c r="T378" s="112"/>
      <c r="U378" s="112"/>
      <c r="V378" s="112"/>
      <c r="W378" s="112"/>
      <c r="X378" s="112"/>
      <c r="Y378" s="112"/>
      <c r="Z378" s="112"/>
    </row>
    <row r="379" spans="1:26" ht="15.75" customHeight="1">
      <c r="A379" s="113"/>
      <c r="B379" s="113"/>
      <c r="C379" s="113"/>
      <c r="D379" s="113"/>
      <c r="E379" s="113"/>
      <c r="F379" s="113"/>
      <c r="G379" s="113"/>
      <c r="H379" s="113"/>
      <c r="I379" s="113"/>
      <c r="J379" s="113"/>
      <c r="K379" s="112"/>
      <c r="L379" s="112"/>
      <c r="M379" s="112"/>
      <c r="N379" s="112"/>
      <c r="O379" s="112"/>
      <c r="P379" s="112"/>
      <c r="Q379" s="112"/>
      <c r="R379" s="112"/>
      <c r="S379" s="112"/>
      <c r="T379" s="112"/>
      <c r="U379" s="112"/>
      <c r="V379" s="112"/>
      <c r="W379" s="112"/>
      <c r="X379" s="112"/>
      <c r="Y379" s="112"/>
      <c r="Z379" s="112"/>
    </row>
    <row r="380" spans="1:26" ht="15.75" customHeight="1">
      <c r="A380" s="113"/>
      <c r="B380" s="113"/>
      <c r="C380" s="113"/>
      <c r="D380" s="113"/>
      <c r="E380" s="113"/>
      <c r="F380" s="113"/>
      <c r="G380" s="113"/>
      <c r="H380" s="113"/>
      <c r="I380" s="113"/>
      <c r="J380" s="113"/>
      <c r="K380" s="112"/>
      <c r="L380" s="112"/>
      <c r="M380" s="112"/>
      <c r="N380" s="112"/>
      <c r="O380" s="112"/>
      <c r="P380" s="112"/>
      <c r="Q380" s="112"/>
      <c r="R380" s="112"/>
      <c r="S380" s="112"/>
      <c r="T380" s="112"/>
      <c r="U380" s="112"/>
      <c r="V380" s="112"/>
      <c r="W380" s="112"/>
      <c r="X380" s="112"/>
      <c r="Y380" s="112"/>
      <c r="Z380" s="112"/>
    </row>
    <row r="381" spans="1:26" ht="15.75" customHeight="1">
      <c r="A381" s="113"/>
      <c r="B381" s="113"/>
      <c r="C381" s="113"/>
      <c r="D381" s="113"/>
      <c r="E381" s="113"/>
      <c r="F381" s="113"/>
      <c r="G381" s="113"/>
      <c r="H381" s="113"/>
      <c r="I381" s="113"/>
      <c r="J381" s="113"/>
      <c r="K381" s="112"/>
      <c r="L381" s="112"/>
      <c r="M381" s="112"/>
      <c r="N381" s="112"/>
      <c r="O381" s="112"/>
      <c r="P381" s="112"/>
      <c r="Q381" s="112"/>
      <c r="R381" s="112"/>
      <c r="S381" s="112"/>
      <c r="T381" s="112"/>
      <c r="U381" s="112"/>
      <c r="V381" s="112"/>
      <c r="W381" s="112"/>
      <c r="X381" s="112"/>
      <c r="Y381" s="112"/>
      <c r="Z381" s="112"/>
    </row>
    <row r="382" spans="1:26" ht="15.75" customHeight="1">
      <c r="A382" s="113"/>
      <c r="B382" s="113"/>
      <c r="C382" s="113"/>
      <c r="D382" s="113"/>
      <c r="E382" s="113"/>
      <c r="F382" s="113"/>
      <c r="G382" s="113"/>
      <c r="H382" s="113"/>
      <c r="I382" s="113"/>
      <c r="J382" s="113"/>
      <c r="K382" s="112"/>
      <c r="L382" s="112"/>
      <c r="M382" s="112"/>
      <c r="N382" s="112"/>
      <c r="O382" s="112"/>
      <c r="P382" s="112"/>
      <c r="Q382" s="112"/>
      <c r="R382" s="112"/>
      <c r="S382" s="112"/>
      <c r="T382" s="112"/>
      <c r="U382" s="112"/>
      <c r="V382" s="112"/>
      <c r="W382" s="112"/>
      <c r="X382" s="112"/>
      <c r="Y382" s="112"/>
      <c r="Z382" s="112"/>
    </row>
    <row r="383" spans="1:26" ht="15.75" customHeight="1">
      <c r="A383" s="113"/>
      <c r="B383" s="113"/>
      <c r="C383" s="113"/>
      <c r="D383" s="113"/>
      <c r="E383" s="113"/>
      <c r="F383" s="113"/>
      <c r="G383" s="113"/>
      <c r="H383" s="113"/>
      <c r="I383" s="113"/>
      <c r="J383" s="113"/>
      <c r="K383" s="112"/>
      <c r="L383" s="112"/>
      <c r="M383" s="112"/>
      <c r="N383" s="112"/>
      <c r="O383" s="112"/>
      <c r="P383" s="112"/>
      <c r="Q383" s="112"/>
      <c r="R383" s="112"/>
      <c r="S383" s="112"/>
      <c r="T383" s="112"/>
      <c r="U383" s="112"/>
      <c r="V383" s="112"/>
      <c r="W383" s="112"/>
      <c r="X383" s="112"/>
      <c r="Y383" s="112"/>
      <c r="Z383" s="112"/>
    </row>
    <row r="384" spans="1:26" ht="15.75" customHeight="1">
      <c r="A384" s="113"/>
      <c r="B384" s="113"/>
      <c r="C384" s="113"/>
      <c r="D384" s="113"/>
      <c r="E384" s="113"/>
      <c r="F384" s="113"/>
      <c r="G384" s="113"/>
      <c r="H384" s="113"/>
      <c r="I384" s="113"/>
      <c r="J384" s="113"/>
      <c r="K384" s="112"/>
      <c r="L384" s="112"/>
      <c r="M384" s="112"/>
      <c r="N384" s="112"/>
      <c r="O384" s="112"/>
      <c r="P384" s="112"/>
      <c r="Q384" s="112"/>
      <c r="R384" s="112"/>
      <c r="S384" s="112"/>
      <c r="T384" s="112"/>
      <c r="U384" s="112"/>
      <c r="V384" s="112"/>
      <c r="W384" s="112"/>
      <c r="X384" s="112"/>
      <c r="Y384" s="112"/>
      <c r="Z384" s="112"/>
    </row>
    <row r="385" spans="1:26" ht="15.75" customHeight="1">
      <c r="A385" s="113"/>
      <c r="B385" s="113"/>
      <c r="C385" s="113"/>
      <c r="D385" s="113"/>
      <c r="E385" s="113"/>
      <c r="F385" s="113"/>
      <c r="G385" s="113"/>
      <c r="H385" s="113"/>
      <c r="I385" s="113"/>
      <c r="J385" s="113"/>
      <c r="K385" s="112"/>
      <c r="L385" s="112"/>
      <c r="M385" s="112"/>
      <c r="N385" s="112"/>
      <c r="O385" s="112"/>
      <c r="P385" s="112"/>
      <c r="Q385" s="112"/>
      <c r="R385" s="112"/>
      <c r="S385" s="112"/>
      <c r="T385" s="112"/>
      <c r="U385" s="112"/>
      <c r="V385" s="112"/>
      <c r="W385" s="112"/>
      <c r="X385" s="112"/>
      <c r="Y385" s="112"/>
      <c r="Z385" s="112"/>
    </row>
    <row r="386" spans="1:26" ht="15.75" customHeight="1">
      <c r="A386" s="113"/>
      <c r="B386" s="113"/>
      <c r="C386" s="113"/>
      <c r="D386" s="113"/>
      <c r="E386" s="113"/>
      <c r="F386" s="113"/>
      <c r="G386" s="113"/>
      <c r="H386" s="113"/>
      <c r="I386" s="113"/>
      <c r="J386" s="113"/>
      <c r="K386" s="112"/>
      <c r="L386" s="112"/>
      <c r="M386" s="112"/>
      <c r="N386" s="112"/>
      <c r="O386" s="112"/>
      <c r="P386" s="112"/>
      <c r="Q386" s="112"/>
      <c r="R386" s="112"/>
      <c r="S386" s="112"/>
      <c r="T386" s="112"/>
      <c r="U386" s="112"/>
      <c r="V386" s="112"/>
      <c r="W386" s="112"/>
      <c r="X386" s="112"/>
      <c r="Y386" s="112"/>
      <c r="Z386" s="112"/>
    </row>
    <row r="387" spans="1:26" ht="15.75" customHeight="1">
      <c r="A387" s="113"/>
      <c r="B387" s="113"/>
      <c r="C387" s="113"/>
      <c r="D387" s="113"/>
      <c r="E387" s="113"/>
      <c r="F387" s="113"/>
      <c r="G387" s="113"/>
      <c r="H387" s="113"/>
      <c r="I387" s="113"/>
      <c r="J387" s="113"/>
      <c r="K387" s="112"/>
      <c r="L387" s="112"/>
      <c r="M387" s="112"/>
      <c r="N387" s="112"/>
      <c r="O387" s="112"/>
      <c r="P387" s="112"/>
      <c r="Q387" s="112"/>
      <c r="R387" s="112"/>
      <c r="S387" s="112"/>
      <c r="T387" s="112"/>
      <c r="U387" s="112"/>
      <c r="V387" s="112"/>
      <c r="W387" s="112"/>
      <c r="X387" s="112"/>
      <c r="Y387" s="112"/>
      <c r="Z387" s="112"/>
    </row>
    <row r="388" spans="1:26" ht="15.75" customHeight="1">
      <c r="A388" s="113"/>
      <c r="B388" s="113"/>
      <c r="C388" s="113"/>
      <c r="D388" s="113"/>
      <c r="E388" s="113"/>
      <c r="F388" s="113"/>
      <c r="G388" s="113"/>
      <c r="H388" s="113"/>
      <c r="I388" s="113"/>
      <c r="J388" s="113"/>
      <c r="K388" s="112"/>
      <c r="L388" s="112"/>
      <c r="M388" s="112"/>
      <c r="N388" s="112"/>
      <c r="O388" s="112"/>
      <c r="P388" s="112"/>
      <c r="Q388" s="112"/>
      <c r="R388" s="112"/>
      <c r="S388" s="112"/>
      <c r="T388" s="112"/>
      <c r="U388" s="112"/>
      <c r="V388" s="112"/>
      <c r="W388" s="112"/>
      <c r="X388" s="112"/>
      <c r="Y388" s="112"/>
      <c r="Z388" s="112"/>
    </row>
    <row r="389" spans="1:26" ht="15.75" customHeight="1">
      <c r="A389" s="113"/>
      <c r="B389" s="113"/>
      <c r="C389" s="113"/>
      <c r="D389" s="113"/>
      <c r="E389" s="113"/>
      <c r="F389" s="113"/>
      <c r="G389" s="113"/>
      <c r="H389" s="113"/>
      <c r="I389" s="113"/>
      <c r="J389" s="113"/>
      <c r="K389" s="112"/>
      <c r="L389" s="112"/>
      <c r="M389" s="112"/>
      <c r="N389" s="112"/>
      <c r="O389" s="112"/>
      <c r="P389" s="112"/>
      <c r="Q389" s="112"/>
      <c r="R389" s="112"/>
      <c r="S389" s="112"/>
      <c r="T389" s="112"/>
      <c r="U389" s="112"/>
      <c r="V389" s="112"/>
      <c r="W389" s="112"/>
      <c r="X389" s="112"/>
      <c r="Y389" s="112"/>
      <c r="Z389" s="112"/>
    </row>
    <row r="390" spans="1:26" ht="15.75" customHeight="1">
      <c r="A390" s="113"/>
      <c r="B390" s="113"/>
      <c r="C390" s="113"/>
      <c r="D390" s="113"/>
      <c r="E390" s="113"/>
      <c r="F390" s="113"/>
      <c r="G390" s="113"/>
      <c r="H390" s="113"/>
      <c r="I390" s="113"/>
      <c r="J390" s="113"/>
      <c r="K390" s="112"/>
      <c r="L390" s="112"/>
      <c r="M390" s="112"/>
      <c r="N390" s="112"/>
      <c r="O390" s="112"/>
      <c r="P390" s="112"/>
      <c r="Q390" s="112"/>
      <c r="R390" s="112"/>
      <c r="S390" s="112"/>
      <c r="T390" s="112"/>
      <c r="U390" s="112"/>
      <c r="V390" s="112"/>
      <c r="W390" s="112"/>
      <c r="X390" s="112"/>
      <c r="Y390" s="112"/>
      <c r="Z390" s="112"/>
    </row>
    <row r="391" spans="1:26" ht="15.75" customHeight="1">
      <c r="A391" s="113"/>
      <c r="B391" s="113"/>
      <c r="C391" s="113"/>
      <c r="D391" s="113"/>
      <c r="E391" s="113"/>
      <c r="F391" s="113"/>
      <c r="G391" s="113"/>
      <c r="H391" s="113"/>
      <c r="I391" s="113"/>
      <c r="J391" s="113"/>
      <c r="K391" s="112"/>
      <c r="L391" s="112"/>
      <c r="M391" s="112"/>
      <c r="N391" s="112"/>
      <c r="O391" s="112"/>
      <c r="P391" s="112"/>
      <c r="Q391" s="112"/>
      <c r="R391" s="112"/>
      <c r="S391" s="112"/>
      <c r="T391" s="112"/>
      <c r="U391" s="112"/>
      <c r="V391" s="112"/>
      <c r="W391" s="112"/>
      <c r="X391" s="112"/>
      <c r="Y391" s="112"/>
      <c r="Z391" s="112"/>
    </row>
    <row r="392" spans="1:26" ht="15.75" customHeight="1">
      <c r="A392" s="113"/>
      <c r="B392" s="113"/>
      <c r="C392" s="113"/>
      <c r="D392" s="113"/>
      <c r="E392" s="113"/>
      <c r="F392" s="113"/>
      <c r="G392" s="113"/>
      <c r="H392" s="113"/>
      <c r="I392" s="113"/>
      <c r="J392" s="113"/>
      <c r="K392" s="112"/>
      <c r="L392" s="112"/>
      <c r="M392" s="112"/>
      <c r="N392" s="112"/>
      <c r="O392" s="112"/>
      <c r="P392" s="112"/>
      <c r="Q392" s="112"/>
      <c r="R392" s="112"/>
      <c r="S392" s="112"/>
      <c r="T392" s="112"/>
      <c r="U392" s="112"/>
      <c r="V392" s="112"/>
      <c r="W392" s="112"/>
      <c r="X392" s="112"/>
      <c r="Y392" s="112"/>
      <c r="Z392" s="112"/>
    </row>
    <row r="393" spans="1:26" ht="15.75" customHeight="1">
      <c r="A393" s="113"/>
      <c r="B393" s="113"/>
      <c r="C393" s="113"/>
      <c r="D393" s="113"/>
      <c r="E393" s="113"/>
      <c r="F393" s="113"/>
      <c r="G393" s="113"/>
      <c r="H393" s="113"/>
      <c r="I393" s="113"/>
      <c r="J393" s="113"/>
      <c r="K393" s="112"/>
      <c r="L393" s="112"/>
      <c r="M393" s="112"/>
      <c r="N393" s="112"/>
      <c r="O393" s="112"/>
      <c r="P393" s="112"/>
      <c r="Q393" s="112"/>
      <c r="R393" s="112"/>
      <c r="S393" s="112"/>
      <c r="T393" s="112"/>
      <c r="U393" s="112"/>
      <c r="V393" s="112"/>
      <c r="W393" s="112"/>
      <c r="X393" s="112"/>
      <c r="Y393" s="112"/>
      <c r="Z393" s="112"/>
    </row>
    <row r="394" spans="1:26" ht="15.75" customHeight="1">
      <c r="A394" s="113"/>
      <c r="B394" s="113"/>
      <c r="C394" s="113"/>
      <c r="D394" s="113"/>
      <c r="E394" s="113"/>
      <c r="F394" s="113"/>
      <c r="G394" s="113"/>
      <c r="H394" s="113"/>
      <c r="I394" s="113"/>
      <c r="J394" s="113"/>
      <c r="K394" s="112"/>
      <c r="L394" s="112"/>
      <c r="M394" s="112"/>
      <c r="N394" s="112"/>
      <c r="O394" s="112"/>
      <c r="P394" s="112"/>
      <c r="Q394" s="112"/>
      <c r="R394" s="112"/>
      <c r="S394" s="112"/>
      <c r="T394" s="112"/>
      <c r="U394" s="112"/>
      <c r="V394" s="112"/>
      <c r="W394" s="112"/>
      <c r="X394" s="112"/>
      <c r="Y394" s="112"/>
      <c r="Z394" s="112"/>
    </row>
    <row r="395" spans="1:26" ht="15.75" customHeight="1">
      <c r="A395" s="113"/>
      <c r="B395" s="113"/>
      <c r="C395" s="113"/>
      <c r="D395" s="113"/>
      <c r="E395" s="113"/>
      <c r="F395" s="113"/>
      <c r="G395" s="113"/>
      <c r="H395" s="113"/>
      <c r="I395" s="113"/>
      <c r="J395" s="113"/>
      <c r="K395" s="112"/>
      <c r="L395" s="112"/>
      <c r="M395" s="112"/>
      <c r="N395" s="112"/>
      <c r="O395" s="112"/>
      <c r="P395" s="112"/>
      <c r="Q395" s="112"/>
      <c r="R395" s="112"/>
      <c r="S395" s="112"/>
      <c r="T395" s="112"/>
      <c r="U395" s="112"/>
      <c r="V395" s="112"/>
      <c r="W395" s="112"/>
      <c r="X395" s="112"/>
      <c r="Y395" s="112"/>
      <c r="Z395" s="112"/>
    </row>
    <row r="396" spans="1:26" ht="15.75" customHeight="1">
      <c r="A396" s="113"/>
      <c r="B396" s="113"/>
      <c r="C396" s="113"/>
      <c r="D396" s="113"/>
      <c r="E396" s="113"/>
      <c r="F396" s="113"/>
      <c r="G396" s="113"/>
      <c r="H396" s="113"/>
      <c r="I396" s="113"/>
      <c r="J396" s="113"/>
      <c r="K396" s="112"/>
      <c r="L396" s="112"/>
      <c r="M396" s="112"/>
      <c r="N396" s="112"/>
      <c r="O396" s="112"/>
      <c r="P396" s="112"/>
      <c r="Q396" s="112"/>
      <c r="R396" s="112"/>
      <c r="S396" s="112"/>
      <c r="T396" s="112"/>
      <c r="U396" s="112"/>
      <c r="V396" s="112"/>
      <c r="W396" s="112"/>
      <c r="X396" s="112"/>
      <c r="Y396" s="112"/>
      <c r="Z396" s="112"/>
    </row>
    <row r="397" spans="1:26" ht="15.75" customHeight="1">
      <c r="A397" s="113"/>
      <c r="B397" s="113"/>
      <c r="C397" s="113"/>
      <c r="D397" s="113"/>
      <c r="E397" s="113"/>
      <c r="F397" s="113"/>
      <c r="G397" s="113"/>
      <c r="H397" s="113"/>
      <c r="I397" s="113"/>
      <c r="J397" s="113"/>
      <c r="K397" s="112"/>
      <c r="L397" s="112"/>
      <c r="M397" s="112"/>
      <c r="N397" s="112"/>
      <c r="O397" s="112"/>
      <c r="P397" s="112"/>
      <c r="Q397" s="112"/>
      <c r="R397" s="112"/>
      <c r="S397" s="112"/>
      <c r="T397" s="112"/>
      <c r="U397" s="112"/>
      <c r="V397" s="112"/>
      <c r="W397" s="112"/>
      <c r="X397" s="112"/>
      <c r="Y397" s="112"/>
      <c r="Z397" s="112"/>
    </row>
    <row r="398" spans="1:26" ht="15.75" customHeight="1">
      <c r="A398" s="113"/>
      <c r="B398" s="113"/>
      <c r="C398" s="113"/>
      <c r="D398" s="113"/>
      <c r="E398" s="113"/>
      <c r="F398" s="113"/>
      <c r="G398" s="113"/>
      <c r="H398" s="113"/>
      <c r="I398" s="113"/>
      <c r="J398" s="113"/>
      <c r="K398" s="112"/>
      <c r="L398" s="112"/>
      <c r="M398" s="112"/>
      <c r="N398" s="112"/>
      <c r="O398" s="112"/>
      <c r="P398" s="112"/>
      <c r="Q398" s="112"/>
      <c r="R398" s="112"/>
      <c r="S398" s="112"/>
      <c r="T398" s="112"/>
      <c r="U398" s="112"/>
      <c r="V398" s="112"/>
      <c r="W398" s="112"/>
      <c r="X398" s="112"/>
      <c r="Y398" s="112"/>
      <c r="Z398" s="112"/>
    </row>
    <row r="399" spans="1:26" ht="15.75" customHeight="1">
      <c r="A399" s="113"/>
      <c r="B399" s="113"/>
      <c r="C399" s="113"/>
      <c r="D399" s="113"/>
      <c r="E399" s="113"/>
      <c r="F399" s="113"/>
      <c r="G399" s="113"/>
      <c r="H399" s="113"/>
      <c r="I399" s="113"/>
      <c r="J399" s="113"/>
      <c r="K399" s="112"/>
      <c r="L399" s="112"/>
      <c r="M399" s="112"/>
      <c r="N399" s="112"/>
      <c r="O399" s="112"/>
      <c r="P399" s="112"/>
      <c r="Q399" s="112"/>
      <c r="R399" s="112"/>
      <c r="S399" s="112"/>
      <c r="T399" s="112"/>
      <c r="U399" s="112"/>
      <c r="V399" s="112"/>
      <c r="W399" s="112"/>
      <c r="X399" s="112"/>
      <c r="Y399" s="112"/>
      <c r="Z399" s="112"/>
    </row>
    <row r="400" spans="1:26" ht="15.75" customHeight="1">
      <c r="A400" s="113"/>
      <c r="B400" s="113"/>
      <c r="C400" s="113"/>
      <c r="D400" s="113"/>
      <c r="E400" s="113"/>
      <c r="F400" s="113"/>
      <c r="G400" s="113"/>
      <c r="H400" s="113"/>
      <c r="I400" s="113"/>
      <c r="J400" s="113"/>
      <c r="K400" s="112"/>
      <c r="L400" s="112"/>
      <c r="M400" s="112"/>
      <c r="N400" s="112"/>
      <c r="O400" s="112"/>
      <c r="P400" s="112"/>
      <c r="Q400" s="112"/>
      <c r="R400" s="112"/>
      <c r="S400" s="112"/>
      <c r="T400" s="112"/>
      <c r="U400" s="112"/>
      <c r="V400" s="112"/>
      <c r="W400" s="112"/>
      <c r="X400" s="112"/>
      <c r="Y400" s="112"/>
      <c r="Z400" s="112"/>
    </row>
    <row r="401" spans="1:26" ht="15.75" customHeight="1">
      <c r="A401" s="113"/>
      <c r="B401" s="113"/>
      <c r="C401" s="113"/>
      <c r="D401" s="113"/>
      <c r="E401" s="113"/>
      <c r="F401" s="113"/>
      <c r="G401" s="113"/>
      <c r="H401" s="113"/>
      <c r="I401" s="113"/>
      <c r="J401" s="113"/>
      <c r="K401" s="112"/>
      <c r="L401" s="112"/>
      <c r="M401" s="112"/>
      <c r="N401" s="112"/>
      <c r="O401" s="112"/>
      <c r="P401" s="112"/>
      <c r="Q401" s="112"/>
      <c r="R401" s="112"/>
      <c r="S401" s="112"/>
      <c r="T401" s="112"/>
      <c r="U401" s="112"/>
      <c r="V401" s="112"/>
      <c r="W401" s="112"/>
      <c r="X401" s="112"/>
      <c r="Y401" s="112"/>
      <c r="Z401" s="112"/>
    </row>
    <row r="402" spans="1:26" ht="15.75" customHeight="1">
      <c r="A402" s="113"/>
      <c r="B402" s="113"/>
      <c r="C402" s="113"/>
      <c r="D402" s="113"/>
      <c r="E402" s="113"/>
      <c r="F402" s="113"/>
      <c r="G402" s="113"/>
      <c r="H402" s="113"/>
      <c r="I402" s="113"/>
      <c r="J402" s="113"/>
      <c r="K402" s="112"/>
      <c r="L402" s="112"/>
      <c r="M402" s="112"/>
      <c r="N402" s="112"/>
      <c r="O402" s="112"/>
      <c r="P402" s="112"/>
      <c r="Q402" s="112"/>
      <c r="R402" s="112"/>
      <c r="S402" s="112"/>
      <c r="T402" s="112"/>
      <c r="U402" s="112"/>
      <c r="V402" s="112"/>
      <c r="W402" s="112"/>
      <c r="X402" s="112"/>
      <c r="Y402" s="112"/>
      <c r="Z402" s="112"/>
    </row>
    <row r="403" spans="1:26" ht="15.75" customHeight="1">
      <c r="A403" s="113"/>
      <c r="B403" s="113"/>
      <c r="C403" s="113"/>
      <c r="D403" s="113"/>
      <c r="E403" s="113"/>
      <c r="F403" s="113"/>
      <c r="G403" s="113"/>
      <c r="H403" s="113"/>
      <c r="I403" s="113"/>
      <c r="J403" s="113"/>
      <c r="K403" s="112"/>
      <c r="L403" s="112"/>
      <c r="M403" s="112"/>
      <c r="N403" s="112"/>
      <c r="O403" s="112"/>
      <c r="P403" s="112"/>
      <c r="Q403" s="112"/>
      <c r="R403" s="112"/>
      <c r="S403" s="112"/>
      <c r="T403" s="112"/>
      <c r="U403" s="112"/>
      <c r="V403" s="112"/>
      <c r="W403" s="112"/>
      <c r="X403" s="112"/>
      <c r="Y403" s="112"/>
      <c r="Z403" s="112"/>
    </row>
    <row r="404" spans="1:26" ht="15.75" customHeight="1">
      <c r="A404" s="113"/>
      <c r="B404" s="113"/>
      <c r="C404" s="113"/>
      <c r="D404" s="113"/>
      <c r="E404" s="113"/>
      <c r="F404" s="113"/>
      <c r="G404" s="113"/>
      <c r="H404" s="113"/>
      <c r="I404" s="113"/>
      <c r="J404" s="113"/>
      <c r="K404" s="112"/>
      <c r="L404" s="112"/>
      <c r="M404" s="112"/>
      <c r="N404" s="112"/>
      <c r="O404" s="112"/>
      <c r="P404" s="112"/>
      <c r="Q404" s="112"/>
      <c r="R404" s="112"/>
      <c r="S404" s="112"/>
      <c r="T404" s="112"/>
      <c r="U404" s="112"/>
      <c r="V404" s="112"/>
      <c r="W404" s="112"/>
      <c r="X404" s="112"/>
      <c r="Y404" s="112"/>
      <c r="Z404" s="112"/>
    </row>
    <row r="405" spans="1:26" ht="15.75" customHeight="1">
      <c r="A405" s="113"/>
      <c r="B405" s="113"/>
      <c r="C405" s="113"/>
      <c r="D405" s="113"/>
      <c r="E405" s="113"/>
      <c r="F405" s="113"/>
      <c r="G405" s="113"/>
      <c r="H405" s="113"/>
      <c r="I405" s="113"/>
      <c r="J405" s="113"/>
      <c r="K405" s="112"/>
      <c r="L405" s="112"/>
      <c r="M405" s="112"/>
      <c r="N405" s="112"/>
      <c r="O405" s="112"/>
      <c r="P405" s="112"/>
      <c r="Q405" s="112"/>
      <c r="R405" s="112"/>
      <c r="S405" s="112"/>
      <c r="T405" s="112"/>
      <c r="U405" s="112"/>
      <c r="V405" s="112"/>
      <c r="W405" s="112"/>
      <c r="X405" s="112"/>
      <c r="Y405" s="112"/>
      <c r="Z405" s="112"/>
    </row>
    <row r="406" spans="1:26" ht="15.75" customHeight="1">
      <c r="A406" s="113"/>
      <c r="B406" s="113"/>
      <c r="C406" s="113"/>
      <c r="D406" s="113"/>
      <c r="E406" s="113"/>
      <c r="F406" s="113"/>
      <c r="G406" s="113"/>
      <c r="H406" s="113"/>
      <c r="I406" s="113"/>
      <c r="J406" s="113"/>
      <c r="K406" s="112"/>
      <c r="L406" s="112"/>
      <c r="M406" s="112"/>
      <c r="N406" s="112"/>
      <c r="O406" s="112"/>
      <c r="P406" s="112"/>
      <c r="Q406" s="112"/>
      <c r="R406" s="112"/>
      <c r="S406" s="112"/>
      <c r="T406" s="112"/>
      <c r="U406" s="112"/>
      <c r="V406" s="112"/>
      <c r="W406" s="112"/>
      <c r="X406" s="112"/>
      <c r="Y406" s="112"/>
      <c r="Z406" s="112"/>
    </row>
    <row r="407" spans="1:26" ht="15.75" customHeight="1">
      <c r="A407" s="113"/>
      <c r="B407" s="113"/>
      <c r="C407" s="113"/>
      <c r="D407" s="113"/>
      <c r="E407" s="113"/>
      <c r="F407" s="113"/>
      <c r="G407" s="113"/>
      <c r="H407" s="113"/>
      <c r="I407" s="113"/>
      <c r="J407" s="113"/>
      <c r="K407" s="112"/>
      <c r="L407" s="112"/>
      <c r="M407" s="112"/>
      <c r="N407" s="112"/>
      <c r="O407" s="112"/>
      <c r="P407" s="112"/>
      <c r="Q407" s="112"/>
      <c r="R407" s="112"/>
      <c r="S407" s="112"/>
      <c r="T407" s="112"/>
      <c r="U407" s="112"/>
      <c r="V407" s="112"/>
      <c r="W407" s="112"/>
      <c r="X407" s="112"/>
      <c r="Y407" s="112"/>
      <c r="Z407" s="112"/>
    </row>
    <row r="408" spans="1:26" ht="15.75" customHeight="1">
      <c r="A408" s="113"/>
      <c r="B408" s="113"/>
      <c r="C408" s="113"/>
      <c r="D408" s="113"/>
      <c r="E408" s="113"/>
      <c r="F408" s="113"/>
      <c r="G408" s="113"/>
      <c r="H408" s="113"/>
      <c r="I408" s="113"/>
      <c r="J408" s="113"/>
      <c r="K408" s="112"/>
      <c r="L408" s="112"/>
      <c r="M408" s="112"/>
      <c r="N408" s="112"/>
      <c r="O408" s="112"/>
      <c r="P408" s="112"/>
      <c r="Q408" s="112"/>
      <c r="R408" s="112"/>
      <c r="S408" s="112"/>
      <c r="T408" s="112"/>
      <c r="U408" s="112"/>
      <c r="V408" s="112"/>
      <c r="W408" s="112"/>
      <c r="X408" s="112"/>
      <c r="Y408" s="112"/>
      <c r="Z408" s="112"/>
    </row>
    <row r="409" spans="1:26" ht="15.75" customHeight="1">
      <c r="A409" s="113"/>
      <c r="B409" s="113"/>
      <c r="C409" s="113"/>
      <c r="D409" s="113"/>
      <c r="E409" s="113"/>
      <c r="F409" s="113"/>
      <c r="G409" s="113"/>
      <c r="H409" s="113"/>
      <c r="I409" s="113"/>
      <c r="J409" s="113"/>
      <c r="K409" s="112"/>
      <c r="L409" s="112"/>
      <c r="M409" s="112"/>
      <c r="N409" s="112"/>
      <c r="O409" s="112"/>
      <c r="P409" s="112"/>
      <c r="Q409" s="112"/>
      <c r="R409" s="112"/>
      <c r="S409" s="112"/>
      <c r="T409" s="112"/>
      <c r="U409" s="112"/>
      <c r="V409" s="112"/>
      <c r="W409" s="112"/>
      <c r="X409" s="112"/>
      <c r="Y409" s="112"/>
      <c r="Z409" s="112"/>
    </row>
    <row r="410" spans="1:26" ht="15.75" customHeight="1">
      <c r="A410" s="113"/>
      <c r="B410" s="113"/>
      <c r="C410" s="113"/>
      <c r="D410" s="113"/>
      <c r="E410" s="113"/>
      <c r="F410" s="113"/>
      <c r="G410" s="113"/>
      <c r="H410" s="113"/>
      <c r="I410" s="113"/>
      <c r="J410" s="113"/>
      <c r="K410" s="112"/>
      <c r="L410" s="112"/>
      <c r="M410" s="112"/>
      <c r="N410" s="112"/>
      <c r="O410" s="112"/>
      <c r="P410" s="112"/>
      <c r="Q410" s="112"/>
      <c r="R410" s="112"/>
      <c r="S410" s="112"/>
      <c r="T410" s="112"/>
      <c r="U410" s="112"/>
      <c r="V410" s="112"/>
      <c r="W410" s="112"/>
      <c r="X410" s="112"/>
      <c r="Y410" s="112"/>
      <c r="Z410" s="112"/>
    </row>
    <row r="411" spans="1:26" ht="15.75" customHeight="1">
      <c r="A411" s="113"/>
      <c r="B411" s="113"/>
      <c r="C411" s="113"/>
      <c r="D411" s="113"/>
      <c r="E411" s="113"/>
      <c r="F411" s="113"/>
      <c r="G411" s="113"/>
      <c r="H411" s="113"/>
      <c r="I411" s="113"/>
      <c r="J411" s="113"/>
      <c r="K411" s="112"/>
      <c r="L411" s="112"/>
      <c r="M411" s="112"/>
      <c r="N411" s="112"/>
      <c r="O411" s="112"/>
      <c r="P411" s="112"/>
      <c r="Q411" s="112"/>
      <c r="R411" s="112"/>
      <c r="S411" s="112"/>
      <c r="T411" s="112"/>
      <c r="U411" s="112"/>
      <c r="V411" s="112"/>
      <c r="W411" s="112"/>
      <c r="X411" s="112"/>
      <c r="Y411" s="112"/>
      <c r="Z411" s="112"/>
    </row>
    <row r="412" spans="1:26" ht="15.75" customHeight="1">
      <c r="A412" s="113"/>
      <c r="B412" s="113"/>
      <c r="C412" s="113"/>
      <c r="D412" s="113"/>
      <c r="E412" s="113"/>
      <c r="F412" s="113"/>
      <c r="G412" s="113"/>
      <c r="H412" s="113"/>
      <c r="I412" s="113"/>
      <c r="J412" s="113"/>
      <c r="K412" s="112"/>
      <c r="L412" s="112"/>
      <c r="M412" s="112"/>
      <c r="N412" s="112"/>
      <c r="O412" s="112"/>
      <c r="P412" s="112"/>
      <c r="Q412" s="112"/>
      <c r="R412" s="112"/>
      <c r="S412" s="112"/>
      <c r="T412" s="112"/>
      <c r="U412" s="112"/>
      <c r="V412" s="112"/>
      <c r="W412" s="112"/>
      <c r="X412" s="112"/>
      <c r="Y412" s="112"/>
      <c r="Z412" s="112"/>
    </row>
    <row r="413" spans="1:26" ht="15.75" customHeight="1">
      <c r="A413" s="113"/>
      <c r="B413" s="113"/>
      <c r="C413" s="113"/>
      <c r="D413" s="113"/>
      <c r="E413" s="113"/>
      <c r="F413" s="113"/>
      <c r="G413" s="113"/>
      <c r="H413" s="113"/>
      <c r="I413" s="113"/>
      <c r="J413" s="113"/>
      <c r="K413" s="112"/>
      <c r="L413" s="112"/>
      <c r="M413" s="112"/>
      <c r="N413" s="112"/>
      <c r="O413" s="112"/>
      <c r="P413" s="112"/>
      <c r="Q413" s="112"/>
      <c r="R413" s="112"/>
      <c r="S413" s="112"/>
      <c r="T413" s="112"/>
      <c r="U413" s="112"/>
      <c r="V413" s="112"/>
      <c r="W413" s="112"/>
      <c r="X413" s="112"/>
      <c r="Y413" s="112"/>
      <c r="Z413" s="112"/>
    </row>
    <row r="414" spans="1:26" ht="15.75" customHeight="1">
      <c r="A414" s="113"/>
      <c r="B414" s="113"/>
      <c r="C414" s="113"/>
      <c r="D414" s="113"/>
      <c r="E414" s="113"/>
      <c r="F414" s="113"/>
      <c r="G414" s="113"/>
      <c r="H414" s="113"/>
      <c r="I414" s="113"/>
      <c r="J414" s="113"/>
      <c r="K414" s="112"/>
      <c r="L414" s="112"/>
      <c r="M414" s="112"/>
      <c r="N414" s="112"/>
      <c r="O414" s="112"/>
      <c r="P414" s="112"/>
      <c r="Q414" s="112"/>
      <c r="R414" s="112"/>
      <c r="S414" s="112"/>
      <c r="T414" s="112"/>
      <c r="U414" s="112"/>
      <c r="V414" s="112"/>
      <c r="W414" s="112"/>
      <c r="X414" s="112"/>
      <c r="Y414" s="112"/>
      <c r="Z414" s="112"/>
    </row>
    <row r="415" spans="1:26" ht="15.75" customHeight="1">
      <c r="A415" s="113"/>
      <c r="B415" s="113"/>
      <c r="C415" s="113"/>
      <c r="D415" s="113"/>
      <c r="E415" s="113"/>
      <c r="F415" s="113"/>
      <c r="G415" s="113"/>
      <c r="H415" s="113"/>
      <c r="I415" s="113"/>
      <c r="J415" s="113"/>
      <c r="K415" s="112"/>
      <c r="L415" s="112"/>
      <c r="M415" s="112"/>
      <c r="N415" s="112"/>
      <c r="O415" s="112"/>
      <c r="P415" s="112"/>
      <c r="Q415" s="112"/>
      <c r="R415" s="112"/>
      <c r="S415" s="112"/>
      <c r="T415" s="112"/>
      <c r="U415" s="112"/>
      <c r="V415" s="112"/>
      <c r="W415" s="112"/>
      <c r="X415" s="112"/>
      <c r="Y415" s="112"/>
      <c r="Z415" s="112"/>
    </row>
    <row r="416" spans="1:26" ht="15.75" customHeight="1">
      <c r="A416" s="113"/>
      <c r="B416" s="113"/>
      <c r="C416" s="113"/>
      <c r="D416" s="113"/>
      <c r="E416" s="113"/>
      <c r="F416" s="113"/>
      <c r="G416" s="113"/>
      <c r="H416" s="113"/>
      <c r="I416" s="113"/>
      <c r="J416" s="113"/>
      <c r="K416" s="112"/>
      <c r="L416" s="112"/>
      <c r="M416" s="112"/>
      <c r="N416" s="112"/>
      <c r="O416" s="112"/>
      <c r="P416" s="112"/>
      <c r="Q416" s="112"/>
      <c r="R416" s="112"/>
      <c r="S416" s="112"/>
      <c r="T416" s="112"/>
      <c r="U416" s="112"/>
      <c r="V416" s="112"/>
      <c r="W416" s="112"/>
      <c r="X416" s="112"/>
      <c r="Y416" s="112"/>
      <c r="Z416" s="112"/>
    </row>
    <row r="417" spans="1:26" ht="15.75" customHeight="1">
      <c r="A417" s="113"/>
      <c r="B417" s="113"/>
      <c r="C417" s="113"/>
      <c r="D417" s="113"/>
      <c r="E417" s="113"/>
      <c r="F417" s="113"/>
      <c r="G417" s="113"/>
      <c r="H417" s="113"/>
      <c r="I417" s="113"/>
      <c r="J417" s="113"/>
      <c r="K417" s="112"/>
      <c r="L417" s="112"/>
      <c r="M417" s="112"/>
      <c r="N417" s="112"/>
      <c r="O417" s="112"/>
      <c r="P417" s="112"/>
      <c r="Q417" s="112"/>
      <c r="R417" s="112"/>
      <c r="S417" s="112"/>
      <c r="T417" s="112"/>
      <c r="U417" s="112"/>
      <c r="V417" s="112"/>
      <c r="W417" s="112"/>
      <c r="X417" s="112"/>
      <c r="Y417" s="112"/>
      <c r="Z417" s="112"/>
    </row>
    <row r="418" spans="1:26" ht="15.75" customHeight="1">
      <c r="A418" s="113"/>
      <c r="B418" s="113"/>
      <c r="C418" s="113"/>
      <c r="D418" s="113"/>
      <c r="E418" s="113"/>
      <c r="F418" s="113"/>
      <c r="G418" s="113"/>
      <c r="H418" s="113"/>
      <c r="I418" s="113"/>
      <c r="J418" s="113"/>
      <c r="K418" s="112"/>
      <c r="L418" s="112"/>
      <c r="M418" s="112"/>
      <c r="N418" s="112"/>
      <c r="O418" s="112"/>
      <c r="P418" s="112"/>
      <c r="Q418" s="112"/>
      <c r="R418" s="112"/>
      <c r="S418" s="112"/>
      <c r="T418" s="112"/>
      <c r="U418" s="112"/>
      <c r="V418" s="112"/>
      <c r="W418" s="112"/>
      <c r="X418" s="112"/>
      <c r="Y418" s="112"/>
      <c r="Z418" s="112"/>
    </row>
    <row r="419" spans="1:26" ht="15.75" customHeight="1">
      <c r="A419" s="113"/>
      <c r="B419" s="113"/>
      <c r="C419" s="113"/>
      <c r="D419" s="113"/>
      <c r="E419" s="113"/>
      <c r="F419" s="113"/>
      <c r="G419" s="113"/>
      <c r="H419" s="113"/>
      <c r="I419" s="113"/>
      <c r="J419" s="113"/>
      <c r="K419" s="112"/>
      <c r="L419" s="112"/>
      <c r="M419" s="112"/>
      <c r="N419" s="112"/>
      <c r="O419" s="112"/>
      <c r="P419" s="112"/>
      <c r="Q419" s="112"/>
      <c r="R419" s="112"/>
      <c r="S419" s="112"/>
      <c r="T419" s="112"/>
      <c r="U419" s="112"/>
      <c r="V419" s="112"/>
      <c r="W419" s="112"/>
      <c r="X419" s="112"/>
      <c r="Y419" s="112"/>
      <c r="Z419" s="112"/>
    </row>
    <row r="420" spans="1:26" ht="15.75" customHeight="1">
      <c r="A420" s="113"/>
      <c r="B420" s="113"/>
      <c r="C420" s="113"/>
      <c r="D420" s="113"/>
      <c r="E420" s="113"/>
      <c r="F420" s="113"/>
      <c r="G420" s="113"/>
      <c r="H420" s="113"/>
      <c r="I420" s="113"/>
      <c r="J420" s="113"/>
      <c r="K420" s="112"/>
      <c r="L420" s="112"/>
      <c r="M420" s="112"/>
      <c r="N420" s="112"/>
      <c r="O420" s="112"/>
      <c r="P420" s="112"/>
      <c r="Q420" s="112"/>
      <c r="R420" s="112"/>
      <c r="S420" s="112"/>
      <c r="T420" s="112"/>
      <c r="U420" s="112"/>
      <c r="V420" s="112"/>
      <c r="W420" s="112"/>
      <c r="X420" s="112"/>
      <c r="Y420" s="112"/>
      <c r="Z420" s="112"/>
    </row>
    <row r="421" spans="1:26" ht="15.75" customHeight="1">
      <c r="A421" s="113"/>
      <c r="B421" s="113"/>
      <c r="C421" s="113"/>
      <c r="D421" s="113"/>
      <c r="E421" s="113"/>
      <c r="F421" s="113"/>
      <c r="G421" s="113"/>
      <c r="H421" s="113"/>
      <c r="I421" s="113"/>
      <c r="J421" s="113"/>
      <c r="K421" s="112"/>
      <c r="L421" s="112"/>
      <c r="M421" s="112"/>
      <c r="N421" s="112"/>
      <c r="O421" s="112"/>
      <c r="P421" s="112"/>
      <c r="Q421" s="112"/>
      <c r="R421" s="112"/>
      <c r="S421" s="112"/>
      <c r="T421" s="112"/>
      <c r="U421" s="112"/>
      <c r="V421" s="112"/>
      <c r="W421" s="112"/>
      <c r="X421" s="112"/>
      <c r="Y421" s="112"/>
      <c r="Z421" s="112"/>
    </row>
    <row r="422" spans="1:26" ht="15.75" customHeight="1">
      <c r="A422" s="113"/>
      <c r="B422" s="113"/>
      <c r="C422" s="113"/>
      <c r="D422" s="113"/>
      <c r="E422" s="113"/>
      <c r="F422" s="113"/>
      <c r="G422" s="113"/>
      <c r="H422" s="113"/>
      <c r="I422" s="113"/>
      <c r="J422" s="113"/>
      <c r="K422" s="112"/>
      <c r="L422" s="112"/>
      <c r="M422" s="112"/>
      <c r="N422" s="112"/>
      <c r="O422" s="112"/>
      <c r="P422" s="112"/>
      <c r="Q422" s="112"/>
      <c r="R422" s="112"/>
      <c r="S422" s="112"/>
      <c r="T422" s="112"/>
      <c r="U422" s="112"/>
      <c r="V422" s="112"/>
      <c r="W422" s="112"/>
      <c r="X422" s="112"/>
      <c r="Y422" s="112"/>
      <c r="Z422" s="112"/>
    </row>
    <row r="423" spans="1:26" ht="15.75" customHeight="1">
      <c r="A423" s="113"/>
      <c r="B423" s="113"/>
      <c r="C423" s="113"/>
      <c r="D423" s="113"/>
      <c r="E423" s="113"/>
      <c r="F423" s="113"/>
      <c r="G423" s="113"/>
      <c r="H423" s="113"/>
      <c r="I423" s="113"/>
      <c r="J423" s="113"/>
      <c r="K423" s="112"/>
      <c r="L423" s="112"/>
      <c r="M423" s="112"/>
      <c r="N423" s="112"/>
      <c r="O423" s="112"/>
      <c r="P423" s="112"/>
      <c r="Q423" s="112"/>
      <c r="R423" s="112"/>
      <c r="S423" s="112"/>
      <c r="T423" s="112"/>
      <c r="U423" s="112"/>
      <c r="V423" s="112"/>
      <c r="W423" s="112"/>
      <c r="X423" s="112"/>
      <c r="Y423" s="112"/>
      <c r="Z423" s="112"/>
    </row>
    <row r="424" spans="1:26" ht="15.75" customHeight="1">
      <c r="A424" s="113"/>
      <c r="B424" s="113"/>
      <c r="C424" s="113"/>
      <c r="D424" s="113"/>
      <c r="E424" s="113"/>
      <c r="F424" s="113"/>
      <c r="G424" s="113"/>
      <c r="H424" s="113"/>
      <c r="I424" s="113"/>
      <c r="J424" s="113"/>
      <c r="K424" s="112"/>
      <c r="L424" s="112"/>
      <c r="M424" s="112"/>
      <c r="N424" s="112"/>
      <c r="O424" s="112"/>
      <c r="P424" s="112"/>
      <c r="Q424" s="112"/>
      <c r="R424" s="112"/>
      <c r="S424" s="112"/>
      <c r="T424" s="112"/>
      <c r="U424" s="112"/>
      <c r="V424" s="112"/>
      <c r="W424" s="112"/>
      <c r="X424" s="112"/>
      <c r="Y424" s="112"/>
      <c r="Z424" s="112"/>
    </row>
    <row r="425" spans="1:26" ht="15.75" customHeight="1">
      <c r="A425" s="113"/>
      <c r="B425" s="113"/>
      <c r="C425" s="113"/>
      <c r="D425" s="113"/>
      <c r="E425" s="113"/>
      <c r="F425" s="113"/>
      <c r="G425" s="113"/>
      <c r="H425" s="113"/>
      <c r="I425" s="113"/>
      <c r="J425" s="113"/>
      <c r="K425" s="112"/>
      <c r="L425" s="112"/>
      <c r="M425" s="112"/>
      <c r="N425" s="112"/>
      <c r="O425" s="112"/>
      <c r="P425" s="112"/>
      <c r="Q425" s="112"/>
      <c r="R425" s="112"/>
      <c r="S425" s="112"/>
      <c r="T425" s="112"/>
      <c r="U425" s="112"/>
      <c r="V425" s="112"/>
      <c r="W425" s="112"/>
      <c r="X425" s="112"/>
      <c r="Y425" s="112"/>
      <c r="Z425" s="112"/>
    </row>
    <row r="426" spans="1:26" ht="15.75" customHeight="1">
      <c r="A426" s="113"/>
      <c r="B426" s="113"/>
      <c r="C426" s="113"/>
      <c r="D426" s="113"/>
      <c r="E426" s="113"/>
      <c r="F426" s="113"/>
      <c r="G426" s="113"/>
      <c r="H426" s="113"/>
      <c r="I426" s="113"/>
      <c r="J426" s="113"/>
      <c r="K426" s="112"/>
      <c r="L426" s="112"/>
      <c r="M426" s="112"/>
      <c r="N426" s="112"/>
      <c r="O426" s="112"/>
      <c r="P426" s="112"/>
      <c r="Q426" s="112"/>
      <c r="R426" s="112"/>
      <c r="S426" s="112"/>
      <c r="T426" s="112"/>
      <c r="U426" s="112"/>
      <c r="V426" s="112"/>
      <c r="W426" s="112"/>
      <c r="X426" s="112"/>
      <c r="Y426" s="112"/>
      <c r="Z426" s="112"/>
    </row>
    <row r="427" spans="1:26" ht="15.75" customHeight="1">
      <c r="A427" s="113"/>
      <c r="B427" s="113"/>
      <c r="C427" s="113"/>
      <c r="D427" s="113"/>
      <c r="E427" s="113"/>
      <c r="F427" s="113"/>
      <c r="G427" s="113"/>
      <c r="H427" s="113"/>
      <c r="I427" s="113"/>
      <c r="J427" s="113"/>
      <c r="K427" s="112"/>
      <c r="L427" s="112"/>
      <c r="M427" s="112"/>
      <c r="N427" s="112"/>
      <c r="O427" s="112"/>
      <c r="P427" s="112"/>
      <c r="Q427" s="112"/>
      <c r="R427" s="112"/>
      <c r="S427" s="112"/>
      <c r="T427" s="112"/>
      <c r="U427" s="112"/>
      <c r="V427" s="112"/>
      <c r="W427" s="112"/>
      <c r="X427" s="112"/>
      <c r="Y427" s="112"/>
      <c r="Z427" s="112"/>
    </row>
    <row r="428" spans="1:26" ht="15.75" customHeight="1">
      <c r="A428" s="113"/>
      <c r="B428" s="113"/>
      <c r="C428" s="113"/>
      <c r="D428" s="113"/>
      <c r="E428" s="113"/>
      <c r="F428" s="113"/>
      <c r="G428" s="113"/>
      <c r="H428" s="113"/>
      <c r="I428" s="113"/>
      <c r="J428" s="113"/>
      <c r="K428" s="112"/>
      <c r="L428" s="112"/>
      <c r="M428" s="112"/>
      <c r="N428" s="112"/>
      <c r="O428" s="112"/>
      <c r="P428" s="112"/>
      <c r="Q428" s="112"/>
      <c r="R428" s="112"/>
      <c r="S428" s="112"/>
      <c r="T428" s="112"/>
      <c r="U428" s="112"/>
      <c r="V428" s="112"/>
      <c r="W428" s="112"/>
      <c r="X428" s="112"/>
      <c r="Y428" s="112"/>
      <c r="Z428" s="112"/>
    </row>
    <row r="429" spans="1:26" ht="15.75" customHeight="1">
      <c r="A429" s="113"/>
      <c r="B429" s="113"/>
      <c r="C429" s="113"/>
      <c r="D429" s="113"/>
      <c r="E429" s="113"/>
      <c r="F429" s="113"/>
      <c r="G429" s="113"/>
      <c r="H429" s="113"/>
      <c r="I429" s="113"/>
      <c r="J429" s="113"/>
      <c r="K429" s="112"/>
      <c r="L429" s="112"/>
      <c r="M429" s="112"/>
      <c r="N429" s="112"/>
      <c r="O429" s="112"/>
      <c r="P429" s="112"/>
      <c r="Q429" s="112"/>
      <c r="R429" s="112"/>
      <c r="S429" s="112"/>
      <c r="T429" s="112"/>
      <c r="U429" s="112"/>
      <c r="V429" s="112"/>
      <c r="W429" s="112"/>
      <c r="X429" s="112"/>
      <c r="Y429" s="112"/>
      <c r="Z429" s="112"/>
    </row>
    <row r="430" spans="1:26" ht="15.75" customHeight="1">
      <c r="A430" s="113"/>
      <c r="B430" s="113"/>
      <c r="C430" s="113"/>
      <c r="D430" s="113"/>
      <c r="E430" s="113"/>
      <c r="F430" s="113"/>
      <c r="G430" s="113"/>
      <c r="H430" s="113"/>
      <c r="I430" s="113"/>
      <c r="J430" s="113"/>
      <c r="K430" s="112"/>
      <c r="L430" s="112"/>
      <c r="M430" s="112"/>
      <c r="N430" s="112"/>
      <c r="O430" s="112"/>
      <c r="P430" s="112"/>
      <c r="Q430" s="112"/>
      <c r="R430" s="112"/>
      <c r="S430" s="112"/>
      <c r="T430" s="112"/>
      <c r="U430" s="112"/>
      <c r="V430" s="112"/>
      <c r="W430" s="112"/>
      <c r="X430" s="112"/>
      <c r="Y430" s="112"/>
      <c r="Z430" s="112"/>
    </row>
    <row r="431" spans="1:26" ht="15.75" customHeight="1">
      <c r="A431" s="113"/>
      <c r="B431" s="113"/>
      <c r="C431" s="113"/>
      <c r="D431" s="113"/>
      <c r="E431" s="113"/>
      <c r="F431" s="113"/>
      <c r="G431" s="113"/>
      <c r="H431" s="113"/>
      <c r="I431" s="113"/>
      <c r="J431" s="113"/>
      <c r="K431" s="112"/>
      <c r="L431" s="112"/>
      <c r="M431" s="112"/>
      <c r="N431" s="112"/>
      <c r="O431" s="112"/>
      <c r="P431" s="112"/>
      <c r="Q431" s="112"/>
      <c r="R431" s="112"/>
      <c r="S431" s="112"/>
      <c r="T431" s="112"/>
      <c r="U431" s="112"/>
      <c r="V431" s="112"/>
      <c r="W431" s="112"/>
      <c r="X431" s="112"/>
      <c r="Y431" s="112"/>
      <c r="Z431" s="112"/>
    </row>
    <row r="432" spans="1:26" ht="15.75" customHeight="1">
      <c r="A432" s="113"/>
      <c r="B432" s="113"/>
      <c r="C432" s="113"/>
      <c r="D432" s="113"/>
      <c r="E432" s="113"/>
      <c r="F432" s="113"/>
      <c r="G432" s="113"/>
      <c r="H432" s="113"/>
      <c r="I432" s="113"/>
      <c r="J432" s="113"/>
      <c r="K432" s="112"/>
      <c r="L432" s="112"/>
      <c r="M432" s="112"/>
      <c r="N432" s="112"/>
      <c r="O432" s="112"/>
      <c r="P432" s="112"/>
      <c r="Q432" s="112"/>
      <c r="R432" s="112"/>
      <c r="S432" s="112"/>
      <c r="T432" s="112"/>
      <c r="U432" s="112"/>
      <c r="V432" s="112"/>
      <c r="W432" s="112"/>
      <c r="X432" s="112"/>
      <c r="Y432" s="112"/>
      <c r="Z432" s="112"/>
    </row>
    <row r="433" spans="1:26" ht="15.75" customHeight="1">
      <c r="A433" s="113"/>
      <c r="B433" s="113"/>
      <c r="C433" s="113"/>
      <c r="D433" s="113"/>
      <c r="E433" s="113"/>
      <c r="F433" s="113"/>
      <c r="G433" s="113"/>
      <c r="H433" s="113"/>
      <c r="I433" s="113"/>
      <c r="J433" s="113"/>
      <c r="K433" s="112"/>
      <c r="L433" s="112"/>
      <c r="M433" s="112"/>
      <c r="N433" s="112"/>
      <c r="O433" s="112"/>
      <c r="P433" s="112"/>
      <c r="Q433" s="112"/>
      <c r="R433" s="112"/>
      <c r="S433" s="112"/>
      <c r="T433" s="112"/>
      <c r="U433" s="112"/>
      <c r="V433" s="112"/>
      <c r="W433" s="112"/>
      <c r="X433" s="112"/>
      <c r="Y433" s="112"/>
      <c r="Z433" s="112"/>
    </row>
    <row r="434" spans="1:26" ht="15.75" customHeight="1">
      <c r="A434" s="113"/>
      <c r="B434" s="113"/>
      <c r="C434" s="113"/>
      <c r="D434" s="113"/>
      <c r="E434" s="113"/>
      <c r="F434" s="113"/>
      <c r="G434" s="113"/>
      <c r="H434" s="113"/>
      <c r="I434" s="113"/>
      <c r="J434" s="113"/>
      <c r="K434" s="112"/>
      <c r="L434" s="112"/>
      <c r="M434" s="112"/>
      <c r="N434" s="112"/>
      <c r="O434" s="112"/>
      <c r="P434" s="112"/>
      <c r="Q434" s="112"/>
      <c r="R434" s="112"/>
      <c r="S434" s="112"/>
      <c r="T434" s="112"/>
      <c r="U434" s="112"/>
      <c r="V434" s="112"/>
      <c r="W434" s="112"/>
      <c r="X434" s="112"/>
      <c r="Y434" s="112"/>
      <c r="Z434" s="112"/>
    </row>
    <row r="435" spans="1:26" ht="15.75" customHeight="1">
      <c r="A435" s="113"/>
      <c r="B435" s="113"/>
      <c r="C435" s="113"/>
      <c r="D435" s="113"/>
      <c r="E435" s="113"/>
      <c r="F435" s="113"/>
      <c r="G435" s="113"/>
      <c r="H435" s="113"/>
      <c r="I435" s="113"/>
      <c r="J435" s="113"/>
      <c r="K435" s="112"/>
      <c r="L435" s="112"/>
      <c r="M435" s="112"/>
      <c r="N435" s="112"/>
      <c r="O435" s="112"/>
      <c r="P435" s="112"/>
      <c r="Q435" s="112"/>
      <c r="R435" s="112"/>
      <c r="S435" s="112"/>
      <c r="T435" s="112"/>
      <c r="U435" s="112"/>
      <c r="V435" s="112"/>
      <c r="W435" s="112"/>
      <c r="X435" s="112"/>
      <c r="Y435" s="112"/>
      <c r="Z435" s="112"/>
    </row>
    <row r="436" spans="1:26" ht="15.75" customHeight="1">
      <c r="A436" s="113"/>
      <c r="B436" s="113"/>
      <c r="C436" s="113"/>
      <c r="D436" s="113"/>
      <c r="E436" s="113"/>
      <c r="F436" s="113"/>
      <c r="G436" s="113"/>
      <c r="H436" s="113"/>
      <c r="I436" s="113"/>
      <c r="J436" s="113"/>
      <c r="K436" s="112"/>
      <c r="L436" s="112"/>
      <c r="M436" s="112"/>
      <c r="N436" s="112"/>
      <c r="O436" s="112"/>
      <c r="P436" s="112"/>
      <c r="Q436" s="112"/>
      <c r="R436" s="112"/>
      <c r="S436" s="112"/>
      <c r="T436" s="112"/>
      <c r="U436" s="112"/>
      <c r="V436" s="112"/>
      <c r="W436" s="112"/>
      <c r="X436" s="112"/>
      <c r="Y436" s="112"/>
      <c r="Z436" s="112"/>
    </row>
    <row r="437" spans="1:26" ht="15.75" customHeight="1">
      <c r="A437" s="113"/>
      <c r="B437" s="113"/>
      <c r="C437" s="113"/>
      <c r="D437" s="113"/>
      <c r="E437" s="113"/>
      <c r="F437" s="113"/>
      <c r="G437" s="113"/>
      <c r="H437" s="113"/>
      <c r="I437" s="113"/>
      <c r="J437" s="113"/>
      <c r="K437" s="112"/>
      <c r="L437" s="112"/>
      <c r="M437" s="112"/>
      <c r="N437" s="112"/>
      <c r="O437" s="112"/>
      <c r="P437" s="112"/>
      <c r="Q437" s="112"/>
      <c r="R437" s="112"/>
      <c r="S437" s="112"/>
      <c r="T437" s="112"/>
      <c r="U437" s="112"/>
      <c r="V437" s="112"/>
      <c r="W437" s="112"/>
      <c r="X437" s="112"/>
      <c r="Y437" s="112"/>
      <c r="Z437" s="112"/>
    </row>
    <row r="438" spans="1:26" ht="15.75" customHeight="1">
      <c r="A438" s="113"/>
      <c r="B438" s="113"/>
      <c r="C438" s="113"/>
      <c r="D438" s="113"/>
      <c r="E438" s="113"/>
      <c r="F438" s="113"/>
      <c r="G438" s="113"/>
      <c r="H438" s="113"/>
      <c r="I438" s="113"/>
      <c r="J438" s="113"/>
      <c r="K438" s="112"/>
      <c r="L438" s="112"/>
      <c r="M438" s="112"/>
      <c r="N438" s="112"/>
      <c r="O438" s="112"/>
      <c r="P438" s="112"/>
      <c r="Q438" s="112"/>
      <c r="R438" s="112"/>
      <c r="S438" s="112"/>
      <c r="T438" s="112"/>
      <c r="U438" s="112"/>
      <c r="V438" s="112"/>
      <c r="W438" s="112"/>
      <c r="X438" s="112"/>
      <c r="Y438" s="112"/>
      <c r="Z438" s="112"/>
    </row>
    <row r="439" spans="1:26" ht="15.75" customHeight="1">
      <c r="A439" s="113"/>
      <c r="B439" s="113"/>
      <c r="C439" s="113"/>
      <c r="D439" s="113"/>
      <c r="E439" s="113"/>
      <c r="F439" s="113"/>
      <c r="G439" s="113"/>
      <c r="H439" s="113"/>
      <c r="I439" s="113"/>
      <c r="J439" s="113"/>
      <c r="K439" s="112"/>
      <c r="L439" s="112"/>
      <c r="M439" s="112"/>
      <c r="N439" s="112"/>
      <c r="O439" s="112"/>
      <c r="P439" s="112"/>
      <c r="Q439" s="112"/>
      <c r="R439" s="112"/>
      <c r="S439" s="112"/>
      <c r="T439" s="112"/>
      <c r="U439" s="112"/>
      <c r="V439" s="112"/>
      <c r="W439" s="112"/>
      <c r="X439" s="112"/>
      <c r="Y439" s="112"/>
      <c r="Z439" s="112"/>
    </row>
    <row r="440" spans="1:26" ht="15.75" customHeight="1">
      <c r="A440" s="113"/>
      <c r="B440" s="113"/>
      <c r="C440" s="113"/>
      <c r="D440" s="113"/>
      <c r="E440" s="113"/>
      <c r="F440" s="113"/>
      <c r="G440" s="113"/>
      <c r="H440" s="113"/>
      <c r="I440" s="113"/>
      <c r="J440" s="113"/>
      <c r="K440" s="112"/>
      <c r="L440" s="112"/>
      <c r="M440" s="112"/>
      <c r="N440" s="112"/>
      <c r="O440" s="112"/>
      <c r="P440" s="112"/>
      <c r="Q440" s="112"/>
      <c r="R440" s="112"/>
      <c r="S440" s="112"/>
      <c r="T440" s="112"/>
      <c r="U440" s="112"/>
      <c r="V440" s="112"/>
      <c r="W440" s="112"/>
      <c r="X440" s="112"/>
      <c r="Y440" s="112"/>
      <c r="Z440" s="112"/>
    </row>
    <row r="441" spans="1:26" ht="15.75" customHeight="1">
      <c r="A441" s="113"/>
      <c r="B441" s="113"/>
      <c r="C441" s="113"/>
      <c r="D441" s="113"/>
      <c r="E441" s="113"/>
      <c r="F441" s="113"/>
      <c r="G441" s="113"/>
      <c r="H441" s="113"/>
      <c r="I441" s="113"/>
      <c r="J441" s="113"/>
      <c r="K441" s="112"/>
      <c r="L441" s="112"/>
      <c r="M441" s="112"/>
      <c r="N441" s="112"/>
      <c r="O441" s="112"/>
      <c r="P441" s="112"/>
      <c r="Q441" s="112"/>
      <c r="R441" s="112"/>
      <c r="S441" s="112"/>
      <c r="T441" s="112"/>
      <c r="U441" s="112"/>
      <c r="V441" s="112"/>
      <c r="W441" s="112"/>
      <c r="X441" s="112"/>
      <c r="Y441" s="112"/>
      <c r="Z441" s="112"/>
    </row>
    <row r="442" spans="1:26" ht="15.75" customHeight="1">
      <c r="A442" s="113"/>
      <c r="B442" s="113"/>
      <c r="C442" s="113"/>
      <c r="D442" s="113"/>
      <c r="E442" s="113"/>
      <c r="F442" s="113"/>
      <c r="G442" s="113"/>
      <c r="H442" s="113"/>
      <c r="I442" s="113"/>
      <c r="J442" s="113"/>
      <c r="K442" s="112"/>
      <c r="L442" s="112"/>
      <c r="M442" s="112"/>
      <c r="N442" s="112"/>
      <c r="O442" s="112"/>
      <c r="P442" s="112"/>
      <c r="Q442" s="112"/>
      <c r="R442" s="112"/>
      <c r="S442" s="112"/>
      <c r="T442" s="112"/>
      <c r="U442" s="112"/>
      <c r="V442" s="112"/>
      <c r="W442" s="112"/>
      <c r="X442" s="112"/>
      <c r="Y442" s="112"/>
      <c r="Z442" s="112"/>
    </row>
    <row r="443" spans="1:26" ht="15.75" customHeight="1">
      <c r="A443" s="113"/>
      <c r="B443" s="113"/>
      <c r="C443" s="113"/>
      <c r="D443" s="113"/>
      <c r="E443" s="113"/>
      <c r="F443" s="113"/>
      <c r="G443" s="113"/>
      <c r="H443" s="113"/>
      <c r="I443" s="113"/>
      <c r="J443" s="113"/>
      <c r="K443" s="112"/>
      <c r="L443" s="112"/>
      <c r="M443" s="112"/>
      <c r="N443" s="112"/>
      <c r="O443" s="112"/>
      <c r="P443" s="112"/>
      <c r="Q443" s="112"/>
      <c r="R443" s="112"/>
      <c r="S443" s="112"/>
      <c r="T443" s="112"/>
      <c r="U443" s="112"/>
      <c r="V443" s="112"/>
      <c r="W443" s="112"/>
      <c r="X443" s="112"/>
      <c r="Y443" s="112"/>
      <c r="Z443" s="112"/>
    </row>
    <row r="444" spans="1:26" ht="15.75" customHeight="1">
      <c r="A444" s="113"/>
      <c r="B444" s="113"/>
      <c r="C444" s="113"/>
      <c r="D444" s="113"/>
      <c r="E444" s="113"/>
      <c r="F444" s="113"/>
      <c r="G444" s="113"/>
      <c r="H444" s="113"/>
      <c r="I444" s="113"/>
      <c r="J444" s="113"/>
      <c r="K444" s="112"/>
      <c r="L444" s="112"/>
      <c r="M444" s="112"/>
      <c r="N444" s="112"/>
      <c r="O444" s="112"/>
      <c r="P444" s="112"/>
      <c r="Q444" s="112"/>
      <c r="R444" s="112"/>
      <c r="S444" s="112"/>
      <c r="T444" s="112"/>
      <c r="U444" s="112"/>
      <c r="V444" s="112"/>
      <c r="W444" s="112"/>
      <c r="X444" s="112"/>
      <c r="Y444" s="112"/>
      <c r="Z444" s="112"/>
    </row>
    <row r="445" spans="1:26" ht="15.75" customHeight="1">
      <c r="A445" s="113"/>
      <c r="B445" s="113"/>
      <c r="C445" s="113"/>
      <c r="D445" s="113"/>
      <c r="E445" s="113"/>
      <c r="F445" s="113"/>
      <c r="G445" s="113"/>
      <c r="H445" s="113"/>
      <c r="I445" s="113"/>
      <c r="J445" s="113"/>
      <c r="K445" s="112"/>
      <c r="L445" s="112"/>
      <c r="M445" s="112"/>
      <c r="N445" s="112"/>
      <c r="O445" s="112"/>
      <c r="P445" s="112"/>
      <c r="Q445" s="112"/>
      <c r="R445" s="112"/>
      <c r="S445" s="112"/>
      <c r="T445" s="112"/>
      <c r="U445" s="112"/>
      <c r="V445" s="112"/>
      <c r="W445" s="112"/>
      <c r="X445" s="112"/>
      <c r="Y445" s="112"/>
      <c r="Z445" s="112"/>
    </row>
    <row r="446" spans="1:26" ht="15.75" customHeight="1">
      <c r="A446" s="113"/>
      <c r="B446" s="113"/>
      <c r="C446" s="113"/>
      <c r="D446" s="113"/>
      <c r="E446" s="113"/>
      <c r="F446" s="113"/>
      <c r="G446" s="113"/>
      <c r="H446" s="113"/>
      <c r="I446" s="113"/>
      <c r="J446" s="113"/>
      <c r="K446" s="112"/>
      <c r="L446" s="112"/>
      <c r="M446" s="112"/>
      <c r="N446" s="112"/>
      <c r="O446" s="112"/>
      <c r="P446" s="112"/>
      <c r="Q446" s="112"/>
      <c r="R446" s="112"/>
      <c r="S446" s="112"/>
      <c r="T446" s="112"/>
      <c r="U446" s="112"/>
      <c r="V446" s="112"/>
      <c r="W446" s="112"/>
      <c r="X446" s="112"/>
      <c r="Y446" s="112"/>
      <c r="Z446" s="112"/>
    </row>
    <row r="447" spans="1:26" ht="15.75" customHeight="1">
      <c r="A447" s="113"/>
      <c r="B447" s="113"/>
      <c r="C447" s="113"/>
      <c r="D447" s="113"/>
      <c r="E447" s="113"/>
      <c r="F447" s="113"/>
      <c r="G447" s="113"/>
      <c r="H447" s="113"/>
      <c r="I447" s="113"/>
      <c r="J447" s="113"/>
      <c r="K447" s="112"/>
      <c r="L447" s="112"/>
      <c r="M447" s="112"/>
      <c r="N447" s="112"/>
      <c r="O447" s="112"/>
      <c r="P447" s="112"/>
      <c r="Q447" s="112"/>
      <c r="R447" s="112"/>
      <c r="S447" s="112"/>
      <c r="T447" s="112"/>
      <c r="U447" s="112"/>
      <c r="V447" s="112"/>
      <c r="W447" s="112"/>
      <c r="X447" s="112"/>
      <c r="Y447" s="112"/>
      <c r="Z447" s="112"/>
    </row>
    <row r="448" spans="1:26" ht="15.75" customHeight="1">
      <c r="A448" s="113"/>
      <c r="B448" s="113"/>
      <c r="C448" s="113"/>
      <c r="D448" s="113"/>
      <c r="E448" s="113"/>
      <c r="F448" s="113"/>
      <c r="G448" s="113"/>
      <c r="H448" s="113"/>
      <c r="I448" s="113"/>
      <c r="J448" s="113"/>
      <c r="K448" s="112"/>
      <c r="L448" s="112"/>
      <c r="M448" s="112"/>
      <c r="N448" s="112"/>
      <c r="O448" s="112"/>
      <c r="P448" s="112"/>
      <c r="Q448" s="112"/>
      <c r="R448" s="112"/>
      <c r="S448" s="112"/>
      <c r="T448" s="112"/>
      <c r="U448" s="112"/>
      <c r="V448" s="112"/>
      <c r="W448" s="112"/>
      <c r="X448" s="112"/>
      <c r="Y448" s="112"/>
      <c r="Z448" s="112"/>
    </row>
    <row r="449" spans="1:26" ht="15.75" customHeight="1">
      <c r="A449" s="113"/>
      <c r="B449" s="113"/>
      <c r="C449" s="113"/>
      <c r="D449" s="113"/>
      <c r="E449" s="113"/>
      <c r="F449" s="113"/>
      <c r="G449" s="113"/>
      <c r="H449" s="113"/>
      <c r="I449" s="113"/>
      <c r="J449" s="113"/>
      <c r="K449" s="112"/>
      <c r="L449" s="112"/>
      <c r="M449" s="112"/>
      <c r="N449" s="112"/>
      <c r="O449" s="112"/>
      <c r="P449" s="112"/>
      <c r="Q449" s="112"/>
      <c r="R449" s="112"/>
      <c r="S449" s="112"/>
      <c r="T449" s="112"/>
      <c r="U449" s="112"/>
      <c r="V449" s="112"/>
      <c r="W449" s="112"/>
      <c r="X449" s="112"/>
      <c r="Y449" s="112"/>
      <c r="Z449" s="112"/>
    </row>
    <row r="450" spans="1:26" ht="15.75" customHeight="1">
      <c r="A450" s="113"/>
      <c r="B450" s="113"/>
      <c r="C450" s="113"/>
      <c r="D450" s="113"/>
      <c r="E450" s="113"/>
      <c r="F450" s="113"/>
      <c r="G450" s="113"/>
      <c r="H450" s="113"/>
      <c r="I450" s="113"/>
      <c r="J450" s="113"/>
      <c r="K450" s="112"/>
      <c r="L450" s="112"/>
      <c r="M450" s="112"/>
      <c r="N450" s="112"/>
      <c r="O450" s="112"/>
      <c r="P450" s="112"/>
      <c r="Q450" s="112"/>
      <c r="R450" s="112"/>
      <c r="S450" s="112"/>
      <c r="T450" s="112"/>
      <c r="U450" s="112"/>
      <c r="V450" s="112"/>
      <c r="W450" s="112"/>
      <c r="X450" s="112"/>
      <c r="Y450" s="112"/>
      <c r="Z450" s="112"/>
    </row>
    <row r="451" spans="1:26" ht="15.75" customHeight="1">
      <c r="A451" s="113"/>
      <c r="B451" s="113"/>
      <c r="C451" s="113"/>
      <c r="D451" s="113"/>
      <c r="E451" s="113"/>
      <c r="F451" s="113"/>
      <c r="G451" s="113"/>
      <c r="H451" s="113"/>
      <c r="I451" s="113"/>
      <c r="J451" s="113"/>
      <c r="K451" s="112"/>
      <c r="L451" s="112"/>
      <c r="M451" s="112"/>
      <c r="N451" s="112"/>
      <c r="O451" s="112"/>
      <c r="P451" s="112"/>
      <c r="Q451" s="112"/>
      <c r="R451" s="112"/>
      <c r="S451" s="112"/>
      <c r="T451" s="112"/>
      <c r="U451" s="112"/>
      <c r="V451" s="112"/>
      <c r="W451" s="112"/>
      <c r="X451" s="112"/>
      <c r="Y451" s="112"/>
      <c r="Z451" s="112"/>
    </row>
    <row r="452" spans="1:26" ht="15.75" customHeight="1">
      <c r="A452" s="113"/>
      <c r="B452" s="113"/>
      <c r="C452" s="113"/>
      <c r="D452" s="113"/>
      <c r="E452" s="113"/>
      <c r="F452" s="113"/>
      <c r="G452" s="113"/>
      <c r="H452" s="113"/>
      <c r="I452" s="113"/>
      <c r="J452" s="113"/>
      <c r="K452" s="112"/>
      <c r="L452" s="112"/>
      <c r="M452" s="112"/>
      <c r="N452" s="112"/>
      <c r="O452" s="112"/>
      <c r="P452" s="112"/>
      <c r="Q452" s="112"/>
      <c r="R452" s="112"/>
      <c r="S452" s="112"/>
      <c r="T452" s="112"/>
      <c r="U452" s="112"/>
      <c r="V452" s="112"/>
      <c r="W452" s="112"/>
      <c r="X452" s="112"/>
      <c r="Y452" s="112"/>
      <c r="Z452" s="112"/>
    </row>
    <row r="453" spans="1:26" ht="15.75" customHeight="1">
      <c r="A453" s="113"/>
      <c r="B453" s="113"/>
      <c r="C453" s="113"/>
      <c r="D453" s="113"/>
      <c r="E453" s="113"/>
      <c r="F453" s="113"/>
      <c r="G453" s="113"/>
      <c r="H453" s="113"/>
      <c r="I453" s="113"/>
      <c r="J453" s="113"/>
      <c r="K453" s="112"/>
      <c r="L453" s="112"/>
      <c r="M453" s="112"/>
      <c r="N453" s="112"/>
      <c r="O453" s="112"/>
      <c r="P453" s="112"/>
      <c r="Q453" s="112"/>
      <c r="R453" s="112"/>
      <c r="S453" s="112"/>
      <c r="T453" s="112"/>
      <c r="U453" s="112"/>
      <c r="V453" s="112"/>
      <c r="W453" s="112"/>
      <c r="X453" s="112"/>
      <c r="Y453" s="112"/>
      <c r="Z453" s="112"/>
    </row>
    <row r="454" spans="1:26" ht="15.75" customHeight="1">
      <c r="A454" s="113"/>
      <c r="B454" s="113"/>
      <c r="C454" s="113"/>
      <c r="D454" s="113"/>
      <c r="E454" s="113"/>
      <c r="F454" s="113"/>
      <c r="G454" s="113"/>
      <c r="H454" s="113"/>
      <c r="I454" s="113"/>
      <c r="J454" s="113"/>
      <c r="K454" s="112"/>
      <c r="L454" s="112"/>
      <c r="M454" s="112"/>
      <c r="N454" s="112"/>
      <c r="O454" s="112"/>
      <c r="P454" s="112"/>
      <c r="Q454" s="112"/>
      <c r="R454" s="112"/>
      <c r="S454" s="112"/>
      <c r="T454" s="112"/>
      <c r="U454" s="112"/>
      <c r="V454" s="112"/>
      <c r="W454" s="112"/>
      <c r="X454" s="112"/>
      <c r="Y454" s="112"/>
      <c r="Z454" s="112"/>
    </row>
    <row r="455" spans="1:26" ht="15.75" customHeight="1">
      <c r="A455" s="113"/>
      <c r="B455" s="113"/>
      <c r="C455" s="113"/>
      <c r="D455" s="113"/>
      <c r="E455" s="113"/>
      <c r="F455" s="113"/>
      <c r="G455" s="113"/>
      <c r="H455" s="113"/>
      <c r="I455" s="113"/>
      <c r="J455" s="113"/>
      <c r="K455" s="112"/>
      <c r="L455" s="112"/>
      <c r="M455" s="112"/>
      <c r="N455" s="112"/>
      <c r="O455" s="112"/>
      <c r="P455" s="112"/>
      <c r="Q455" s="112"/>
      <c r="R455" s="112"/>
      <c r="S455" s="112"/>
      <c r="T455" s="112"/>
      <c r="U455" s="112"/>
      <c r="V455" s="112"/>
      <c r="W455" s="112"/>
      <c r="X455" s="112"/>
      <c r="Y455" s="112"/>
      <c r="Z455" s="112"/>
    </row>
    <row r="456" spans="1:26" ht="15.75" customHeight="1">
      <c r="A456" s="113"/>
      <c r="B456" s="113"/>
      <c r="C456" s="113"/>
      <c r="D456" s="113"/>
      <c r="E456" s="113"/>
      <c r="F456" s="113"/>
      <c r="G456" s="113"/>
      <c r="H456" s="113"/>
      <c r="I456" s="113"/>
      <c r="J456" s="113"/>
      <c r="K456" s="112"/>
      <c r="L456" s="112"/>
      <c r="M456" s="112"/>
      <c r="N456" s="112"/>
      <c r="O456" s="112"/>
      <c r="P456" s="112"/>
      <c r="Q456" s="112"/>
      <c r="R456" s="112"/>
      <c r="S456" s="112"/>
      <c r="T456" s="112"/>
      <c r="U456" s="112"/>
      <c r="V456" s="112"/>
      <c r="W456" s="112"/>
      <c r="X456" s="112"/>
      <c r="Y456" s="112"/>
      <c r="Z456" s="112"/>
    </row>
    <row r="457" spans="1:26" ht="15.75" customHeight="1">
      <c r="A457" s="113"/>
      <c r="B457" s="113"/>
      <c r="C457" s="113"/>
      <c r="D457" s="113"/>
      <c r="E457" s="113"/>
      <c r="F457" s="113"/>
      <c r="G457" s="113"/>
      <c r="H457" s="113"/>
      <c r="I457" s="113"/>
      <c r="J457" s="113"/>
      <c r="K457" s="112"/>
      <c r="L457" s="112"/>
      <c r="M457" s="112"/>
      <c r="N457" s="112"/>
      <c r="O457" s="112"/>
      <c r="P457" s="112"/>
      <c r="Q457" s="112"/>
      <c r="R457" s="112"/>
      <c r="S457" s="112"/>
      <c r="T457" s="112"/>
      <c r="U457" s="112"/>
      <c r="V457" s="112"/>
      <c r="W457" s="112"/>
      <c r="X457" s="112"/>
      <c r="Y457" s="112"/>
      <c r="Z457" s="112"/>
    </row>
    <row r="458" spans="1:26" ht="15.75" customHeight="1">
      <c r="A458" s="113"/>
      <c r="B458" s="113"/>
      <c r="C458" s="113"/>
      <c r="D458" s="113"/>
      <c r="E458" s="113"/>
      <c r="F458" s="113"/>
      <c r="G458" s="113"/>
      <c r="H458" s="113"/>
      <c r="I458" s="113"/>
      <c r="J458" s="113"/>
      <c r="K458" s="112"/>
      <c r="L458" s="112"/>
      <c r="M458" s="112"/>
      <c r="N458" s="112"/>
      <c r="O458" s="112"/>
      <c r="P458" s="112"/>
      <c r="Q458" s="112"/>
      <c r="R458" s="112"/>
      <c r="S458" s="112"/>
      <c r="T458" s="112"/>
      <c r="U458" s="112"/>
      <c r="V458" s="112"/>
      <c r="W458" s="112"/>
      <c r="X458" s="112"/>
      <c r="Y458" s="112"/>
      <c r="Z458" s="112"/>
    </row>
    <row r="459" spans="1:26" ht="15.75" customHeight="1">
      <c r="A459" s="113"/>
      <c r="B459" s="113"/>
      <c r="C459" s="113"/>
      <c r="D459" s="113"/>
      <c r="E459" s="113"/>
      <c r="F459" s="113"/>
      <c r="G459" s="113"/>
      <c r="H459" s="113"/>
      <c r="I459" s="113"/>
      <c r="J459" s="113"/>
      <c r="K459" s="112"/>
      <c r="L459" s="112"/>
      <c r="M459" s="112"/>
      <c r="N459" s="112"/>
      <c r="O459" s="112"/>
      <c r="P459" s="112"/>
      <c r="Q459" s="112"/>
      <c r="R459" s="112"/>
      <c r="S459" s="112"/>
      <c r="T459" s="112"/>
      <c r="U459" s="112"/>
      <c r="V459" s="112"/>
      <c r="W459" s="112"/>
      <c r="X459" s="112"/>
      <c r="Y459" s="112"/>
      <c r="Z459" s="112"/>
    </row>
    <row r="460" spans="1:26" ht="15.75" customHeight="1">
      <c r="A460" s="113"/>
      <c r="B460" s="113"/>
      <c r="C460" s="113"/>
      <c r="D460" s="113"/>
      <c r="E460" s="113"/>
      <c r="F460" s="113"/>
      <c r="G460" s="113"/>
      <c r="H460" s="113"/>
      <c r="I460" s="113"/>
      <c r="J460" s="113"/>
      <c r="K460" s="112"/>
      <c r="L460" s="112"/>
      <c r="M460" s="112"/>
      <c r="N460" s="112"/>
      <c r="O460" s="112"/>
      <c r="P460" s="112"/>
      <c r="Q460" s="112"/>
      <c r="R460" s="112"/>
      <c r="S460" s="112"/>
      <c r="T460" s="112"/>
      <c r="U460" s="112"/>
      <c r="V460" s="112"/>
      <c r="W460" s="112"/>
      <c r="X460" s="112"/>
      <c r="Y460" s="112"/>
      <c r="Z460" s="112"/>
    </row>
    <row r="461" spans="1:26" ht="15.75" customHeight="1">
      <c r="A461" s="113"/>
      <c r="B461" s="113"/>
      <c r="C461" s="113"/>
      <c r="D461" s="113"/>
      <c r="E461" s="113"/>
      <c r="F461" s="113"/>
      <c r="G461" s="113"/>
      <c r="H461" s="113"/>
      <c r="I461" s="113"/>
      <c r="J461" s="113"/>
      <c r="K461" s="112"/>
      <c r="L461" s="112"/>
      <c r="M461" s="112"/>
      <c r="N461" s="112"/>
      <c r="O461" s="112"/>
      <c r="P461" s="112"/>
      <c r="Q461" s="112"/>
      <c r="R461" s="112"/>
      <c r="S461" s="112"/>
      <c r="T461" s="112"/>
      <c r="U461" s="112"/>
      <c r="V461" s="112"/>
      <c r="W461" s="112"/>
      <c r="X461" s="112"/>
      <c r="Y461" s="112"/>
      <c r="Z461" s="112"/>
    </row>
    <row r="462" spans="1:26" ht="15.75" customHeight="1">
      <c r="A462" s="113"/>
      <c r="B462" s="113"/>
      <c r="C462" s="113"/>
      <c r="D462" s="113"/>
      <c r="E462" s="113"/>
      <c r="F462" s="113"/>
      <c r="G462" s="113"/>
      <c r="H462" s="113"/>
      <c r="I462" s="113"/>
      <c r="J462" s="113"/>
      <c r="K462" s="112"/>
      <c r="L462" s="112"/>
      <c r="M462" s="112"/>
      <c r="N462" s="112"/>
      <c r="O462" s="112"/>
      <c r="P462" s="112"/>
      <c r="Q462" s="112"/>
      <c r="R462" s="112"/>
      <c r="S462" s="112"/>
      <c r="T462" s="112"/>
      <c r="U462" s="112"/>
      <c r="V462" s="112"/>
      <c r="W462" s="112"/>
      <c r="X462" s="112"/>
      <c r="Y462" s="112"/>
      <c r="Z462" s="112"/>
    </row>
    <row r="463" spans="1:26" ht="15.75" customHeight="1">
      <c r="A463" s="113"/>
      <c r="B463" s="113"/>
      <c r="C463" s="113"/>
      <c r="D463" s="113"/>
      <c r="E463" s="113"/>
      <c r="F463" s="113"/>
      <c r="G463" s="113"/>
      <c r="H463" s="113"/>
      <c r="I463" s="113"/>
      <c r="J463" s="113"/>
      <c r="K463" s="112"/>
      <c r="L463" s="112"/>
      <c r="M463" s="112"/>
      <c r="N463" s="112"/>
      <c r="O463" s="112"/>
      <c r="P463" s="112"/>
      <c r="Q463" s="112"/>
      <c r="R463" s="112"/>
      <c r="S463" s="112"/>
      <c r="T463" s="112"/>
      <c r="U463" s="112"/>
      <c r="V463" s="112"/>
      <c r="W463" s="112"/>
      <c r="X463" s="112"/>
      <c r="Y463" s="112"/>
      <c r="Z463" s="112"/>
    </row>
    <row r="464" spans="1:26" ht="15.75" customHeight="1">
      <c r="A464" s="113"/>
      <c r="B464" s="113"/>
      <c r="C464" s="113"/>
      <c r="D464" s="113"/>
      <c r="E464" s="113"/>
      <c r="F464" s="113"/>
      <c r="G464" s="113"/>
      <c r="H464" s="113"/>
      <c r="I464" s="113"/>
      <c r="J464" s="113"/>
      <c r="K464" s="112"/>
      <c r="L464" s="112"/>
      <c r="M464" s="112"/>
      <c r="N464" s="112"/>
      <c r="O464" s="112"/>
      <c r="P464" s="112"/>
      <c r="Q464" s="112"/>
      <c r="R464" s="112"/>
      <c r="S464" s="112"/>
      <c r="T464" s="112"/>
      <c r="U464" s="112"/>
      <c r="V464" s="112"/>
      <c r="W464" s="112"/>
      <c r="X464" s="112"/>
      <c r="Y464" s="112"/>
      <c r="Z464" s="112"/>
    </row>
    <row r="465" spans="1:26" ht="15.75" customHeight="1">
      <c r="A465" s="113"/>
      <c r="B465" s="113"/>
      <c r="C465" s="113"/>
      <c r="D465" s="113"/>
      <c r="E465" s="113"/>
      <c r="F465" s="113"/>
      <c r="G465" s="113"/>
      <c r="H465" s="113"/>
      <c r="I465" s="113"/>
      <c r="J465" s="113"/>
      <c r="K465" s="112"/>
      <c r="L465" s="112"/>
      <c r="M465" s="112"/>
      <c r="N465" s="112"/>
      <c r="O465" s="112"/>
      <c r="P465" s="112"/>
      <c r="Q465" s="112"/>
      <c r="R465" s="112"/>
      <c r="S465" s="112"/>
      <c r="T465" s="112"/>
      <c r="U465" s="112"/>
      <c r="V465" s="112"/>
      <c r="W465" s="112"/>
      <c r="X465" s="112"/>
      <c r="Y465" s="112"/>
      <c r="Z465" s="112"/>
    </row>
    <row r="466" spans="1:26" ht="15.75" customHeight="1">
      <c r="A466" s="113"/>
      <c r="B466" s="113"/>
      <c r="C466" s="113"/>
      <c r="D466" s="113"/>
      <c r="E466" s="113"/>
      <c r="F466" s="113"/>
      <c r="G466" s="113"/>
      <c r="H466" s="113"/>
      <c r="I466" s="113"/>
      <c r="J466" s="113"/>
      <c r="K466" s="112"/>
      <c r="L466" s="112"/>
      <c r="M466" s="112"/>
      <c r="N466" s="112"/>
      <c r="O466" s="112"/>
      <c r="P466" s="112"/>
      <c r="Q466" s="112"/>
      <c r="R466" s="112"/>
      <c r="S466" s="112"/>
      <c r="T466" s="112"/>
      <c r="U466" s="112"/>
      <c r="V466" s="112"/>
      <c r="W466" s="112"/>
      <c r="X466" s="112"/>
      <c r="Y466" s="112"/>
      <c r="Z466" s="112"/>
    </row>
    <row r="467" spans="1:26" ht="15.75" customHeight="1">
      <c r="A467" s="113"/>
      <c r="B467" s="113"/>
      <c r="C467" s="113"/>
      <c r="D467" s="113"/>
      <c r="E467" s="113"/>
      <c r="F467" s="113"/>
      <c r="G467" s="113"/>
      <c r="H467" s="113"/>
      <c r="I467" s="113"/>
      <c r="J467" s="113"/>
      <c r="K467" s="112"/>
      <c r="L467" s="112"/>
      <c r="M467" s="112"/>
      <c r="N467" s="112"/>
      <c r="O467" s="112"/>
      <c r="P467" s="112"/>
      <c r="Q467" s="112"/>
      <c r="R467" s="112"/>
      <c r="S467" s="112"/>
      <c r="T467" s="112"/>
      <c r="U467" s="112"/>
      <c r="V467" s="112"/>
      <c r="W467" s="112"/>
      <c r="X467" s="112"/>
      <c r="Y467" s="112"/>
      <c r="Z467" s="112"/>
    </row>
    <row r="468" spans="1:26" ht="15.75" customHeight="1">
      <c r="A468" s="113"/>
      <c r="B468" s="113"/>
      <c r="C468" s="113"/>
      <c r="D468" s="113"/>
      <c r="E468" s="113"/>
      <c r="F468" s="113"/>
      <c r="G468" s="113"/>
      <c r="H468" s="113"/>
      <c r="I468" s="113"/>
      <c r="J468" s="113"/>
      <c r="K468" s="112"/>
      <c r="L468" s="112"/>
      <c r="M468" s="112"/>
      <c r="N468" s="112"/>
      <c r="O468" s="112"/>
      <c r="P468" s="112"/>
      <c r="Q468" s="112"/>
      <c r="R468" s="112"/>
      <c r="S468" s="112"/>
      <c r="T468" s="112"/>
      <c r="U468" s="112"/>
      <c r="V468" s="112"/>
      <c r="W468" s="112"/>
      <c r="X468" s="112"/>
      <c r="Y468" s="112"/>
      <c r="Z468" s="112"/>
    </row>
    <row r="469" spans="1:26" ht="15.75" customHeight="1">
      <c r="A469" s="113"/>
      <c r="B469" s="113"/>
      <c r="C469" s="113"/>
      <c r="D469" s="113"/>
      <c r="E469" s="113"/>
      <c r="F469" s="113"/>
      <c r="G469" s="113"/>
      <c r="H469" s="113"/>
      <c r="I469" s="113"/>
      <c r="J469" s="113"/>
      <c r="K469" s="112"/>
      <c r="L469" s="112"/>
      <c r="M469" s="112"/>
      <c r="N469" s="112"/>
      <c r="O469" s="112"/>
      <c r="P469" s="112"/>
      <c r="Q469" s="112"/>
      <c r="R469" s="112"/>
      <c r="S469" s="112"/>
      <c r="T469" s="112"/>
      <c r="U469" s="112"/>
      <c r="V469" s="112"/>
      <c r="W469" s="112"/>
      <c r="X469" s="112"/>
      <c r="Y469" s="112"/>
      <c r="Z469" s="112"/>
    </row>
    <row r="470" spans="1:26" ht="15.75" customHeight="1">
      <c r="A470" s="113"/>
      <c r="B470" s="113"/>
      <c r="C470" s="113"/>
      <c r="D470" s="113"/>
      <c r="E470" s="113"/>
      <c r="F470" s="113"/>
      <c r="G470" s="113"/>
      <c r="H470" s="113"/>
      <c r="I470" s="113"/>
      <c r="J470" s="113"/>
      <c r="K470" s="112"/>
      <c r="L470" s="112"/>
      <c r="M470" s="112"/>
      <c r="N470" s="112"/>
      <c r="O470" s="112"/>
      <c r="P470" s="112"/>
      <c r="Q470" s="112"/>
      <c r="R470" s="112"/>
      <c r="S470" s="112"/>
      <c r="T470" s="112"/>
      <c r="U470" s="112"/>
      <c r="V470" s="112"/>
      <c r="W470" s="112"/>
      <c r="X470" s="112"/>
      <c r="Y470" s="112"/>
      <c r="Z470" s="112"/>
    </row>
    <row r="471" spans="1:26" ht="15.75" customHeight="1">
      <c r="A471" s="113"/>
      <c r="B471" s="113"/>
      <c r="C471" s="113"/>
      <c r="D471" s="113"/>
      <c r="E471" s="113"/>
      <c r="F471" s="113"/>
      <c r="G471" s="113"/>
      <c r="H471" s="113"/>
      <c r="I471" s="113"/>
      <c r="J471" s="113"/>
      <c r="K471" s="112"/>
      <c r="L471" s="112"/>
      <c r="M471" s="112"/>
      <c r="N471" s="112"/>
      <c r="O471" s="112"/>
      <c r="P471" s="112"/>
      <c r="Q471" s="112"/>
      <c r="R471" s="112"/>
      <c r="S471" s="112"/>
      <c r="T471" s="112"/>
      <c r="U471" s="112"/>
      <c r="V471" s="112"/>
      <c r="W471" s="112"/>
      <c r="X471" s="112"/>
      <c r="Y471" s="112"/>
      <c r="Z471" s="112"/>
    </row>
    <row r="472" spans="1:26" ht="15.75" customHeight="1">
      <c r="A472" s="113"/>
      <c r="B472" s="113"/>
      <c r="C472" s="113"/>
      <c r="D472" s="113"/>
      <c r="E472" s="113"/>
      <c r="F472" s="113"/>
      <c r="G472" s="113"/>
      <c r="H472" s="113"/>
      <c r="I472" s="113"/>
      <c r="J472" s="113"/>
      <c r="K472" s="112"/>
      <c r="L472" s="112"/>
      <c r="M472" s="112"/>
      <c r="N472" s="112"/>
      <c r="O472" s="112"/>
      <c r="P472" s="112"/>
      <c r="Q472" s="112"/>
      <c r="R472" s="112"/>
      <c r="S472" s="112"/>
      <c r="T472" s="112"/>
      <c r="U472" s="112"/>
      <c r="V472" s="112"/>
      <c r="W472" s="112"/>
      <c r="X472" s="112"/>
      <c r="Y472" s="112"/>
      <c r="Z472" s="112"/>
    </row>
    <row r="473" spans="1:26" ht="15.75" customHeight="1">
      <c r="A473" s="113"/>
      <c r="B473" s="113"/>
      <c r="C473" s="113"/>
      <c r="D473" s="113"/>
      <c r="E473" s="113"/>
      <c r="F473" s="113"/>
      <c r="G473" s="113"/>
      <c r="H473" s="113"/>
      <c r="I473" s="113"/>
      <c r="J473" s="113"/>
      <c r="K473" s="112"/>
      <c r="L473" s="112"/>
      <c r="M473" s="112"/>
      <c r="N473" s="112"/>
      <c r="O473" s="112"/>
      <c r="P473" s="112"/>
      <c r="Q473" s="112"/>
      <c r="R473" s="112"/>
      <c r="S473" s="112"/>
      <c r="T473" s="112"/>
      <c r="U473" s="112"/>
      <c r="V473" s="112"/>
      <c r="W473" s="112"/>
      <c r="X473" s="112"/>
      <c r="Y473" s="112"/>
      <c r="Z473" s="112"/>
    </row>
    <row r="474" spans="1:26" ht="15.75" customHeight="1">
      <c r="A474" s="113"/>
      <c r="B474" s="113"/>
      <c r="C474" s="113"/>
      <c r="D474" s="113"/>
      <c r="E474" s="113"/>
      <c r="F474" s="113"/>
      <c r="G474" s="113"/>
      <c r="H474" s="113"/>
      <c r="I474" s="113"/>
      <c r="J474" s="113"/>
      <c r="K474" s="112"/>
      <c r="L474" s="112"/>
      <c r="M474" s="112"/>
      <c r="N474" s="112"/>
      <c r="O474" s="112"/>
      <c r="P474" s="112"/>
      <c r="Q474" s="112"/>
      <c r="R474" s="112"/>
      <c r="S474" s="112"/>
      <c r="T474" s="112"/>
      <c r="U474" s="112"/>
      <c r="V474" s="112"/>
      <c r="W474" s="112"/>
      <c r="X474" s="112"/>
      <c r="Y474" s="112"/>
      <c r="Z474" s="112"/>
    </row>
    <row r="475" spans="1:26" ht="15.75" customHeight="1">
      <c r="A475" s="113"/>
      <c r="B475" s="113"/>
      <c r="C475" s="113"/>
      <c r="D475" s="113"/>
      <c r="E475" s="113"/>
      <c r="F475" s="113"/>
      <c r="G475" s="113"/>
      <c r="H475" s="113"/>
      <c r="I475" s="113"/>
      <c r="J475" s="113"/>
      <c r="K475" s="112"/>
      <c r="L475" s="112"/>
      <c r="M475" s="112"/>
      <c r="N475" s="112"/>
      <c r="O475" s="112"/>
      <c r="P475" s="112"/>
      <c r="Q475" s="112"/>
      <c r="R475" s="112"/>
      <c r="S475" s="112"/>
      <c r="T475" s="112"/>
      <c r="U475" s="112"/>
      <c r="V475" s="112"/>
      <c r="W475" s="112"/>
      <c r="X475" s="112"/>
      <c r="Y475" s="112"/>
      <c r="Z475" s="112"/>
    </row>
    <row r="476" spans="1:26" ht="15.75" customHeight="1">
      <c r="A476" s="113"/>
      <c r="B476" s="113"/>
      <c r="C476" s="113"/>
      <c r="D476" s="113"/>
      <c r="E476" s="113"/>
      <c r="F476" s="113"/>
      <c r="G476" s="113"/>
      <c r="H476" s="113"/>
      <c r="I476" s="113"/>
      <c r="J476" s="113"/>
      <c r="K476" s="112"/>
      <c r="L476" s="112"/>
      <c r="M476" s="112"/>
      <c r="N476" s="112"/>
      <c r="O476" s="112"/>
      <c r="P476" s="112"/>
      <c r="Q476" s="112"/>
      <c r="R476" s="112"/>
      <c r="S476" s="112"/>
      <c r="T476" s="112"/>
      <c r="U476" s="112"/>
      <c r="V476" s="112"/>
      <c r="W476" s="112"/>
      <c r="X476" s="112"/>
      <c r="Y476" s="112"/>
      <c r="Z476" s="112"/>
    </row>
    <row r="477" spans="1:26" ht="15.75" customHeight="1">
      <c r="A477" s="113"/>
      <c r="B477" s="113"/>
      <c r="C477" s="113"/>
      <c r="D477" s="113"/>
      <c r="E477" s="113"/>
      <c r="F477" s="113"/>
      <c r="G477" s="113"/>
      <c r="H477" s="113"/>
      <c r="I477" s="113"/>
      <c r="J477" s="113"/>
      <c r="K477" s="112"/>
      <c r="L477" s="112"/>
      <c r="M477" s="112"/>
      <c r="N477" s="112"/>
      <c r="O477" s="112"/>
      <c r="P477" s="112"/>
      <c r="Q477" s="112"/>
      <c r="R477" s="112"/>
      <c r="S477" s="112"/>
      <c r="T477" s="112"/>
      <c r="U477" s="112"/>
      <c r="V477" s="112"/>
      <c r="W477" s="112"/>
      <c r="X477" s="112"/>
      <c r="Y477" s="112"/>
      <c r="Z477" s="112"/>
    </row>
    <row r="478" spans="1:26" ht="15.75" customHeight="1">
      <c r="A478" s="113"/>
      <c r="B478" s="113"/>
      <c r="C478" s="113"/>
      <c r="D478" s="113"/>
      <c r="E478" s="113"/>
      <c r="F478" s="113"/>
      <c r="G478" s="113"/>
      <c r="H478" s="113"/>
      <c r="I478" s="113"/>
      <c r="J478" s="113"/>
      <c r="K478" s="112"/>
      <c r="L478" s="112"/>
      <c r="M478" s="112"/>
      <c r="N478" s="112"/>
      <c r="O478" s="112"/>
      <c r="P478" s="112"/>
      <c r="Q478" s="112"/>
      <c r="R478" s="112"/>
      <c r="S478" s="112"/>
      <c r="T478" s="112"/>
      <c r="U478" s="112"/>
      <c r="V478" s="112"/>
      <c r="W478" s="112"/>
      <c r="X478" s="112"/>
      <c r="Y478" s="112"/>
      <c r="Z478" s="112"/>
    </row>
    <row r="479" spans="1:26" ht="15.75" customHeight="1">
      <c r="A479" s="113"/>
      <c r="B479" s="113"/>
      <c r="C479" s="113"/>
      <c r="D479" s="113"/>
      <c r="E479" s="113"/>
      <c r="F479" s="113"/>
      <c r="G479" s="113"/>
      <c r="H479" s="113"/>
      <c r="I479" s="113"/>
      <c r="J479" s="113"/>
      <c r="K479" s="112"/>
      <c r="L479" s="112"/>
      <c r="M479" s="112"/>
      <c r="N479" s="112"/>
      <c r="O479" s="112"/>
      <c r="P479" s="112"/>
      <c r="Q479" s="112"/>
      <c r="R479" s="112"/>
      <c r="S479" s="112"/>
      <c r="T479" s="112"/>
      <c r="U479" s="112"/>
      <c r="V479" s="112"/>
      <c r="W479" s="112"/>
      <c r="X479" s="112"/>
      <c r="Y479" s="112"/>
      <c r="Z479" s="112"/>
    </row>
    <row r="480" spans="1:26" ht="15.75" customHeight="1">
      <c r="A480" s="113"/>
      <c r="B480" s="113"/>
      <c r="C480" s="113"/>
      <c r="D480" s="113"/>
      <c r="E480" s="113"/>
      <c r="F480" s="113"/>
      <c r="G480" s="113"/>
      <c r="H480" s="113"/>
      <c r="I480" s="113"/>
      <c r="J480" s="113"/>
      <c r="K480" s="112"/>
      <c r="L480" s="112"/>
      <c r="M480" s="112"/>
      <c r="N480" s="112"/>
      <c r="O480" s="112"/>
      <c r="P480" s="112"/>
      <c r="Q480" s="112"/>
      <c r="R480" s="112"/>
      <c r="S480" s="112"/>
      <c r="T480" s="112"/>
      <c r="U480" s="112"/>
      <c r="V480" s="112"/>
      <c r="W480" s="112"/>
      <c r="X480" s="112"/>
      <c r="Y480" s="112"/>
      <c r="Z480" s="112"/>
    </row>
    <row r="481" spans="1:26" ht="15.75" customHeight="1">
      <c r="A481" s="113"/>
      <c r="B481" s="113"/>
      <c r="C481" s="113"/>
      <c r="D481" s="113"/>
      <c r="E481" s="113"/>
      <c r="F481" s="113"/>
      <c r="G481" s="113"/>
      <c r="H481" s="113"/>
      <c r="I481" s="113"/>
      <c r="J481" s="113"/>
      <c r="K481" s="112"/>
      <c r="L481" s="112"/>
      <c r="M481" s="112"/>
      <c r="N481" s="112"/>
      <c r="O481" s="112"/>
      <c r="P481" s="112"/>
      <c r="Q481" s="112"/>
      <c r="R481" s="112"/>
      <c r="S481" s="112"/>
      <c r="T481" s="112"/>
      <c r="U481" s="112"/>
      <c r="V481" s="112"/>
      <c r="W481" s="112"/>
      <c r="X481" s="112"/>
      <c r="Y481" s="112"/>
      <c r="Z481" s="112"/>
    </row>
    <row r="482" spans="1:26" ht="15.75" customHeight="1">
      <c r="A482" s="113"/>
      <c r="B482" s="113"/>
      <c r="C482" s="113"/>
      <c r="D482" s="113"/>
      <c r="E482" s="113"/>
      <c r="F482" s="113"/>
      <c r="G482" s="113"/>
      <c r="H482" s="113"/>
      <c r="I482" s="113"/>
      <c r="J482" s="113"/>
      <c r="K482" s="112"/>
      <c r="L482" s="112"/>
      <c r="M482" s="112"/>
      <c r="N482" s="112"/>
      <c r="O482" s="112"/>
      <c r="P482" s="112"/>
      <c r="Q482" s="112"/>
      <c r="R482" s="112"/>
      <c r="S482" s="112"/>
      <c r="T482" s="112"/>
      <c r="U482" s="112"/>
      <c r="V482" s="112"/>
      <c r="W482" s="112"/>
      <c r="X482" s="112"/>
      <c r="Y482" s="112"/>
      <c r="Z482" s="112"/>
    </row>
    <row r="483" spans="1:26" ht="15.75" customHeight="1">
      <c r="A483" s="113"/>
      <c r="B483" s="113"/>
      <c r="C483" s="113"/>
      <c r="D483" s="113"/>
      <c r="E483" s="113"/>
      <c r="F483" s="113"/>
      <c r="G483" s="113"/>
      <c r="H483" s="113"/>
      <c r="I483" s="113"/>
      <c r="J483" s="113"/>
      <c r="K483" s="112"/>
      <c r="L483" s="112"/>
      <c r="M483" s="112"/>
      <c r="N483" s="112"/>
      <c r="O483" s="112"/>
      <c r="P483" s="112"/>
      <c r="Q483" s="112"/>
      <c r="R483" s="112"/>
      <c r="S483" s="112"/>
      <c r="T483" s="112"/>
      <c r="U483" s="112"/>
      <c r="V483" s="112"/>
      <c r="W483" s="112"/>
      <c r="X483" s="112"/>
      <c r="Y483" s="112"/>
      <c r="Z483" s="112"/>
    </row>
    <row r="484" spans="1:26" ht="15.75" customHeight="1">
      <c r="A484" s="113"/>
      <c r="B484" s="113"/>
      <c r="C484" s="113"/>
      <c r="D484" s="113"/>
      <c r="E484" s="113"/>
      <c r="F484" s="113"/>
      <c r="G484" s="113"/>
      <c r="H484" s="113"/>
      <c r="I484" s="113"/>
      <c r="J484" s="113"/>
      <c r="K484" s="112"/>
      <c r="L484" s="112"/>
      <c r="M484" s="112"/>
      <c r="N484" s="112"/>
      <c r="O484" s="112"/>
      <c r="P484" s="112"/>
      <c r="Q484" s="112"/>
      <c r="R484" s="112"/>
      <c r="S484" s="112"/>
      <c r="T484" s="112"/>
      <c r="U484" s="112"/>
      <c r="V484" s="112"/>
      <c r="W484" s="112"/>
      <c r="X484" s="112"/>
      <c r="Y484" s="112"/>
      <c r="Z484" s="112"/>
    </row>
    <row r="485" spans="1:26" ht="15.75" customHeight="1">
      <c r="A485" s="113"/>
      <c r="B485" s="113"/>
      <c r="C485" s="113"/>
      <c r="D485" s="113"/>
      <c r="E485" s="113"/>
      <c r="F485" s="113"/>
      <c r="G485" s="113"/>
      <c r="H485" s="113"/>
      <c r="I485" s="113"/>
      <c r="J485" s="113"/>
      <c r="K485" s="112"/>
      <c r="L485" s="112"/>
      <c r="M485" s="112"/>
      <c r="N485" s="112"/>
      <c r="O485" s="112"/>
      <c r="P485" s="112"/>
      <c r="Q485" s="112"/>
      <c r="R485" s="112"/>
      <c r="S485" s="112"/>
      <c r="T485" s="112"/>
      <c r="U485" s="112"/>
      <c r="V485" s="112"/>
      <c r="W485" s="112"/>
      <c r="X485" s="112"/>
      <c r="Y485" s="112"/>
      <c r="Z485" s="112"/>
    </row>
    <row r="486" spans="1:26" ht="15.75" customHeight="1">
      <c r="A486" s="113"/>
      <c r="B486" s="113"/>
      <c r="C486" s="113"/>
      <c r="D486" s="113"/>
      <c r="E486" s="113"/>
      <c r="F486" s="113"/>
      <c r="G486" s="113"/>
      <c r="H486" s="113"/>
      <c r="I486" s="113"/>
      <c r="J486" s="113"/>
      <c r="K486" s="112"/>
      <c r="L486" s="112"/>
      <c r="M486" s="112"/>
      <c r="N486" s="112"/>
      <c r="O486" s="112"/>
      <c r="P486" s="112"/>
      <c r="Q486" s="112"/>
      <c r="R486" s="112"/>
      <c r="S486" s="112"/>
      <c r="T486" s="112"/>
      <c r="U486" s="112"/>
      <c r="V486" s="112"/>
      <c r="W486" s="112"/>
      <c r="X486" s="112"/>
      <c r="Y486" s="112"/>
      <c r="Z486" s="112"/>
    </row>
    <row r="487" spans="1:26" ht="15.75" customHeight="1">
      <c r="A487" s="113"/>
      <c r="B487" s="113"/>
      <c r="C487" s="113"/>
      <c r="D487" s="113"/>
      <c r="E487" s="113"/>
      <c r="F487" s="113"/>
      <c r="G487" s="113"/>
      <c r="H487" s="113"/>
      <c r="I487" s="113"/>
      <c r="J487" s="113"/>
      <c r="K487" s="112"/>
      <c r="L487" s="112"/>
      <c r="M487" s="112"/>
      <c r="N487" s="112"/>
      <c r="O487" s="112"/>
      <c r="P487" s="112"/>
      <c r="Q487" s="112"/>
      <c r="R487" s="112"/>
      <c r="S487" s="112"/>
      <c r="T487" s="112"/>
      <c r="U487" s="112"/>
      <c r="V487" s="112"/>
      <c r="W487" s="112"/>
      <c r="X487" s="112"/>
      <c r="Y487" s="112"/>
      <c r="Z487" s="112"/>
    </row>
    <row r="488" spans="1:26" ht="15.75" customHeight="1">
      <c r="A488" s="113"/>
      <c r="B488" s="113"/>
      <c r="C488" s="113"/>
      <c r="D488" s="113"/>
      <c r="E488" s="113"/>
      <c r="F488" s="113"/>
      <c r="G488" s="113"/>
      <c r="H488" s="113"/>
      <c r="I488" s="113"/>
      <c r="J488" s="113"/>
      <c r="K488" s="112"/>
      <c r="L488" s="112"/>
      <c r="M488" s="112"/>
      <c r="N488" s="112"/>
      <c r="O488" s="112"/>
      <c r="P488" s="112"/>
      <c r="Q488" s="112"/>
      <c r="R488" s="112"/>
      <c r="S488" s="112"/>
      <c r="T488" s="112"/>
      <c r="U488" s="112"/>
      <c r="V488" s="112"/>
      <c r="W488" s="112"/>
      <c r="X488" s="112"/>
      <c r="Y488" s="112"/>
      <c r="Z488" s="112"/>
    </row>
    <row r="489" spans="1:26" ht="15.75" customHeight="1">
      <c r="A489" s="113"/>
      <c r="B489" s="113"/>
      <c r="C489" s="113"/>
      <c r="D489" s="113"/>
      <c r="E489" s="113"/>
      <c r="F489" s="113"/>
      <c r="G489" s="113"/>
      <c r="H489" s="113"/>
      <c r="I489" s="113"/>
      <c r="J489" s="113"/>
      <c r="K489" s="112"/>
      <c r="L489" s="112"/>
      <c r="M489" s="112"/>
      <c r="N489" s="112"/>
      <c r="O489" s="112"/>
      <c r="P489" s="112"/>
      <c r="Q489" s="112"/>
      <c r="R489" s="112"/>
      <c r="S489" s="112"/>
      <c r="T489" s="112"/>
      <c r="U489" s="112"/>
      <c r="V489" s="112"/>
      <c r="W489" s="112"/>
      <c r="X489" s="112"/>
      <c r="Y489" s="112"/>
      <c r="Z489" s="112"/>
    </row>
    <row r="490" spans="1:26" ht="15.75" customHeight="1">
      <c r="A490" s="113"/>
      <c r="B490" s="113"/>
      <c r="C490" s="113"/>
      <c r="D490" s="113"/>
      <c r="E490" s="113"/>
      <c r="F490" s="113"/>
      <c r="G490" s="113"/>
      <c r="H490" s="113"/>
      <c r="I490" s="113"/>
      <c r="J490" s="113"/>
      <c r="K490" s="112"/>
      <c r="L490" s="112"/>
      <c r="M490" s="112"/>
      <c r="N490" s="112"/>
      <c r="O490" s="112"/>
      <c r="P490" s="112"/>
      <c r="Q490" s="112"/>
      <c r="R490" s="112"/>
      <c r="S490" s="112"/>
      <c r="T490" s="112"/>
      <c r="U490" s="112"/>
      <c r="V490" s="112"/>
      <c r="W490" s="112"/>
      <c r="X490" s="112"/>
      <c r="Y490" s="112"/>
      <c r="Z490" s="112"/>
    </row>
    <row r="491" spans="1:26" ht="15.75" customHeight="1">
      <c r="A491" s="113"/>
      <c r="B491" s="113"/>
      <c r="C491" s="113"/>
      <c r="D491" s="113"/>
      <c r="E491" s="113"/>
      <c r="F491" s="113"/>
      <c r="G491" s="113"/>
      <c r="H491" s="113"/>
      <c r="I491" s="113"/>
      <c r="J491" s="113"/>
      <c r="K491" s="112"/>
      <c r="L491" s="112"/>
      <c r="M491" s="112"/>
      <c r="N491" s="112"/>
      <c r="O491" s="112"/>
      <c r="P491" s="112"/>
      <c r="Q491" s="112"/>
      <c r="R491" s="112"/>
      <c r="S491" s="112"/>
      <c r="T491" s="112"/>
      <c r="U491" s="112"/>
      <c r="V491" s="112"/>
      <c r="W491" s="112"/>
      <c r="X491" s="112"/>
      <c r="Y491" s="112"/>
      <c r="Z491" s="112"/>
    </row>
    <row r="492" spans="1:26" ht="15.75" customHeight="1">
      <c r="A492" s="113"/>
      <c r="B492" s="113"/>
      <c r="C492" s="113"/>
      <c r="D492" s="113"/>
      <c r="E492" s="113"/>
      <c r="F492" s="113"/>
      <c r="G492" s="113"/>
      <c r="H492" s="113"/>
      <c r="I492" s="113"/>
      <c r="J492" s="113"/>
      <c r="K492" s="112"/>
      <c r="L492" s="112"/>
      <c r="M492" s="112"/>
      <c r="N492" s="112"/>
      <c r="O492" s="112"/>
      <c r="P492" s="112"/>
      <c r="Q492" s="112"/>
      <c r="R492" s="112"/>
      <c r="S492" s="112"/>
      <c r="T492" s="112"/>
      <c r="U492" s="112"/>
      <c r="V492" s="112"/>
      <c r="W492" s="112"/>
      <c r="X492" s="112"/>
      <c r="Y492" s="112"/>
      <c r="Z492" s="112"/>
    </row>
    <row r="493" spans="1:26" ht="15.75" customHeight="1">
      <c r="A493" s="113"/>
      <c r="B493" s="113"/>
      <c r="C493" s="113"/>
      <c r="D493" s="113"/>
      <c r="E493" s="113"/>
      <c r="F493" s="113"/>
      <c r="G493" s="113"/>
      <c r="H493" s="113"/>
      <c r="I493" s="113"/>
      <c r="J493" s="113"/>
      <c r="K493" s="112"/>
      <c r="L493" s="112"/>
      <c r="M493" s="112"/>
      <c r="N493" s="112"/>
      <c r="O493" s="112"/>
      <c r="P493" s="112"/>
      <c r="Q493" s="112"/>
      <c r="R493" s="112"/>
      <c r="S493" s="112"/>
      <c r="T493" s="112"/>
      <c r="U493" s="112"/>
      <c r="V493" s="112"/>
      <c r="W493" s="112"/>
      <c r="X493" s="112"/>
      <c r="Y493" s="112"/>
      <c r="Z493" s="112"/>
    </row>
    <row r="494" spans="1:26" ht="15.75" customHeight="1">
      <c r="A494" s="113"/>
      <c r="B494" s="113"/>
      <c r="C494" s="113"/>
      <c r="D494" s="113"/>
      <c r="E494" s="113"/>
      <c r="F494" s="113"/>
      <c r="G494" s="113"/>
      <c r="H494" s="113"/>
      <c r="I494" s="113"/>
      <c r="J494" s="113"/>
      <c r="K494" s="112"/>
      <c r="L494" s="112"/>
      <c r="M494" s="112"/>
      <c r="N494" s="112"/>
      <c r="O494" s="112"/>
      <c r="P494" s="112"/>
      <c r="Q494" s="112"/>
      <c r="R494" s="112"/>
      <c r="S494" s="112"/>
      <c r="T494" s="112"/>
      <c r="U494" s="112"/>
      <c r="V494" s="112"/>
      <c r="W494" s="112"/>
      <c r="X494" s="112"/>
      <c r="Y494" s="112"/>
      <c r="Z494" s="112"/>
    </row>
    <row r="495" spans="1:26" ht="15.75" customHeight="1">
      <c r="A495" s="113"/>
      <c r="B495" s="113"/>
      <c r="C495" s="113"/>
      <c r="D495" s="113"/>
      <c r="E495" s="113"/>
      <c r="F495" s="113"/>
      <c r="G495" s="113"/>
      <c r="H495" s="113"/>
      <c r="I495" s="113"/>
      <c r="J495" s="113"/>
      <c r="K495" s="112"/>
      <c r="L495" s="112"/>
      <c r="M495" s="112"/>
      <c r="N495" s="112"/>
      <c r="O495" s="112"/>
      <c r="P495" s="112"/>
      <c r="Q495" s="112"/>
      <c r="R495" s="112"/>
      <c r="S495" s="112"/>
      <c r="T495" s="112"/>
      <c r="U495" s="112"/>
      <c r="V495" s="112"/>
      <c r="W495" s="112"/>
      <c r="X495" s="112"/>
      <c r="Y495" s="112"/>
      <c r="Z495" s="112"/>
    </row>
    <row r="496" spans="1:26" ht="15.75" customHeight="1">
      <c r="A496" s="113"/>
      <c r="B496" s="113"/>
      <c r="C496" s="113"/>
      <c r="D496" s="113"/>
      <c r="E496" s="113"/>
      <c r="F496" s="113"/>
      <c r="G496" s="113"/>
      <c r="H496" s="113"/>
      <c r="I496" s="113"/>
      <c r="J496" s="113"/>
      <c r="K496" s="112"/>
      <c r="L496" s="112"/>
      <c r="M496" s="112"/>
      <c r="N496" s="112"/>
      <c r="O496" s="112"/>
      <c r="P496" s="112"/>
      <c r="Q496" s="112"/>
      <c r="R496" s="112"/>
      <c r="S496" s="112"/>
      <c r="T496" s="112"/>
      <c r="U496" s="112"/>
      <c r="V496" s="112"/>
      <c r="W496" s="112"/>
      <c r="X496" s="112"/>
      <c r="Y496" s="112"/>
      <c r="Z496" s="112"/>
    </row>
    <row r="497" spans="1:26" ht="15.75" customHeight="1">
      <c r="A497" s="113"/>
      <c r="B497" s="113"/>
      <c r="C497" s="113"/>
      <c r="D497" s="113"/>
      <c r="E497" s="113"/>
      <c r="F497" s="113"/>
      <c r="G497" s="113"/>
      <c r="H497" s="113"/>
      <c r="I497" s="113"/>
      <c r="J497" s="113"/>
      <c r="K497" s="112"/>
      <c r="L497" s="112"/>
      <c r="M497" s="112"/>
      <c r="N497" s="112"/>
      <c r="O497" s="112"/>
      <c r="P497" s="112"/>
      <c r="Q497" s="112"/>
      <c r="R497" s="112"/>
      <c r="S497" s="112"/>
      <c r="T497" s="112"/>
      <c r="U497" s="112"/>
      <c r="V497" s="112"/>
      <c r="W497" s="112"/>
      <c r="X497" s="112"/>
      <c r="Y497" s="112"/>
      <c r="Z497" s="112"/>
    </row>
    <row r="498" spans="1:26" ht="15.75" customHeight="1">
      <c r="A498" s="113"/>
      <c r="B498" s="113"/>
      <c r="C498" s="113"/>
      <c r="D498" s="113"/>
      <c r="E498" s="113"/>
      <c r="F498" s="113"/>
      <c r="G498" s="113"/>
      <c r="H498" s="113"/>
      <c r="I498" s="113"/>
      <c r="J498" s="113"/>
      <c r="K498" s="112"/>
      <c r="L498" s="112"/>
      <c r="M498" s="112"/>
      <c r="N498" s="112"/>
      <c r="O498" s="112"/>
      <c r="P498" s="112"/>
      <c r="Q498" s="112"/>
      <c r="R498" s="112"/>
      <c r="S498" s="112"/>
      <c r="T498" s="112"/>
      <c r="U498" s="112"/>
      <c r="V498" s="112"/>
      <c r="W498" s="112"/>
      <c r="X498" s="112"/>
      <c r="Y498" s="112"/>
      <c r="Z498" s="112"/>
    </row>
    <row r="499" spans="1:26" ht="15.75" customHeight="1">
      <c r="A499" s="113"/>
      <c r="B499" s="113"/>
      <c r="C499" s="113"/>
      <c r="D499" s="113"/>
      <c r="E499" s="113"/>
      <c r="F499" s="113"/>
      <c r="G499" s="113"/>
      <c r="H499" s="113"/>
      <c r="I499" s="113"/>
      <c r="J499" s="113"/>
      <c r="K499" s="112"/>
      <c r="L499" s="112"/>
      <c r="M499" s="112"/>
      <c r="N499" s="112"/>
      <c r="O499" s="112"/>
      <c r="P499" s="112"/>
      <c r="Q499" s="112"/>
      <c r="R499" s="112"/>
      <c r="S499" s="112"/>
      <c r="T499" s="112"/>
      <c r="U499" s="112"/>
      <c r="V499" s="112"/>
      <c r="W499" s="112"/>
      <c r="X499" s="112"/>
      <c r="Y499" s="112"/>
      <c r="Z499" s="112"/>
    </row>
    <row r="500" spans="1:26" ht="15.75" customHeight="1">
      <c r="A500" s="113"/>
      <c r="B500" s="113"/>
      <c r="C500" s="113"/>
      <c r="D500" s="113"/>
      <c r="E500" s="113"/>
      <c r="F500" s="113"/>
      <c r="G500" s="113"/>
      <c r="H500" s="113"/>
      <c r="I500" s="113"/>
      <c r="J500" s="113"/>
      <c r="K500" s="112"/>
      <c r="L500" s="112"/>
      <c r="M500" s="112"/>
      <c r="N500" s="112"/>
      <c r="O500" s="112"/>
      <c r="P500" s="112"/>
      <c r="Q500" s="112"/>
      <c r="R500" s="112"/>
      <c r="S500" s="112"/>
      <c r="T500" s="112"/>
      <c r="U500" s="112"/>
      <c r="V500" s="112"/>
      <c r="W500" s="112"/>
      <c r="X500" s="112"/>
      <c r="Y500" s="112"/>
      <c r="Z500" s="112"/>
    </row>
    <row r="501" spans="1:26" ht="15.75" customHeight="1">
      <c r="A501" s="113"/>
      <c r="B501" s="113"/>
      <c r="C501" s="113"/>
      <c r="D501" s="113"/>
      <c r="E501" s="113"/>
      <c r="F501" s="113"/>
      <c r="G501" s="113"/>
      <c r="H501" s="113"/>
      <c r="I501" s="113"/>
      <c r="J501" s="113"/>
      <c r="K501" s="112"/>
      <c r="L501" s="112"/>
      <c r="M501" s="112"/>
      <c r="N501" s="112"/>
      <c r="O501" s="112"/>
      <c r="P501" s="112"/>
      <c r="Q501" s="112"/>
      <c r="R501" s="112"/>
      <c r="S501" s="112"/>
      <c r="T501" s="112"/>
      <c r="U501" s="112"/>
      <c r="V501" s="112"/>
      <c r="W501" s="112"/>
      <c r="X501" s="112"/>
      <c r="Y501" s="112"/>
      <c r="Z501" s="112"/>
    </row>
    <row r="502" spans="1:26" ht="15.75" customHeight="1">
      <c r="A502" s="113"/>
      <c r="B502" s="113"/>
      <c r="C502" s="113"/>
      <c r="D502" s="113"/>
      <c r="E502" s="113"/>
      <c r="F502" s="113"/>
      <c r="G502" s="113"/>
      <c r="H502" s="113"/>
      <c r="I502" s="113"/>
      <c r="J502" s="113"/>
      <c r="K502" s="112"/>
      <c r="L502" s="112"/>
      <c r="M502" s="112"/>
      <c r="N502" s="112"/>
      <c r="O502" s="112"/>
      <c r="P502" s="112"/>
      <c r="Q502" s="112"/>
      <c r="R502" s="112"/>
      <c r="S502" s="112"/>
      <c r="T502" s="112"/>
      <c r="U502" s="112"/>
      <c r="V502" s="112"/>
      <c r="W502" s="112"/>
      <c r="X502" s="112"/>
      <c r="Y502" s="112"/>
      <c r="Z502" s="112"/>
    </row>
    <row r="503" spans="1:26" ht="15.75" customHeight="1">
      <c r="A503" s="113"/>
      <c r="B503" s="113"/>
      <c r="C503" s="113"/>
      <c r="D503" s="113"/>
      <c r="E503" s="113"/>
      <c r="F503" s="113"/>
      <c r="G503" s="113"/>
      <c r="H503" s="113"/>
      <c r="I503" s="113"/>
      <c r="J503" s="113"/>
      <c r="K503" s="112"/>
      <c r="L503" s="112"/>
      <c r="M503" s="112"/>
      <c r="N503" s="112"/>
      <c r="O503" s="112"/>
      <c r="P503" s="112"/>
      <c r="Q503" s="112"/>
      <c r="R503" s="112"/>
      <c r="S503" s="112"/>
      <c r="T503" s="112"/>
      <c r="U503" s="112"/>
      <c r="V503" s="112"/>
      <c r="W503" s="112"/>
      <c r="X503" s="112"/>
      <c r="Y503" s="112"/>
      <c r="Z503" s="112"/>
    </row>
    <row r="504" spans="1:26" ht="15.75" customHeight="1">
      <c r="A504" s="113"/>
      <c r="B504" s="113"/>
      <c r="C504" s="113"/>
      <c r="D504" s="113"/>
      <c r="E504" s="113"/>
      <c r="F504" s="113"/>
      <c r="G504" s="113"/>
      <c r="H504" s="113"/>
      <c r="I504" s="113"/>
      <c r="J504" s="113"/>
      <c r="K504" s="112"/>
      <c r="L504" s="112"/>
      <c r="M504" s="112"/>
      <c r="N504" s="112"/>
      <c r="O504" s="112"/>
      <c r="P504" s="112"/>
      <c r="Q504" s="112"/>
      <c r="R504" s="112"/>
      <c r="S504" s="112"/>
      <c r="T504" s="112"/>
      <c r="U504" s="112"/>
      <c r="V504" s="112"/>
      <c r="W504" s="112"/>
      <c r="X504" s="112"/>
      <c r="Y504" s="112"/>
      <c r="Z504" s="112"/>
    </row>
    <row r="505" spans="1:26" ht="15.75" customHeight="1">
      <c r="A505" s="113"/>
      <c r="B505" s="113"/>
      <c r="C505" s="113"/>
      <c r="D505" s="113"/>
      <c r="E505" s="113"/>
      <c r="F505" s="113"/>
      <c r="G505" s="113"/>
      <c r="H505" s="113"/>
      <c r="I505" s="113"/>
      <c r="J505" s="113"/>
      <c r="K505" s="112"/>
      <c r="L505" s="112"/>
      <c r="M505" s="112"/>
      <c r="N505" s="112"/>
      <c r="O505" s="112"/>
      <c r="P505" s="112"/>
      <c r="Q505" s="112"/>
      <c r="R505" s="112"/>
      <c r="S505" s="112"/>
      <c r="T505" s="112"/>
      <c r="U505" s="112"/>
      <c r="V505" s="112"/>
      <c r="W505" s="112"/>
      <c r="X505" s="112"/>
      <c r="Y505" s="112"/>
      <c r="Z505" s="112"/>
    </row>
    <row r="506" spans="1:26" ht="15.75" customHeight="1">
      <c r="A506" s="113"/>
      <c r="B506" s="113"/>
      <c r="C506" s="113"/>
      <c r="D506" s="113"/>
      <c r="E506" s="113"/>
      <c r="F506" s="113"/>
      <c r="G506" s="113"/>
      <c r="H506" s="113"/>
      <c r="I506" s="113"/>
      <c r="J506" s="113"/>
      <c r="K506" s="112"/>
      <c r="L506" s="112"/>
      <c r="M506" s="112"/>
      <c r="N506" s="112"/>
      <c r="O506" s="112"/>
      <c r="P506" s="112"/>
      <c r="Q506" s="112"/>
      <c r="R506" s="112"/>
      <c r="S506" s="112"/>
      <c r="T506" s="112"/>
      <c r="U506" s="112"/>
      <c r="V506" s="112"/>
      <c r="W506" s="112"/>
      <c r="X506" s="112"/>
      <c r="Y506" s="112"/>
      <c r="Z506" s="112"/>
    </row>
    <row r="507" spans="1:26" ht="15.75" customHeight="1">
      <c r="A507" s="113"/>
      <c r="B507" s="113"/>
      <c r="C507" s="113"/>
      <c r="D507" s="113"/>
      <c r="E507" s="113"/>
      <c r="F507" s="113"/>
      <c r="G507" s="113"/>
      <c r="H507" s="113"/>
      <c r="I507" s="113"/>
      <c r="J507" s="113"/>
      <c r="K507" s="112"/>
      <c r="L507" s="112"/>
      <c r="M507" s="112"/>
      <c r="N507" s="112"/>
      <c r="O507" s="112"/>
      <c r="P507" s="112"/>
      <c r="Q507" s="112"/>
      <c r="R507" s="112"/>
      <c r="S507" s="112"/>
      <c r="T507" s="112"/>
      <c r="U507" s="112"/>
      <c r="V507" s="112"/>
      <c r="W507" s="112"/>
      <c r="X507" s="112"/>
      <c r="Y507" s="112"/>
      <c r="Z507" s="112"/>
    </row>
    <row r="508" spans="1:26" ht="15.75" customHeight="1">
      <c r="A508" s="113"/>
      <c r="B508" s="113"/>
      <c r="C508" s="113"/>
      <c r="D508" s="113"/>
      <c r="E508" s="113"/>
      <c r="F508" s="113"/>
      <c r="G508" s="113"/>
      <c r="H508" s="113"/>
      <c r="I508" s="113"/>
      <c r="J508" s="113"/>
      <c r="K508" s="112"/>
      <c r="L508" s="112"/>
      <c r="M508" s="112"/>
      <c r="N508" s="112"/>
      <c r="O508" s="112"/>
      <c r="P508" s="112"/>
      <c r="Q508" s="112"/>
      <c r="R508" s="112"/>
      <c r="S508" s="112"/>
      <c r="T508" s="112"/>
      <c r="U508" s="112"/>
      <c r="V508" s="112"/>
      <c r="W508" s="112"/>
      <c r="X508" s="112"/>
      <c r="Y508" s="112"/>
      <c r="Z508" s="112"/>
    </row>
    <row r="509" spans="1:26" ht="15.75" customHeight="1">
      <c r="A509" s="113"/>
      <c r="B509" s="113"/>
      <c r="C509" s="113"/>
      <c r="D509" s="113"/>
      <c r="E509" s="113"/>
      <c r="F509" s="113"/>
      <c r="G509" s="113"/>
      <c r="H509" s="113"/>
      <c r="I509" s="113"/>
      <c r="J509" s="113"/>
      <c r="K509" s="112"/>
      <c r="L509" s="112"/>
      <c r="M509" s="112"/>
      <c r="N509" s="112"/>
      <c r="O509" s="112"/>
      <c r="P509" s="112"/>
      <c r="Q509" s="112"/>
      <c r="R509" s="112"/>
      <c r="S509" s="112"/>
      <c r="T509" s="112"/>
      <c r="U509" s="112"/>
      <c r="V509" s="112"/>
      <c r="W509" s="112"/>
      <c r="X509" s="112"/>
      <c r="Y509" s="112"/>
      <c r="Z509" s="112"/>
    </row>
    <row r="510" spans="1:26" ht="15.75" customHeight="1">
      <c r="A510" s="113"/>
      <c r="B510" s="113"/>
      <c r="C510" s="113"/>
      <c r="D510" s="113"/>
      <c r="E510" s="113"/>
      <c r="F510" s="113"/>
      <c r="G510" s="113"/>
      <c r="H510" s="113"/>
      <c r="I510" s="113"/>
      <c r="J510" s="113"/>
      <c r="K510" s="112"/>
      <c r="L510" s="112"/>
      <c r="M510" s="112"/>
      <c r="N510" s="112"/>
      <c r="O510" s="112"/>
      <c r="P510" s="112"/>
      <c r="Q510" s="112"/>
      <c r="R510" s="112"/>
      <c r="S510" s="112"/>
      <c r="T510" s="112"/>
      <c r="U510" s="112"/>
      <c r="V510" s="112"/>
      <c r="W510" s="112"/>
      <c r="X510" s="112"/>
      <c r="Y510" s="112"/>
      <c r="Z510" s="112"/>
    </row>
    <row r="511" spans="1:26" ht="15.75" customHeight="1">
      <c r="A511" s="113"/>
      <c r="B511" s="113"/>
      <c r="C511" s="113"/>
      <c r="D511" s="113"/>
      <c r="E511" s="113"/>
      <c r="F511" s="113"/>
      <c r="G511" s="113"/>
      <c r="H511" s="113"/>
      <c r="I511" s="113"/>
      <c r="J511" s="113"/>
      <c r="K511" s="112"/>
      <c r="L511" s="112"/>
      <c r="M511" s="112"/>
      <c r="N511" s="112"/>
      <c r="O511" s="112"/>
      <c r="P511" s="112"/>
      <c r="Q511" s="112"/>
      <c r="R511" s="112"/>
      <c r="S511" s="112"/>
      <c r="T511" s="112"/>
      <c r="U511" s="112"/>
      <c r="V511" s="112"/>
      <c r="W511" s="112"/>
      <c r="X511" s="112"/>
      <c r="Y511" s="112"/>
      <c r="Z511" s="112"/>
    </row>
    <row r="512" spans="1:26" ht="15.75" customHeight="1">
      <c r="A512" s="113"/>
      <c r="B512" s="113"/>
      <c r="C512" s="113"/>
      <c r="D512" s="113"/>
      <c r="E512" s="113"/>
      <c r="F512" s="113"/>
      <c r="G512" s="113"/>
      <c r="H512" s="113"/>
      <c r="I512" s="113"/>
      <c r="J512" s="113"/>
      <c r="K512" s="112"/>
      <c r="L512" s="112"/>
      <c r="M512" s="112"/>
      <c r="N512" s="112"/>
      <c r="O512" s="112"/>
      <c r="P512" s="112"/>
      <c r="Q512" s="112"/>
      <c r="R512" s="112"/>
      <c r="S512" s="112"/>
      <c r="T512" s="112"/>
      <c r="U512" s="112"/>
      <c r="V512" s="112"/>
      <c r="W512" s="112"/>
      <c r="X512" s="112"/>
      <c r="Y512" s="112"/>
      <c r="Z512" s="112"/>
    </row>
    <row r="513" spans="1:26" ht="15.75" customHeight="1">
      <c r="A513" s="113"/>
      <c r="B513" s="113"/>
      <c r="C513" s="113"/>
      <c r="D513" s="113"/>
      <c r="E513" s="113"/>
      <c r="F513" s="113"/>
      <c r="G513" s="113"/>
      <c r="H513" s="113"/>
      <c r="I513" s="113"/>
      <c r="J513" s="113"/>
      <c r="K513" s="112"/>
      <c r="L513" s="112"/>
      <c r="M513" s="112"/>
      <c r="N513" s="112"/>
      <c r="O513" s="112"/>
      <c r="P513" s="112"/>
      <c r="Q513" s="112"/>
      <c r="R513" s="112"/>
      <c r="S513" s="112"/>
      <c r="T513" s="112"/>
      <c r="U513" s="112"/>
      <c r="V513" s="112"/>
      <c r="W513" s="112"/>
      <c r="X513" s="112"/>
      <c r="Y513" s="112"/>
      <c r="Z513" s="112"/>
    </row>
    <row r="514" spans="1:26" ht="15.75" customHeight="1">
      <c r="A514" s="113"/>
      <c r="B514" s="113"/>
      <c r="C514" s="113"/>
      <c r="D514" s="113"/>
      <c r="E514" s="113"/>
      <c r="F514" s="113"/>
      <c r="G514" s="113"/>
      <c r="H514" s="113"/>
      <c r="I514" s="113"/>
      <c r="J514" s="113"/>
      <c r="K514" s="112"/>
      <c r="L514" s="112"/>
      <c r="M514" s="112"/>
      <c r="N514" s="112"/>
      <c r="O514" s="112"/>
      <c r="P514" s="112"/>
      <c r="Q514" s="112"/>
      <c r="R514" s="112"/>
      <c r="S514" s="112"/>
      <c r="T514" s="112"/>
      <c r="U514" s="112"/>
      <c r="V514" s="112"/>
      <c r="W514" s="112"/>
      <c r="X514" s="112"/>
      <c r="Y514" s="112"/>
      <c r="Z514" s="112"/>
    </row>
    <row r="515" spans="1:26" ht="15.75" customHeight="1">
      <c r="A515" s="113"/>
      <c r="B515" s="113"/>
      <c r="C515" s="113"/>
      <c r="D515" s="113"/>
      <c r="E515" s="113"/>
      <c r="F515" s="113"/>
      <c r="G515" s="113"/>
      <c r="H515" s="113"/>
      <c r="I515" s="113"/>
      <c r="J515" s="113"/>
      <c r="K515" s="112"/>
      <c r="L515" s="112"/>
      <c r="M515" s="112"/>
      <c r="N515" s="112"/>
      <c r="O515" s="112"/>
      <c r="P515" s="112"/>
      <c r="Q515" s="112"/>
      <c r="R515" s="112"/>
      <c r="S515" s="112"/>
      <c r="T515" s="112"/>
      <c r="U515" s="112"/>
      <c r="V515" s="112"/>
      <c r="W515" s="112"/>
      <c r="X515" s="112"/>
      <c r="Y515" s="112"/>
      <c r="Z515" s="112"/>
    </row>
    <row r="516" spans="1:26" ht="15.75" customHeight="1">
      <c r="A516" s="113"/>
      <c r="B516" s="113"/>
      <c r="C516" s="113"/>
      <c r="D516" s="113"/>
      <c r="E516" s="113"/>
      <c r="F516" s="113"/>
      <c r="G516" s="113"/>
      <c r="H516" s="113"/>
      <c r="I516" s="113"/>
      <c r="J516" s="113"/>
      <c r="K516" s="112"/>
      <c r="L516" s="112"/>
      <c r="M516" s="112"/>
      <c r="N516" s="112"/>
      <c r="O516" s="112"/>
      <c r="P516" s="112"/>
      <c r="Q516" s="112"/>
      <c r="R516" s="112"/>
      <c r="S516" s="112"/>
      <c r="T516" s="112"/>
      <c r="U516" s="112"/>
      <c r="V516" s="112"/>
      <c r="W516" s="112"/>
      <c r="X516" s="112"/>
      <c r="Y516" s="112"/>
      <c r="Z516" s="112"/>
    </row>
    <row r="517" spans="1:26" ht="15.75" customHeight="1">
      <c r="A517" s="113"/>
      <c r="B517" s="113"/>
      <c r="C517" s="113"/>
      <c r="D517" s="113"/>
      <c r="E517" s="113"/>
      <c r="F517" s="113"/>
      <c r="G517" s="113"/>
      <c r="H517" s="113"/>
      <c r="I517" s="113"/>
      <c r="J517" s="113"/>
      <c r="K517" s="112"/>
      <c r="L517" s="112"/>
      <c r="M517" s="112"/>
      <c r="N517" s="112"/>
      <c r="O517" s="112"/>
      <c r="P517" s="112"/>
      <c r="Q517" s="112"/>
      <c r="R517" s="112"/>
      <c r="S517" s="112"/>
      <c r="T517" s="112"/>
      <c r="U517" s="112"/>
      <c r="V517" s="112"/>
      <c r="W517" s="112"/>
      <c r="X517" s="112"/>
      <c r="Y517" s="112"/>
      <c r="Z517" s="112"/>
    </row>
    <row r="518" spans="1:26" ht="15.75" customHeight="1">
      <c r="A518" s="113"/>
      <c r="B518" s="113"/>
      <c r="C518" s="113"/>
      <c r="D518" s="113"/>
      <c r="E518" s="113"/>
      <c r="F518" s="113"/>
      <c r="G518" s="113"/>
      <c r="H518" s="113"/>
      <c r="I518" s="113"/>
      <c r="J518" s="113"/>
      <c r="K518" s="112"/>
      <c r="L518" s="112"/>
      <c r="M518" s="112"/>
      <c r="N518" s="112"/>
      <c r="O518" s="112"/>
      <c r="P518" s="112"/>
      <c r="Q518" s="112"/>
      <c r="R518" s="112"/>
      <c r="S518" s="112"/>
      <c r="T518" s="112"/>
      <c r="U518" s="112"/>
      <c r="V518" s="112"/>
      <c r="W518" s="112"/>
      <c r="X518" s="112"/>
      <c r="Y518" s="112"/>
      <c r="Z518" s="112"/>
    </row>
    <row r="519" spans="1:26" ht="15.75" customHeight="1">
      <c r="A519" s="113"/>
      <c r="B519" s="113"/>
      <c r="C519" s="113"/>
      <c r="D519" s="113"/>
      <c r="E519" s="113"/>
      <c r="F519" s="113"/>
      <c r="G519" s="113"/>
      <c r="H519" s="113"/>
      <c r="I519" s="113"/>
      <c r="J519" s="113"/>
      <c r="K519" s="112"/>
      <c r="L519" s="112"/>
      <c r="M519" s="112"/>
      <c r="N519" s="112"/>
      <c r="O519" s="112"/>
      <c r="P519" s="112"/>
      <c r="Q519" s="112"/>
      <c r="R519" s="112"/>
      <c r="S519" s="112"/>
      <c r="T519" s="112"/>
      <c r="U519" s="112"/>
      <c r="V519" s="112"/>
      <c r="W519" s="112"/>
      <c r="X519" s="112"/>
      <c r="Y519" s="112"/>
      <c r="Z519" s="112"/>
    </row>
    <row r="520" spans="1:26" ht="15.75" customHeight="1">
      <c r="A520" s="113"/>
      <c r="B520" s="113"/>
      <c r="C520" s="113"/>
      <c r="D520" s="113"/>
      <c r="E520" s="113"/>
      <c r="F520" s="113"/>
      <c r="G520" s="113"/>
      <c r="H520" s="113"/>
      <c r="I520" s="113"/>
      <c r="J520" s="113"/>
      <c r="K520" s="112"/>
      <c r="L520" s="112"/>
      <c r="M520" s="112"/>
      <c r="N520" s="112"/>
      <c r="O520" s="112"/>
      <c r="P520" s="112"/>
      <c r="Q520" s="112"/>
      <c r="R520" s="112"/>
      <c r="S520" s="112"/>
      <c r="T520" s="112"/>
      <c r="U520" s="112"/>
      <c r="V520" s="112"/>
      <c r="W520" s="112"/>
      <c r="X520" s="112"/>
      <c r="Y520" s="112"/>
      <c r="Z520" s="112"/>
    </row>
    <row r="521" spans="1:26" ht="15.75" customHeight="1">
      <c r="A521" s="113"/>
      <c r="B521" s="113"/>
      <c r="C521" s="113"/>
      <c r="D521" s="113"/>
      <c r="E521" s="113"/>
      <c r="F521" s="113"/>
      <c r="G521" s="113"/>
      <c r="H521" s="113"/>
      <c r="I521" s="113"/>
      <c r="J521" s="113"/>
      <c r="K521" s="112"/>
      <c r="L521" s="112"/>
      <c r="M521" s="112"/>
      <c r="N521" s="112"/>
      <c r="O521" s="112"/>
      <c r="P521" s="112"/>
      <c r="Q521" s="112"/>
      <c r="R521" s="112"/>
      <c r="S521" s="112"/>
      <c r="T521" s="112"/>
      <c r="U521" s="112"/>
      <c r="V521" s="112"/>
      <c r="W521" s="112"/>
      <c r="X521" s="112"/>
      <c r="Y521" s="112"/>
      <c r="Z521" s="112"/>
    </row>
    <row r="522" spans="1:26" ht="15.75" customHeight="1">
      <c r="A522" s="113"/>
      <c r="B522" s="113"/>
      <c r="C522" s="113"/>
      <c r="D522" s="113"/>
      <c r="E522" s="113"/>
      <c r="F522" s="113"/>
      <c r="G522" s="113"/>
      <c r="H522" s="113"/>
      <c r="I522" s="113"/>
      <c r="J522" s="113"/>
      <c r="K522" s="112"/>
      <c r="L522" s="112"/>
      <c r="M522" s="112"/>
      <c r="N522" s="112"/>
      <c r="O522" s="112"/>
      <c r="P522" s="112"/>
      <c r="Q522" s="112"/>
      <c r="R522" s="112"/>
      <c r="S522" s="112"/>
      <c r="T522" s="112"/>
      <c r="U522" s="112"/>
      <c r="V522" s="112"/>
      <c r="W522" s="112"/>
      <c r="X522" s="112"/>
      <c r="Y522" s="112"/>
      <c r="Z522" s="112"/>
    </row>
    <row r="523" spans="1:26" ht="15.75" customHeight="1">
      <c r="A523" s="113"/>
      <c r="B523" s="113"/>
      <c r="C523" s="113"/>
      <c r="D523" s="113"/>
      <c r="E523" s="113"/>
      <c r="F523" s="113"/>
      <c r="G523" s="113"/>
      <c r="H523" s="113"/>
      <c r="I523" s="113"/>
      <c r="J523" s="113"/>
      <c r="K523" s="112"/>
      <c r="L523" s="112"/>
      <c r="M523" s="112"/>
      <c r="N523" s="112"/>
      <c r="O523" s="112"/>
      <c r="P523" s="112"/>
      <c r="Q523" s="112"/>
      <c r="R523" s="112"/>
      <c r="S523" s="112"/>
      <c r="T523" s="112"/>
      <c r="U523" s="112"/>
      <c r="V523" s="112"/>
      <c r="W523" s="112"/>
      <c r="X523" s="112"/>
      <c r="Y523" s="112"/>
      <c r="Z523" s="112"/>
    </row>
    <row r="524" spans="1:26" ht="15.75" customHeight="1">
      <c r="A524" s="113"/>
      <c r="B524" s="113"/>
      <c r="C524" s="113"/>
      <c r="D524" s="113"/>
      <c r="E524" s="113"/>
      <c r="F524" s="113"/>
      <c r="G524" s="113"/>
      <c r="H524" s="113"/>
      <c r="I524" s="113"/>
      <c r="J524" s="113"/>
      <c r="K524" s="112"/>
      <c r="L524" s="112"/>
      <c r="M524" s="112"/>
      <c r="N524" s="112"/>
      <c r="O524" s="112"/>
      <c r="P524" s="112"/>
      <c r="Q524" s="112"/>
      <c r="R524" s="112"/>
      <c r="S524" s="112"/>
      <c r="T524" s="112"/>
      <c r="U524" s="112"/>
      <c r="V524" s="112"/>
      <c r="W524" s="112"/>
      <c r="X524" s="112"/>
      <c r="Y524" s="112"/>
      <c r="Z524" s="112"/>
    </row>
    <row r="525" spans="1:26" ht="15.75" customHeight="1">
      <c r="A525" s="113"/>
      <c r="B525" s="113"/>
      <c r="C525" s="113"/>
      <c r="D525" s="113"/>
      <c r="E525" s="113"/>
      <c r="F525" s="113"/>
      <c r="G525" s="113"/>
      <c r="H525" s="113"/>
      <c r="I525" s="113"/>
      <c r="J525" s="113"/>
      <c r="K525" s="112"/>
      <c r="L525" s="112"/>
      <c r="M525" s="112"/>
      <c r="N525" s="112"/>
      <c r="O525" s="112"/>
      <c r="P525" s="112"/>
      <c r="Q525" s="112"/>
      <c r="R525" s="112"/>
      <c r="S525" s="112"/>
      <c r="T525" s="112"/>
      <c r="U525" s="112"/>
      <c r="V525" s="112"/>
      <c r="W525" s="112"/>
      <c r="X525" s="112"/>
      <c r="Y525" s="112"/>
      <c r="Z525" s="112"/>
    </row>
    <row r="526" spans="1:26" ht="15.75" customHeight="1">
      <c r="A526" s="113"/>
      <c r="B526" s="113"/>
      <c r="C526" s="113"/>
      <c r="D526" s="113"/>
      <c r="E526" s="113"/>
      <c r="F526" s="113"/>
      <c r="G526" s="113"/>
      <c r="H526" s="113"/>
      <c r="I526" s="113"/>
      <c r="J526" s="113"/>
      <c r="K526" s="112"/>
      <c r="L526" s="112"/>
      <c r="M526" s="112"/>
      <c r="N526" s="112"/>
      <c r="O526" s="112"/>
      <c r="P526" s="112"/>
      <c r="Q526" s="112"/>
      <c r="R526" s="112"/>
      <c r="S526" s="112"/>
      <c r="T526" s="112"/>
      <c r="U526" s="112"/>
      <c r="V526" s="112"/>
      <c r="W526" s="112"/>
      <c r="X526" s="112"/>
      <c r="Y526" s="112"/>
      <c r="Z526" s="112"/>
    </row>
    <row r="527" spans="1:26" ht="15.75" customHeight="1">
      <c r="A527" s="113"/>
      <c r="B527" s="113"/>
      <c r="C527" s="113"/>
      <c r="D527" s="113"/>
      <c r="E527" s="113"/>
      <c r="F527" s="113"/>
      <c r="G527" s="113"/>
      <c r="H527" s="113"/>
      <c r="I527" s="113"/>
      <c r="J527" s="113"/>
      <c r="K527" s="112"/>
      <c r="L527" s="112"/>
      <c r="M527" s="112"/>
      <c r="N527" s="112"/>
      <c r="O527" s="112"/>
      <c r="P527" s="112"/>
      <c r="Q527" s="112"/>
      <c r="R527" s="112"/>
      <c r="S527" s="112"/>
      <c r="T527" s="112"/>
      <c r="U527" s="112"/>
      <c r="V527" s="112"/>
      <c r="W527" s="112"/>
      <c r="X527" s="112"/>
      <c r="Y527" s="112"/>
      <c r="Z527" s="112"/>
    </row>
    <row r="528" spans="1:26" ht="15.75" customHeight="1">
      <c r="A528" s="113"/>
      <c r="B528" s="113"/>
      <c r="C528" s="113"/>
      <c r="D528" s="113"/>
      <c r="E528" s="113"/>
      <c r="F528" s="113"/>
      <c r="G528" s="113"/>
      <c r="H528" s="113"/>
      <c r="I528" s="113"/>
      <c r="J528" s="113"/>
      <c r="K528" s="112"/>
      <c r="L528" s="112"/>
      <c r="M528" s="112"/>
      <c r="N528" s="112"/>
      <c r="O528" s="112"/>
      <c r="P528" s="112"/>
      <c r="Q528" s="112"/>
      <c r="R528" s="112"/>
      <c r="S528" s="112"/>
      <c r="T528" s="112"/>
      <c r="U528" s="112"/>
      <c r="V528" s="112"/>
      <c r="W528" s="112"/>
      <c r="X528" s="112"/>
      <c r="Y528" s="112"/>
      <c r="Z528" s="112"/>
    </row>
    <row r="529" spans="1:26" ht="15.75" customHeight="1">
      <c r="A529" s="113"/>
      <c r="B529" s="113"/>
      <c r="C529" s="113"/>
      <c r="D529" s="113"/>
      <c r="E529" s="113"/>
      <c r="F529" s="113"/>
      <c r="G529" s="113"/>
      <c r="H529" s="113"/>
      <c r="I529" s="113"/>
      <c r="J529" s="113"/>
      <c r="K529" s="112"/>
      <c r="L529" s="112"/>
      <c r="M529" s="112"/>
      <c r="N529" s="112"/>
      <c r="O529" s="112"/>
      <c r="P529" s="112"/>
      <c r="Q529" s="112"/>
      <c r="R529" s="112"/>
      <c r="S529" s="112"/>
      <c r="T529" s="112"/>
      <c r="U529" s="112"/>
      <c r="V529" s="112"/>
      <c r="W529" s="112"/>
      <c r="X529" s="112"/>
      <c r="Y529" s="112"/>
      <c r="Z529" s="112"/>
    </row>
    <row r="530" spans="1:26" ht="15.75" customHeight="1">
      <c r="A530" s="113"/>
      <c r="B530" s="113"/>
      <c r="C530" s="113"/>
      <c r="D530" s="113"/>
      <c r="E530" s="113"/>
      <c r="F530" s="113"/>
      <c r="G530" s="113"/>
      <c r="H530" s="113"/>
      <c r="I530" s="113"/>
      <c r="J530" s="113"/>
      <c r="K530" s="112"/>
      <c r="L530" s="112"/>
      <c r="M530" s="112"/>
      <c r="N530" s="112"/>
      <c r="O530" s="112"/>
      <c r="P530" s="112"/>
      <c r="Q530" s="112"/>
      <c r="R530" s="112"/>
      <c r="S530" s="112"/>
      <c r="T530" s="112"/>
      <c r="U530" s="112"/>
      <c r="V530" s="112"/>
      <c r="W530" s="112"/>
      <c r="X530" s="112"/>
      <c r="Y530" s="112"/>
      <c r="Z530" s="112"/>
    </row>
    <row r="531" spans="1:26" ht="15.75" customHeight="1">
      <c r="A531" s="113"/>
      <c r="B531" s="113"/>
      <c r="C531" s="113"/>
      <c r="D531" s="113"/>
      <c r="E531" s="113"/>
      <c r="F531" s="113"/>
      <c r="G531" s="113"/>
      <c r="H531" s="113"/>
      <c r="I531" s="113"/>
      <c r="J531" s="113"/>
      <c r="K531" s="112"/>
      <c r="L531" s="112"/>
      <c r="M531" s="112"/>
      <c r="N531" s="112"/>
      <c r="O531" s="112"/>
      <c r="P531" s="112"/>
      <c r="Q531" s="112"/>
      <c r="R531" s="112"/>
      <c r="S531" s="112"/>
      <c r="T531" s="112"/>
      <c r="U531" s="112"/>
      <c r="V531" s="112"/>
      <c r="W531" s="112"/>
      <c r="X531" s="112"/>
      <c r="Y531" s="112"/>
      <c r="Z531" s="112"/>
    </row>
    <row r="532" spans="1:26" ht="15.75" customHeight="1">
      <c r="A532" s="113"/>
      <c r="B532" s="113"/>
      <c r="C532" s="113"/>
      <c r="D532" s="113"/>
      <c r="E532" s="113"/>
      <c r="F532" s="113"/>
      <c r="G532" s="113"/>
      <c r="H532" s="113"/>
      <c r="I532" s="113"/>
      <c r="J532" s="113"/>
      <c r="K532" s="112"/>
      <c r="L532" s="112"/>
      <c r="M532" s="112"/>
      <c r="N532" s="112"/>
      <c r="O532" s="112"/>
      <c r="P532" s="112"/>
      <c r="Q532" s="112"/>
      <c r="R532" s="112"/>
      <c r="S532" s="112"/>
      <c r="T532" s="112"/>
      <c r="U532" s="112"/>
      <c r="V532" s="112"/>
      <c r="W532" s="112"/>
      <c r="X532" s="112"/>
      <c r="Y532" s="112"/>
      <c r="Z532" s="112"/>
    </row>
    <row r="533" spans="1:26" ht="15.75" customHeight="1">
      <c r="A533" s="113"/>
      <c r="B533" s="113"/>
      <c r="C533" s="113"/>
      <c r="D533" s="113"/>
      <c r="E533" s="113"/>
      <c r="F533" s="113"/>
      <c r="G533" s="113"/>
      <c r="H533" s="113"/>
      <c r="I533" s="113"/>
      <c r="J533" s="113"/>
      <c r="K533" s="112"/>
      <c r="L533" s="112"/>
      <c r="M533" s="112"/>
      <c r="N533" s="112"/>
      <c r="O533" s="112"/>
      <c r="P533" s="112"/>
      <c r="Q533" s="112"/>
      <c r="R533" s="112"/>
      <c r="S533" s="112"/>
      <c r="T533" s="112"/>
      <c r="U533" s="112"/>
      <c r="V533" s="112"/>
      <c r="W533" s="112"/>
      <c r="X533" s="112"/>
      <c r="Y533" s="112"/>
      <c r="Z533" s="112"/>
    </row>
    <row r="534" spans="1:26" ht="15.75" customHeight="1">
      <c r="A534" s="113"/>
      <c r="B534" s="113"/>
      <c r="C534" s="113"/>
      <c r="D534" s="113"/>
      <c r="E534" s="113"/>
      <c r="F534" s="113"/>
      <c r="G534" s="113"/>
      <c r="H534" s="113"/>
      <c r="I534" s="113"/>
      <c r="J534" s="113"/>
      <c r="K534" s="112"/>
      <c r="L534" s="112"/>
      <c r="M534" s="112"/>
      <c r="N534" s="112"/>
      <c r="O534" s="112"/>
      <c r="P534" s="112"/>
      <c r="Q534" s="112"/>
      <c r="R534" s="112"/>
      <c r="S534" s="112"/>
      <c r="T534" s="112"/>
      <c r="U534" s="112"/>
      <c r="V534" s="112"/>
      <c r="W534" s="112"/>
      <c r="X534" s="112"/>
      <c r="Y534" s="112"/>
      <c r="Z534" s="112"/>
    </row>
    <row r="535" spans="1:26" ht="15.75" customHeight="1">
      <c r="A535" s="113"/>
      <c r="B535" s="113"/>
      <c r="C535" s="113"/>
      <c r="D535" s="113"/>
      <c r="E535" s="113"/>
      <c r="F535" s="113"/>
      <c r="G535" s="113"/>
      <c r="H535" s="113"/>
      <c r="I535" s="113"/>
      <c r="J535" s="113"/>
      <c r="K535" s="112"/>
      <c r="L535" s="112"/>
      <c r="M535" s="112"/>
      <c r="N535" s="112"/>
      <c r="O535" s="112"/>
      <c r="P535" s="112"/>
      <c r="Q535" s="112"/>
      <c r="R535" s="112"/>
      <c r="S535" s="112"/>
      <c r="T535" s="112"/>
      <c r="U535" s="112"/>
      <c r="V535" s="112"/>
      <c r="W535" s="112"/>
      <c r="X535" s="112"/>
      <c r="Y535" s="112"/>
      <c r="Z535" s="112"/>
    </row>
    <row r="536" spans="1:26" ht="15.75" customHeight="1">
      <c r="A536" s="113"/>
      <c r="B536" s="113"/>
      <c r="C536" s="113"/>
      <c r="D536" s="113"/>
      <c r="E536" s="113"/>
      <c r="F536" s="113"/>
      <c r="G536" s="113"/>
      <c r="H536" s="113"/>
      <c r="I536" s="113"/>
      <c r="J536" s="113"/>
      <c r="K536" s="112"/>
      <c r="L536" s="112"/>
      <c r="M536" s="112"/>
      <c r="N536" s="112"/>
      <c r="O536" s="112"/>
      <c r="P536" s="112"/>
      <c r="Q536" s="112"/>
      <c r="R536" s="112"/>
      <c r="S536" s="112"/>
      <c r="T536" s="112"/>
      <c r="U536" s="112"/>
      <c r="V536" s="112"/>
      <c r="W536" s="112"/>
      <c r="X536" s="112"/>
      <c r="Y536" s="112"/>
      <c r="Z536" s="112"/>
    </row>
    <row r="537" spans="1:26" ht="15.75" customHeight="1">
      <c r="A537" s="113"/>
      <c r="B537" s="113"/>
      <c r="C537" s="113"/>
      <c r="D537" s="113"/>
      <c r="E537" s="113"/>
      <c r="F537" s="113"/>
      <c r="G537" s="113"/>
      <c r="H537" s="113"/>
      <c r="I537" s="113"/>
      <c r="J537" s="113"/>
      <c r="K537" s="112"/>
      <c r="L537" s="112"/>
      <c r="M537" s="112"/>
      <c r="N537" s="112"/>
      <c r="O537" s="112"/>
      <c r="P537" s="112"/>
      <c r="Q537" s="112"/>
      <c r="R537" s="112"/>
      <c r="S537" s="112"/>
      <c r="T537" s="112"/>
      <c r="U537" s="112"/>
      <c r="V537" s="112"/>
      <c r="W537" s="112"/>
      <c r="X537" s="112"/>
      <c r="Y537" s="112"/>
      <c r="Z537" s="112"/>
    </row>
    <row r="538" spans="1:26" ht="15.75" customHeight="1">
      <c r="A538" s="113"/>
      <c r="B538" s="113"/>
      <c r="C538" s="113"/>
      <c r="D538" s="113"/>
      <c r="E538" s="113"/>
      <c r="F538" s="113"/>
      <c r="G538" s="113"/>
      <c r="H538" s="113"/>
      <c r="I538" s="113"/>
      <c r="J538" s="113"/>
      <c r="K538" s="112"/>
      <c r="L538" s="112"/>
      <c r="M538" s="112"/>
      <c r="N538" s="112"/>
      <c r="O538" s="112"/>
      <c r="P538" s="112"/>
      <c r="Q538" s="112"/>
      <c r="R538" s="112"/>
      <c r="S538" s="112"/>
      <c r="T538" s="112"/>
      <c r="U538" s="112"/>
      <c r="V538" s="112"/>
      <c r="W538" s="112"/>
      <c r="X538" s="112"/>
      <c r="Y538" s="112"/>
      <c r="Z538" s="112"/>
    </row>
    <row r="539" spans="1:26" ht="15.75" customHeight="1">
      <c r="A539" s="113"/>
      <c r="B539" s="113"/>
      <c r="C539" s="113"/>
      <c r="D539" s="113"/>
      <c r="E539" s="113"/>
      <c r="F539" s="113"/>
      <c r="G539" s="113"/>
      <c r="H539" s="113"/>
      <c r="I539" s="113"/>
      <c r="J539" s="113"/>
      <c r="K539" s="112"/>
      <c r="L539" s="112"/>
      <c r="M539" s="112"/>
      <c r="N539" s="112"/>
      <c r="O539" s="112"/>
      <c r="P539" s="112"/>
      <c r="Q539" s="112"/>
      <c r="R539" s="112"/>
      <c r="S539" s="112"/>
      <c r="T539" s="112"/>
      <c r="U539" s="112"/>
      <c r="V539" s="112"/>
      <c r="W539" s="112"/>
      <c r="X539" s="112"/>
      <c r="Y539" s="112"/>
      <c r="Z539" s="112"/>
    </row>
    <row r="540" spans="1:26" ht="15.75" customHeight="1">
      <c r="A540" s="113"/>
      <c r="B540" s="113"/>
      <c r="C540" s="113"/>
      <c r="D540" s="113"/>
      <c r="E540" s="113"/>
      <c r="F540" s="113"/>
      <c r="G540" s="113"/>
      <c r="H540" s="113"/>
      <c r="I540" s="113"/>
      <c r="J540" s="113"/>
      <c r="K540" s="112"/>
      <c r="L540" s="112"/>
      <c r="M540" s="112"/>
      <c r="N540" s="112"/>
      <c r="O540" s="112"/>
      <c r="P540" s="112"/>
      <c r="Q540" s="112"/>
      <c r="R540" s="112"/>
      <c r="S540" s="112"/>
      <c r="T540" s="112"/>
      <c r="U540" s="112"/>
      <c r="V540" s="112"/>
      <c r="W540" s="112"/>
      <c r="X540" s="112"/>
      <c r="Y540" s="112"/>
      <c r="Z540" s="112"/>
    </row>
    <row r="541" spans="1:26" ht="15.75" customHeight="1">
      <c r="A541" s="113"/>
      <c r="B541" s="113"/>
      <c r="C541" s="113"/>
      <c r="D541" s="113"/>
      <c r="E541" s="113"/>
      <c r="F541" s="113"/>
      <c r="G541" s="113"/>
      <c r="H541" s="113"/>
      <c r="I541" s="113"/>
      <c r="J541" s="113"/>
      <c r="K541" s="112"/>
      <c r="L541" s="112"/>
      <c r="M541" s="112"/>
      <c r="N541" s="112"/>
      <c r="O541" s="112"/>
      <c r="P541" s="112"/>
      <c r="Q541" s="112"/>
      <c r="R541" s="112"/>
      <c r="S541" s="112"/>
      <c r="T541" s="112"/>
      <c r="U541" s="112"/>
      <c r="V541" s="112"/>
      <c r="W541" s="112"/>
      <c r="X541" s="112"/>
      <c r="Y541" s="112"/>
      <c r="Z541" s="112"/>
    </row>
    <row r="542" spans="1:26" ht="15.75" customHeight="1">
      <c r="A542" s="113"/>
      <c r="B542" s="113"/>
      <c r="C542" s="113"/>
      <c r="D542" s="113"/>
      <c r="E542" s="113"/>
      <c r="F542" s="113"/>
      <c r="G542" s="113"/>
      <c r="H542" s="113"/>
      <c r="I542" s="113"/>
      <c r="J542" s="113"/>
      <c r="K542" s="112"/>
      <c r="L542" s="112"/>
      <c r="M542" s="112"/>
      <c r="N542" s="112"/>
      <c r="O542" s="112"/>
      <c r="P542" s="112"/>
      <c r="Q542" s="112"/>
      <c r="R542" s="112"/>
      <c r="S542" s="112"/>
      <c r="T542" s="112"/>
      <c r="U542" s="112"/>
      <c r="V542" s="112"/>
      <c r="W542" s="112"/>
      <c r="X542" s="112"/>
      <c r="Y542" s="112"/>
      <c r="Z542" s="112"/>
    </row>
    <row r="543" spans="1:26" ht="15.75" customHeight="1">
      <c r="A543" s="113"/>
      <c r="B543" s="113"/>
      <c r="C543" s="113"/>
      <c r="D543" s="113"/>
      <c r="E543" s="113"/>
      <c r="F543" s="113"/>
      <c r="G543" s="113"/>
      <c r="H543" s="113"/>
      <c r="I543" s="113"/>
      <c r="J543" s="113"/>
      <c r="K543" s="112"/>
      <c r="L543" s="112"/>
      <c r="M543" s="112"/>
      <c r="N543" s="112"/>
      <c r="O543" s="112"/>
      <c r="P543" s="112"/>
      <c r="Q543" s="112"/>
      <c r="R543" s="112"/>
      <c r="S543" s="112"/>
      <c r="T543" s="112"/>
      <c r="U543" s="112"/>
      <c r="V543" s="112"/>
      <c r="W543" s="112"/>
      <c r="X543" s="112"/>
      <c r="Y543" s="112"/>
      <c r="Z543" s="112"/>
    </row>
    <row r="544" spans="1:26" ht="15.75" customHeight="1">
      <c r="A544" s="113"/>
      <c r="B544" s="113"/>
      <c r="C544" s="113"/>
      <c r="D544" s="113"/>
      <c r="E544" s="113"/>
      <c r="F544" s="113"/>
      <c r="G544" s="113"/>
      <c r="H544" s="113"/>
      <c r="I544" s="113"/>
      <c r="J544" s="113"/>
      <c r="K544" s="112"/>
      <c r="L544" s="112"/>
      <c r="M544" s="112"/>
      <c r="N544" s="112"/>
      <c r="O544" s="112"/>
      <c r="P544" s="112"/>
      <c r="Q544" s="112"/>
      <c r="R544" s="112"/>
      <c r="S544" s="112"/>
      <c r="T544" s="112"/>
      <c r="U544" s="112"/>
      <c r="V544" s="112"/>
      <c r="W544" s="112"/>
      <c r="X544" s="112"/>
      <c r="Y544" s="112"/>
      <c r="Z544" s="112"/>
    </row>
    <row r="545" spans="1:26" ht="15.75" customHeight="1">
      <c r="A545" s="113"/>
      <c r="B545" s="113"/>
      <c r="C545" s="113"/>
      <c r="D545" s="113"/>
      <c r="E545" s="113"/>
      <c r="F545" s="113"/>
      <c r="G545" s="113"/>
      <c r="H545" s="113"/>
      <c r="I545" s="113"/>
      <c r="J545" s="113"/>
      <c r="K545" s="112"/>
      <c r="L545" s="112"/>
      <c r="M545" s="112"/>
      <c r="N545" s="112"/>
      <c r="O545" s="112"/>
      <c r="P545" s="112"/>
      <c r="Q545" s="112"/>
      <c r="R545" s="112"/>
      <c r="S545" s="112"/>
      <c r="T545" s="112"/>
      <c r="U545" s="112"/>
      <c r="V545" s="112"/>
      <c r="W545" s="112"/>
      <c r="X545" s="112"/>
      <c r="Y545" s="112"/>
      <c r="Z545" s="112"/>
    </row>
    <row r="546" spans="1:26" ht="15.75" customHeight="1">
      <c r="A546" s="113"/>
      <c r="B546" s="113"/>
      <c r="C546" s="113"/>
      <c r="D546" s="113"/>
      <c r="E546" s="113"/>
      <c r="F546" s="113"/>
      <c r="G546" s="113"/>
      <c r="H546" s="113"/>
      <c r="I546" s="113"/>
      <c r="J546" s="113"/>
      <c r="K546" s="112"/>
      <c r="L546" s="112"/>
      <c r="M546" s="112"/>
      <c r="N546" s="112"/>
      <c r="O546" s="112"/>
      <c r="P546" s="112"/>
      <c r="Q546" s="112"/>
      <c r="R546" s="112"/>
      <c r="S546" s="112"/>
      <c r="T546" s="112"/>
      <c r="U546" s="112"/>
      <c r="V546" s="112"/>
      <c r="W546" s="112"/>
      <c r="X546" s="112"/>
      <c r="Y546" s="112"/>
      <c r="Z546" s="112"/>
    </row>
    <row r="547" spans="1:26" ht="15.75" customHeight="1">
      <c r="A547" s="113"/>
      <c r="B547" s="113"/>
      <c r="C547" s="113"/>
      <c r="D547" s="113"/>
      <c r="E547" s="113"/>
      <c r="F547" s="113"/>
      <c r="G547" s="113"/>
      <c r="H547" s="113"/>
      <c r="I547" s="113"/>
      <c r="J547" s="113"/>
      <c r="K547" s="112"/>
      <c r="L547" s="112"/>
      <c r="M547" s="112"/>
      <c r="N547" s="112"/>
      <c r="O547" s="112"/>
      <c r="P547" s="112"/>
      <c r="Q547" s="112"/>
      <c r="R547" s="112"/>
      <c r="S547" s="112"/>
      <c r="T547" s="112"/>
      <c r="U547" s="112"/>
      <c r="V547" s="112"/>
      <c r="W547" s="112"/>
      <c r="X547" s="112"/>
      <c r="Y547" s="112"/>
      <c r="Z547" s="112"/>
    </row>
    <row r="548" spans="1:26" ht="15.75" customHeight="1">
      <c r="A548" s="113"/>
      <c r="B548" s="113"/>
      <c r="C548" s="113"/>
      <c r="D548" s="113"/>
      <c r="E548" s="113"/>
      <c r="F548" s="113"/>
      <c r="G548" s="113"/>
      <c r="H548" s="113"/>
      <c r="I548" s="113"/>
      <c r="J548" s="113"/>
      <c r="K548" s="112"/>
      <c r="L548" s="112"/>
      <c r="M548" s="112"/>
      <c r="N548" s="112"/>
      <c r="O548" s="112"/>
      <c r="P548" s="112"/>
      <c r="Q548" s="112"/>
      <c r="R548" s="112"/>
      <c r="S548" s="112"/>
      <c r="T548" s="112"/>
      <c r="U548" s="112"/>
      <c r="V548" s="112"/>
      <c r="W548" s="112"/>
      <c r="X548" s="112"/>
      <c r="Y548" s="112"/>
      <c r="Z548" s="112"/>
    </row>
    <row r="549" spans="1:26" ht="15.75" customHeight="1">
      <c r="A549" s="113"/>
      <c r="B549" s="113"/>
      <c r="C549" s="113"/>
      <c r="D549" s="113"/>
      <c r="E549" s="113"/>
      <c r="F549" s="113"/>
      <c r="G549" s="113"/>
      <c r="H549" s="113"/>
      <c r="I549" s="113"/>
      <c r="J549" s="113"/>
      <c r="K549" s="112"/>
      <c r="L549" s="112"/>
      <c r="M549" s="112"/>
      <c r="N549" s="112"/>
      <c r="O549" s="112"/>
      <c r="P549" s="112"/>
      <c r="Q549" s="112"/>
      <c r="R549" s="112"/>
      <c r="S549" s="112"/>
      <c r="T549" s="112"/>
      <c r="U549" s="112"/>
      <c r="V549" s="112"/>
      <c r="W549" s="112"/>
      <c r="X549" s="112"/>
      <c r="Y549" s="112"/>
      <c r="Z549" s="112"/>
    </row>
    <row r="550" spans="1:26" ht="15.75" customHeight="1">
      <c r="A550" s="113"/>
      <c r="B550" s="113"/>
      <c r="C550" s="113"/>
      <c r="D550" s="113"/>
      <c r="E550" s="113"/>
      <c r="F550" s="113"/>
      <c r="G550" s="113"/>
      <c r="H550" s="113"/>
      <c r="I550" s="113"/>
      <c r="J550" s="113"/>
      <c r="K550" s="112"/>
      <c r="L550" s="112"/>
      <c r="M550" s="112"/>
      <c r="N550" s="112"/>
      <c r="O550" s="112"/>
      <c r="P550" s="112"/>
      <c r="Q550" s="112"/>
      <c r="R550" s="112"/>
      <c r="S550" s="112"/>
      <c r="T550" s="112"/>
      <c r="U550" s="112"/>
      <c r="V550" s="112"/>
      <c r="W550" s="112"/>
      <c r="X550" s="112"/>
      <c r="Y550" s="112"/>
      <c r="Z550" s="112"/>
    </row>
    <row r="551" spans="1:26" ht="15.75" customHeight="1">
      <c r="A551" s="113"/>
      <c r="B551" s="113"/>
      <c r="C551" s="113"/>
      <c r="D551" s="113"/>
      <c r="E551" s="113"/>
      <c r="F551" s="113"/>
      <c r="G551" s="113"/>
      <c r="H551" s="113"/>
      <c r="I551" s="113"/>
      <c r="J551" s="113"/>
      <c r="K551" s="112"/>
      <c r="L551" s="112"/>
      <c r="M551" s="112"/>
      <c r="N551" s="112"/>
      <c r="O551" s="112"/>
      <c r="P551" s="112"/>
      <c r="Q551" s="112"/>
      <c r="R551" s="112"/>
      <c r="S551" s="112"/>
      <c r="T551" s="112"/>
      <c r="U551" s="112"/>
      <c r="V551" s="112"/>
      <c r="W551" s="112"/>
      <c r="X551" s="112"/>
      <c r="Y551" s="112"/>
      <c r="Z551" s="112"/>
    </row>
    <row r="552" spans="1:26" ht="15.75" customHeight="1">
      <c r="A552" s="113"/>
      <c r="B552" s="113"/>
      <c r="C552" s="113"/>
      <c r="D552" s="113"/>
      <c r="E552" s="113"/>
      <c r="F552" s="113"/>
      <c r="G552" s="113"/>
      <c r="H552" s="113"/>
      <c r="I552" s="113"/>
      <c r="J552" s="113"/>
      <c r="K552" s="112"/>
      <c r="L552" s="112"/>
      <c r="M552" s="112"/>
      <c r="N552" s="112"/>
      <c r="O552" s="112"/>
      <c r="P552" s="112"/>
      <c r="Q552" s="112"/>
      <c r="R552" s="112"/>
      <c r="S552" s="112"/>
      <c r="T552" s="112"/>
      <c r="U552" s="112"/>
      <c r="V552" s="112"/>
      <c r="W552" s="112"/>
      <c r="X552" s="112"/>
      <c r="Y552" s="112"/>
      <c r="Z552" s="112"/>
    </row>
    <row r="553" spans="1:26" ht="15.75" customHeight="1">
      <c r="A553" s="113"/>
      <c r="B553" s="113"/>
      <c r="C553" s="113"/>
      <c r="D553" s="113"/>
      <c r="E553" s="113"/>
      <c r="F553" s="113"/>
      <c r="G553" s="113"/>
      <c r="H553" s="113"/>
      <c r="I553" s="113"/>
      <c r="J553" s="113"/>
      <c r="K553" s="112"/>
      <c r="L553" s="112"/>
      <c r="M553" s="112"/>
      <c r="N553" s="112"/>
      <c r="O553" s="112"/>
      <c r="P553" s="112"/>
      <c r="Q553" s="112"/>
      <c r="R553" s="112"/>
      <c r="S553" s="112"/>
      <c r="T553" s="112"/>
      <c r="U553" s="112"/>
      <c r="V553" s="112"/>
      <c r="W553" s="112"/>
      <c r="X553" s="112"/>
      <c r="Y553" s="112"/>
      <c r="Z553" s="112"/>
    </row>
    <row r="554" spans="1:26" ht="15.75" customHeight="1">
      <c r="A554" s="113"/>
      <c r="B554" s="113"/>
      <c r="C554" s="113"/>
      <c r="D554" s="113"/>
      <c r="E554" s="113"/>
      <c r="F554" s="113"/>
      <c r="G554" s="113"/>
      <c r="H554" s="113"/>
      <c r="I554" s="113"/>
      <c r="J554" s="113"/>
      <c r="K554" s="112"/>
      <c r="L554" s="112"/>
      <c r="M554" s="112"/>
      <c r="N554" s="112"/>
      <c r="O554" s="112"/>
      <c r="P554" s="112"/>
      <c r="Q554" s="112"/>
      <c r="R554" s="112"/>
      <c r="S554" s="112"/>
      <c r="T554" s="112"/>
      <c r="U554" s="112"/>
      <c r="V554" s="112"/>
      <c r="W554" s="112"/>
      <c r="X554" s="112"/>
      <c r="Y554" s="112"/>
      <c r="Z554" s="112"/>
    </row>
    <row r="555" spans="1:26" ht="15.75" customHeight="1">
      <c r="A555" s="113"/>
      <c r="B555" s="113"/>
      <c r="C555" s="113"/>
      <c r="D555" s="113"/>
      <c r="E555" s="113"/>
      <c r="F555" s="113"/>
      <c r="G555" s="113"/>
      <c r="H555" s="113"/>
      <c r="I555" s="113"/>
      <c r="J555" s="113"/>
      <c r="K555" s="112"/>
      <c r="L555" s="112"/>
      <c r="M555" s="112"/>
      <c r="N555" s="112"/>
      <c r="O555" s="112"/>
      <c r="P555" s="112"/>
      <c r="Q555" s="112"/>
      <c r="R555" s="112"/>
      <c r="S555" s="112"/>
      <c r="T555" s="112"/>
      <c r="U555" s="112"/>
      <c r="V555" s="112"/>
      <c r="W555" s="112"/>
      <c r="X555" s="112"/>
      <c r="Y555" s="112"/>
      <c r="Z555" s="112"/>
    </row>
    <row r="556" spans="1:26" ht="15.75" customHeight="1">
      <c r="A556" s="113"/>
      <c r="B556" s="113"/>
      <c r="C556" s="113"/>
      <c r="D556" s="113"/>
      <c r="E556" s="113"/>
      <c r="F556" s="113"/>
      <c r="G556" s="113"/>
      <c r="H556" s="113"/>
      <c r="I556" s="113"/>
      <c r="J556" s="113"/>
      <c r="K556" s="112"/>
      <c r="L556" s="112"/>
      <c r="M556" s="112"/>
      <c r="N556" s="112"/>
      <c r="O556" s="112"/>
      <c r="P556" s="112"/>
      <c r="Q556" s="112"/>
      <c r="R556" s="112"/>
      <c r="S556" s="112"/>
      <c r="T556" s="112"/>
      <c r="U556" s="112"/>
      <c r="V556" s="112"/>
      <c r="W556" s="112"/>
      <c r="X556" s="112"/>
      <c r="Y556" s="112"/>
      <c r="Z556" s="112"/>
    </row>
    <row r="557" spans="1:26" ht="15.75" customHeight="1">
      <c r="A557" s="113"/>
      <c r="B557" s="113"/>
      <c r="C557" s="113"/>
      <c r="D557" s="113"/>
      <c r="E557" s="113"/>
      <c r="F557" s="113"/>
      <c r="G557" s="113"/>
      <c r="H557" s="113"/>
      <c r="I557" s="113"/>
      <c r="J557" s="113"/>
      <c r="K557" s="112"/>
      <c r="L557" s="112"/>
      <c r="M557" s="112"/>
      <c r="N557" s="112"/>
      <c r="O557" s="112"/>
      <c r="P557" s="112"/>
      <c r="Q557" s="112"/>
      <c r="R557" s="112"/>
      <c r="S557" s="112"/>
      <c r="T557" s="112"/>
      <c r="U557" s="112"/>
      <c r="V557" s="112"/>
      <c r="W557" s="112"/>
      <c r="X557" s="112"/>
      <c r="Y557" s="112"/>
      <c r="Z557" s="112"/>
    </row>
    <row r="558" spans="1:26" ht="15.75" customHeight="1">
      <c r="A558" s="113"/>
      <c r="B558" s="113"/>
      <c r="C558" s="113"/>
      <c r="D558" s="113"/>
      <c r="E558" s="113"/>
      <c r="F558" s="113"/>
      <c r="G558" s="113"/>
      <c r="H558" s="113"/>
      <c r="I558" s="113"/>
      <c r="J558" s="113"/>
      <c r="K558" s="112"/>
      <c r="L558" s="112"/>
      <c r="M558" s="112"/>
      <c r="N558" s="112"/>
      <c r="O558" s="112"/>
      <c r="P558" s="112"/>
      <c r="Q558" s="112"/>
      <c r="R558" s="112"/>
      <c r="S558" s="112"/>
      <c r="T558" s="112"/>
      <c r="U558" s="112"/>
      <c r="V558" s="112"/>
      <c r="W558" s="112"/>
      <c r="X558" s="112"/>
      <c r="Y558" s="112"/>
      <c r="Z558" s="112"/>
    </row>
    <row r="559" spans="1:26" ht="15.75" customHeight="1">
      <c r="A559" s="113"/>
      <c r="B559" s="113"/>
      <c r="C559" s="113"/>
      <c r="D559" s="113"/>
      <c r="E559" s="113"/>
      <c r="F559" s="113"/>
      <c r="G559" s="113"/>
      <c r="H559" s="113"/>
      <c r="I559" s="113"/>
      <c r="J559" s="113"/>
      <c r="K559" s="112"/>
      <c r="L559" s="112"/>
      <c r="M559" s="112"/>
      <c r="N559" s="112"/>
      <c r="O559" s="112"/>
      <c r="P559" s="112"/>
      <c r="Q559" s="112"/>
      <c r="R559" s="112"/>
      <c r="S559" s="112"/>
      <c r="T559" s="112"/>
      <c r="U559" s="112"/>
      <c r="V559" s="112"/>
      <c r="W559" s="112"/>
      <c r="X559" s="112"/>
      <c r="Y559" s="112"/>
      <c r="Z559" s="112"/>
    </row>
    <row r="560" spans="1:26" ht="15.75" customHeight="1">
      <c r="A560" s="113"/>
      <c r="B560" s="113"/>
      <c r="C560" s="113"/>
      <c r="D560" s="113"/>
      <c r="E560" s="113"/>
      <c r="F560" s="113"/>
      <c r="G560" s="113"/>
      <c r="H560" s="113"/>
      <c r="I560" s="113"/>
      <c r="J560" s="113"/>
      <c r="K560" s="112"/>
      <c r="L560" s="112"/>
      <c r="M560" s="112"/>
      <c r="N560" s="112"/>
      <c r="O560" s="112"/>
      <c r="P560" s="112"/>
      <c r="Q560" s="112"/>
      <c r="R560" s="112"/>
      <c r="S560" s="112"/>
      <c r="T560" s="112"/>
      <c r="U560" s="112"/>
      <c r="V560" s="112"/>
      <c r="W560" s="112"/>
      <c r="X560" s="112"/>
      <c r="Y560" s="112"/>
      <c r="Z560" s="112"/>
    </row>
    <row r="561" spans="1:26" ht="15.75" customHeight="1">
      <c r="A561" s="113"/>
      <c r="B561" s="113"/>
      <c r="C561" s="113"/>
      <c r="D561" s="113"/>
      <c r="E561" s="113"/>
      <c r="F561" s="113"/>
      <c r="G561" s="113"/>
      <c r="H561" s="113"/>
      <c r="I561" s="113"/>
      <c r="J561" s="113"/>
      <c r="K561" s="112"/>
      <c r="L561" s="112"/>
      <c r="M561" s="112"/>
      <c r="N561" s="112"/>
      <c r="O561" s="112"/>
      <c r="P561" s="112"/>
      <c r="Q561" s="112"/>
      <c r="R561" s="112"/>
      <c r="S561" s="112"/>
      <c r="T561" s="112"/>
      <c r="U561" s="112"/>
      <c r="V561" s="112"/>
      <c r="W561" s="112"/>
      <c r="X561" s="112"/>
      <c r="Y561" s="112"/>
      <c r="Z561" s="112"/>
    </row>
    <row r="562" spans="1:26" ht="15.75" customHeight="1">
      <c r="A562" s="113"/>
      <c r="B562" s="113"/>
      <c r="C562" s="113"/>
      <c r="D562" s="113"/>
      <c r="E562" s="113"/>
      <c r="F562" s="113"/>
      <c r="G562" s="113"/>
      <c r="H562" s="113"/>
      <c r="I562" s="113"/>
      <c r="J562" s="113"/>
      <c r="K562" s="112"/>
      <c r="L562" s="112"/>
      <c r="M562" s="112"/>
      <c r="N562" s="112"/>
      <c r="O562" s="112"/>
      <c r="P562" s="112"/>
      <c r="Q562" s="112"/>
      <c r="R562" s="112"/>
      <c r="S562" s="112"/>
      <c r="T562" s="112"/>
      <c r="U562" s="112"/>
      <c r="V562" s="112"/>
      <c r="W562" s="112"/>
      <c r="X562" s="112"/>
      <c r="Y562" s="112"/>
      <c r="Z562" s="112"/>
    </row>
    <row r="563" spans="1:26" ht="15.75" customHeight="1">
      <c r="A563" s="113"/>
      <c r="B563" s="113"/>
      <c r="C563" s="113"/>
      <c r="D563" s="113"/>
      <c r="E563" s="113"/>
      <c r="F563" s="113"/>
      <c r="G563" s="113"/>
      <c r="H563" s="113"/>
      <c r="I563" s="113"/>
      <c r="J563" s="113"/>
      <c r="K563" s="112"/>
      <c r="L563" s="112"/>
      <c r="M563" s="112"/>
      <c r="N563" s="112"/>
      <c r="O563" s="112"/>
      <c r="P563" s="112"/>
      <c r="Q563" s="112"/>
      <c r="R563" s="112"/>
      <c r="S563" s="112"/>
      <c r="T563" s="112"/>
      <c r="U563" s="112"/>
      <c r="V563" s="112"/>
      <c r="W563" s="112"/>
      <c r="X563" s="112"/>
      <c r="Y563" s="112"/>
      <c r="Z563" s="112"/>
    </row>
    <row r="564" spans="1:26" ht="15.75" customHeight="1">
      <c r="A564" s="113"/>
      <c r="B564" s="113"/>
      <c r="C564" s="113"/>
      <c r="D564" s="113"/>
      <c r="E564" s="113"/>
      <c r="F564" s="113"/>
      <c r="G564" s="113"/>
      <c r="H564" s="113"/>
      <c r="I564" s="113"/>
      <c r="J564" s="113"/>
      <c r="K564" s="112"/>
      <c r="L564" s="112"/>
      <c r="M564" s="112"/>
      <c r="N564" s="112"/>
      <c r="O564" s="112"/>
      <c r="P564" s="112"/>
      <c r="Q564" s="112"/>
      <c r="R564" s="112"/>
      <c r="S564" s="112"/>
      <c r="T564" s="112"/>
      <c r="U564" s="112"/>
      <c r="V564" s="112"/>
      <c r="W564" s="112"/>
      <c r="X564" s="112"/>
      <c r="Y564" s="112"/>
      <c r="Z564" s="112"/>
    </row>
    <row r="565" spans="1:26" ht="15.75" customHeight="1">
      <c r="A565" s="113"/>
      <c r="B565" s="113"/>
      <c r="C565" s="113"/>
      <c r="D565" s="113"/>
      <c r="E565" s="113"/>
      <c r="F565" s="113"/>
      <c r="G565" s="113"/>
      <c r="H565" s="113"/>
      <c r="I565" s="113"/>
      <c r="J565" s="113"/>
      <c r="K565" s="112"/>
      <c r="L565" s="112"/>
      <c r="M565" s="112"/>
      <c r="N565" s="112"/>
      <c r="O565" s="112"/>
      <c r="P565" s="112"/>
      <c r="Q565" s="112"/>
      <c r="R565" s="112"/>
      <c r="S565" s="112"/>
      <c r="T565" s="112"/>
      <c r="U565" s="112"/>
      <c r="V565" s="112"/>
      <c r="W565" s="112"/>
      <c r="X565" s="112"/>
      <c r="Y565" s="112"/>
      <c r="Z565" s="112"/>
    </row>
    <row r="566" spans="1:26" ht="15.75" customHeight="1">
      <c r="A566" s="113"/>
      <c r="B566" s="113"/>
      <c r="C566" s="113"/>
      <c r="D566" s="113"/>
      <c r="E566" s="113"/>
      <c r="F566" s="113"/>
      <c r="G566" s="113"/>
      <c r="H566" s="113"/>
      <c r="I566" s="113"/>
      <c r="J566" s="113"/>
      <c r="K566" s="112"/>
      <c r="L566" s="112"/>
      <c r="M566" s="112"/>
      <c r="N566" s="112"/>
      <c r="O566" s="112"/>
      <c r="P566" s="112"/>
      <c r="Q566" s="112"/>
      <c r="R566" s="112"/>
      <c r="S566" s="112"/>
      <c r="T566" s="112"/>
      <c r="U566" s="112"/>
      <c r="V566" s="112"/>
      <c r="W566" s="112"/>
      <c r="X566" s="112"/>
      <c r="Y566" s="112"/>
      <c r="Z566" s="112"/>
    </row>
    <row r="567" spans="1:26" ht="15.75" customHeight="1">
      <c r="A567" s="113"/>
      <c r="B567" s="113"/>
      <c r="C567" s="113"/>
      <c r="D567" s="113"/>
      <c r="E567" s="113"/>
      <c r="F567" s="113"/>
      <c r="G567" s="113"/>
      <c r="H567" s="113"/>
      <c r="I567" s="113"/>
      <c r="J567" s="113"/>
      <c r="K567" s="112"/>
      <c r="L567" s="112"/>
      <c r="M567" s="112"/>
      <c r="N567" s="112"/>
      <c r="O567" s="112"/>
      <c r="P567" s="112"/>
      <c r="Q567" s="112"/>
      <c r="R567" s="112"/>
      <c r="S567" s="112"/>
      <c r="T567" s="112"/>
      <c r="U567" s="112"/>
      <c r="V567" s="112"/>
      <c r="W567" s="112"/>
      <c r="X567" s="112"/>
      <c r="Y567" s="112"/>
      <c r="Z567" s="112"/>
    </row>
    <row r="568" spans="1:26" ht="15.75" customHeight="1">
      <c r="A568" s="113"/>
      <c r="B568" s="113"/>
      <c r="C568" s="113"/>
      <c r="D568" s="113"/>
      <c r="E568" s="113"/>
      <c r="F568" s="113"/>
      <c r="G568" s="113"/>
      <c r="H568" s="113"/>
      <c r="I568" s="113"/>
      <c r="J568" s="113"/>
      <c r="K568" s="112"/>
      <c r="L568" s="112"/>
      <c r="M568" s="112"/>
      <c r="N568" s="112"/>
      <c r="O568" s="112"/>
      <c r="P568" s="112"/>
      <c r="Q568" s="112"/>
      <c r="R568" s="112"/>
      <c r="S568" s="112"/>
      <c r="T568" s="112"/>
      <c r="U568" s="112"/>
      <c r="V568" s="112"/>
      <c r="W568" s="112"/>
      <c r="X568" s="112"/>
      <c r="Y568" s="112"/>
      <c r="Z568" s="112"/>
    </row>
    <row r="569" spans="1:26" ht="15.75" customHeight="1">
      <c r="A569" s="113"/>
      <c r="B569" s="113"/>
      <c r="C569" s="113"/>
      <c r="D569" s="113"/>
      <c r="E569" s="113"/>
      <c r="F569" s="113"/>
      <c r="G569" s="113"/>
      <c r="H569" s="113"/>
      <c r="I569" s="113"/>
      <c r="J569" s="113"/>
      <c r="K569" s="112"/>
      <c r="L569" s="112"/>
      <c r="M569" s="112"/>
      <c r="N569" s="112"/>
      <c r="O569" s="112"/>
      <c r="P569" s="112"/>
      <c r="Q569" s="112"/>
      <c r="R569" s="112"/>
      <c r="S569" s="112"/>
      <c r="T569" s="112"/>
      <c r="U569" s="112"/>
      <c r="V569" s="112"/>
      <c r="W569" s="112"/>
      <c r="X569" s="112"/>
      <c r="Y569" s="112"/>
      <c r="Z569" s="112"/>
    </row>
    <row r="570" spans="1:26" ht="15.75" customHeight="1">
      <c r="A570" s="113"/>
      <c r="B570" s="113"/>
      <c r="C570" s="113"/>
      <c r="D570" s="113"/>
      <c r="E570" s="113"/>
      <c r="F570" s="113"/>
      <c r="G570" s="113"/>
      <c r="H570" s="113"/>
      <c r="I570" s="113"/>
      <c r="J570" s="113"/>
      <c r="K570" s="112"/>
      <c r="L570" s="112"/>
      <c r="M570" s="112"/>
      <c r="N570" s="112"/>
      <c r="O570" s="112"/>
      <c r="P570" s="112"/>
      <c r="Q570" s="112"/>
      <c r="R570" s="112"/>
      <c r="S570" s="112"/>
      <c r="T570" s="112"/>
      <c r="U570" s="112"/>
      <c r="V570" s="112"/>
      <c r="W570" s="112"/>
      <c r="X570" s="112"/>
      <c r="Y570" s="112"/>
      <c r="Z570" s="112"/>
    </row>
    <row r="571" spans="1:26" ht="15.75" customHeight="1">
      <c r="A571" s="113"/>
      <c r="B571" s="113"/>
      <c r="C571" s="113"/>
      <c r="D571" s="113"/>
      <c r="E571" s="113"/>
      <c r="F571" s="113"/>
      <c r="G571" s="113"/>
      <c r="H571" s="113"/>
      <c r="I571" s="113"/>
      <c r="J571" s="113"/>
      <c r="K571" s="112"/>
      <c r="L571" s="112"/>
      <c r="M571" s="112"/>
      <c r="N571" s="112"/>
      <c r="O571" s="112"/>
      <c r="P571" s="112"/>
      <c r="Q571" s="112"/>
      <c r="R571" s="112"/>
      <c r="S571" s="112"/>
      <c r="T571" s="112"/>
      <c r="U571" s="112"/>
      <c r="V571" s="112"/>
      <c r="W571" s="112"/>
      <c r="X571" s="112"/>
      <c r="Y571" s="112"/>
      <c r="Z571" s="112"/>
    </row>
    <row r="572" spans="1:26" ht="15.75" customHeight="1">
      <c r="A572" s="113"/>
      <c r="B572" s="113"/>
      <c r="C572" s="113"/>
      <c r="D572" s="113"/>
      <c r="E572" s="113"/>
      <c r="F572" s="113"/>
      <c r="G572" s="113"/>
      <c r="H572" s="113"/>
      <c r="I572" s="113"/>
      <c r="J572" s="113"/>
      <c r="K572" s="112"/>
      <c r="L572" s="112"/>
      <c r="M572" s="112"/>
      <c r="N572" s="112"/>
      <c r="O572" s="112"/>
      <c r="P572" s="112"/>
      <c r="Q572" s="112"/>
      <c r="R572" s="112"/>
      <c r="S572" s="112"/>
      <c r="T572" s="112"/>
      <c r="U572" s="112"/>
      <c r="V572" s="112"/>
      <c r="W572" s="112"/>
      <c r="X572" s="112"/>
      <c r="Y572" s="112"/>
      <c r="Z572" s="112"/>
    </row>
    <row r="573" spans="1:26" ht="15.75" customHeight="1">
      <c r="A573" s="113"/>
      <c r="B573" s="113"/>
      <c r="C573" s="113"/>
      <c r="D573" s="113"/>
      <c r="E573" s="113"/>
      <c r="F573" s="113"/>
      <c r="G573" s="113"/>
      <c r="H573" s="113"/>
      <c r="I573" s="113"/>
      <c r="J573" s="113"/>
      <c r="K573" s="112"/>
      <c r="L573" s="112"/>
      <c r="M573" s="112"/>
      <c r="N573" s="112"/>
      <c r="O573" s="112"/>
      <c r="P573" s="112"/>
      <c r="Q573" s="112"/>
      <c r="R573" s="112"/>
      <c r="S573" s="112"/>
      <c r="T573" s="112"/>
      <c r="U573" s="112"/>
      <c r="V573" s="112"/>
      <c r="W573" s="112"/>
      <c r="X573" s="112"/>
      <c r="Y573" s="112"/>
      <c r="Z573" s="112"/>
    </row>
    <row r="574" spans="1:26" ht="15.75" customHeight="1">
      <c r="A574" s="113"/>
      <c r="B574" s="113"/>
      <c r="C574" s="113"/>
      <c r="D574" s="113"/>
      <c r="E574" s="113"/>
      <c r="F574" s="113"/>
      <c r="G574" s="113"/>
      <c r="H574" s="113"/>
      <c r="I574" s="113"/>
      <c r="J574" s="113"/>
      <c r="K574" s="112"/>
      <c r="L574" s="112"/>
      <c r="M574" s="112"/>
      <c r="N574" s="112"/>
      <c r="O574" s="112"/>
      <c r="P574" s="112"/>
      <c r="Q574" s="112"/>
      <c r="R574" s="112"/>
      <c r="S574" s="112"/>
      <c r="T574" s="112"/>
      <c r="U574" s="112"/>
      <c r="V574" s="112"/>
      <c r="W574" s="112"/>
      <c r="X574" s="112"/>
      <c r="Y574" s="112"/>
      <c r="Z574" s="112"/>
    </row>
    <row r="575" spans="1:26" ht="15.75" customHeight="1">
      <c r="A575" s="113"/>
      <c r="B575" s="113"/>
      <c r="C575" s="113"/>
      <c r="D575" s="113"/>
      <c r="E575" s="113"/>
      <c r="F575" s="113"/>
      <c r="G575" s="113"/>
      <c r="H575" s="113"/>
      <c r="I575" s="113"/>
      <c r="J575" s="113"/>
      <c r="K575" s="112"/>
      <c r="L575" s="112"/>
      <c r="M575" s="112"/>
      <c r="N575" s="112"/>
      <c r="O575" s="112"/>
      <c r="P575" s="112"/>
      <c r="Q575" s="112"/>
      <c r="R575" s="112"/>
      <c r="S575" s="112"/>
      <c r="T575" s="112"/>
      <c r="U575" s="112"/>
      <c r="V575" s="112"/>
      <c r="W575" s="112"/>
      <c r="X575" s="112"/>
      <c r="Y575" s="112"/>
      <c r="Z575" s="112"/>
    </row>
    <row r="576" spans="1:26" ht="15.75" customHeight="1">
      <c r="A576" s="113"/>
      <c r="B576" s="113"/>
      <c r="C576" s="113"/>
      <c r="D576" s="113"/>
      <c r="E576" s="113"/>
      <c r="F576" s="113"/>
      <c r="G576" s="113"/>
      <c r="H576" s="113"/>
      <c r="I576" s="113"/>
      <c r="J576" s="113"/>
      <c r="K576" s="112"/>
      <c r="L576" s="112"/>
      <c r="M576" s="112"/>
      <c r="N576" s="112"/>
      <c r="O576" s="112"/>
      <c r="P576" s="112"/>
      <c r="Q576" s="112"/>
      <c r="R576" s="112"/>
      <c r="S576" s="112"/>
      <c r="T576" s="112"/>
      <c r="U576" s="112"/>
      <c r="V576" s="112"/>
      <c r="W576" s="112"/>
      <c r="X576" s="112"/>
      <c r="Y576" s="112"/>
      <c r="Z576" s="112"/>
    </row>
    <row r="577" spans="1:26" ht="15.75" customHeight="1">
      <c r="A577" s="113"/>
      <c r="B577" s="113"/>
      <c r="C577" s="113"/>
      <c r="D577" s="113"/>
      <c r="E577" s="113"/>
      <c r="F577" s="113"/>
      <c r="G577" s="113"/>
      <c r="H577" s="113"/>
      <c r="I577" s="113"/>
      <c r="J577" s="113"/>
      <c r="K577" s="112"/>
      <c r="L577" s="112"/>
      <c r="M577" s="112"/>
      <c r="N577" s="112"/>
      <c r="O577" s="112"/>
      <c r="P577" s="112"/>
      <c r="Q577" s="112"/>
      <c r="R577" s="112"/>
      <c r="S577" s="112"/>
      <c r="T577" s="112"/>
      <c r="U577" s="112"/>
      <c r="V577" s="112"/>
      <c r="W577" s="112"/>
      <c r="X577" s="112"/>
      <c r="Y577" s="112"/>
      <c r="Z577" s="112"/>
    </row>
    <row r="578" spans="1:26" ht="15.75" customHeight="1">
      <c r="A578" s="113"/>
      <c r="B578" s="113"/>
      <c r="C578" s="113"/>
      <c r="D578" s="113"/>
      <c r="E578" s="113"/>
      <c r="F578" s="113"/>
      <c r="G578" s="113"/>
      <c r="H578" s="113"/>
      <c r="I578" s="113"/>
      <c r="J578" s="113"/>
      <c r="K578" s="112"/>
      <c r="L578" s="112"/>
      <c r="M578" s="112"/>
      <c r="N578" s="112"/>
      <c r="O578" s="112"/>
      <c r="P578" s="112"/>
      <c r="Q578" s="112"/>
      <c r="R578" s="112"/>
      <c r="S578" s="112"/>
      <c r="T578" s="112"/>
      <c r="U578" s="112"/>
      <c r="V578" s="112"/>
      <c r="W578" s="112"/>
      <c r="X578" s="112"/>
      <c r="Y578" s="112"/>
      <c r="Z578" s="112"/>
    </row>
    <row r="579" spans="1:26" ht="15.75" customHeight="1">
      <c r="A579" s="113"/>
      <c r="B579" s="113"/>
      <c r="C579" s="113"/>
      <c r="D579" s="113"/>
      <c r="E579" s="113"/>
      <c r="F579" s="113"/>
      <c r="G579" s="113"/>
      <c r="H579" s="113"/>
      <c r="I579" s="113"/>
      <c r="J579" s="113"/>
      <c r="K579" s="112"/>
      <c r="L579" s="112"/>
      <c r="M579" s="112"/>
      <c r="N579" s="112"/>
      <c r="O579" s="112"/>
      <c r="P579" s="112"/>
      <c r="Q579" s="112"/>
      <c r="R579" s="112"/>
      <c r="S579" s="112"/>
      <c r="T579" s="112"/>
      <c r="U579" s="112"/>
      <c r="V579" s="112"/>
      <c r="W579" s="112"/>
      <c r="X579" s="112"/>
      <c r="Y579" s="112"/>
      <c r="Z579" s="112"/>
    </row>
    <row r="580" spans="1:26" ht="15.75" customHeight="1">
      <c r="A580" s="113"/>
      <c r="B580" s="113"/>
      <c r="C580" s="113"/>
      <c r="D580" s="113"/>
      <c r="E580" s="113"/>
      <c r="F580" s="113"/>
      <c r="G580" s="113"/>
      <c r="H580" s="113"/>
      <c r="I580" s="113"/>
      <c r="J580" s="113"/>
      <c r="K580" s="112"/>
      <c r="L580" s="112"/>
      <c r="M580" s="112"/>
      <c r="N580" s="112"/>
      <c r="O580" s="112"/>
      <c r="P580" s="112"/>
      <c r="Q580" s="112"/>
      <c r="R580" s="112"/>
      <c r="S580" s="112"/>
      <c r="T580" s="112"/>
      <c r="U580" s="112"/>
      <c r="V580" s="112"/>
      <c r="W580" s="112"/>
      <c r="X580" s="112"/>
      <c r="Y580" s="112"/>
      <c r="Z580" s="112"/>
    </row>
    <row r="581" spans="1:26" ht="15.75" customHeight="1">
      <c r="A581" s="113"/>
      <c r="B581" s="113"/>
      <c r="C581" s="113"/>
      <c r="D581" s="113"/>
      <c r="E581" s="113"/>
      <c r="F581" s="113"/>
      <c r="G581" s="113"/>
      <c r="H581" s="113"/>
      <c r="I581" s="113"/>
      <c r="J581" s="113"/>
      <c r="K581" s="112"/>
      <c r="L581" s="112"/>
      <c r="M581" s="112"/>
      <c r="N581" s="112"/>
      <c r="O581" s="112"/>
      <c r="P581" s="112"/>
      <c r="Q581" s="112"/>
      <c r="R581" s="112"/>
      <c r="S581" s="112"/>
      <c r="T581" s="112"/>
      <c r="U581" s="112"/>
      <c r="V581" s="112"/>
      <c r="W581" s="112"/>
      <c r="X581" s="112"/>
      <c r="Y581" s="112"/>
      <c r="Z581" s="112"/>
    </row>
    <row r="582" spans="1:26" ht="15.75" customHeight="1">
      <c r="A582" s="113"/>
      <c r="B582" s="113"/>
      <c r="C582" s="113"/>
      <c r="D582" s="113"/>
      <c r="E582" s="113"/>
      <c r="F582" s="113"/>
      <c r="G582" s="113"/>
      <c r="H582" s="113"/>
      <c r="I582" s="113"/>
      <c r="J582" s="113"/>
      <c r="K582" s="112"/>
      <c r="L582" s="112"/>
      <c r="M582" s="112"/>
      <c r="N582" s="112"/>
      <c r="O582" s="112"/>
      <c r="P582" s="112"/>
      <c r="Q582" s="112"/>
      <c r="R582" s="112"/>
      <c r="S582" s="112"/>
      <c r="T582" s="112"/>
      <c r="U582" s="112"/>
      <c r="V582" s="112"/>
      <c r="W582" s="112"/>
      <c r="X582" s="112"/>
      <c r="Y582" s="112"/>
      <c r="Z582" s="112"/>
    </row>
    <row r="583" spans="1:26" ht="15.75" customHeight="1">
      <c r="A583" s="113"/>
      <c r="B583" s="113"/>
      <c r="C583" s="113"/>
      <c r="D583" s="113"/>
      <c r="E583" s="113"/>
      <c r="F583" s="113"/>
      <c r="G583" s="113"/>
      <c r="H583" s="113"/>
      <c r="I583" s="113"/>
      <c r="J583" s="113"/>
      <c r="K583" s="112"/>
      <c r="L583" s="112"/>
      <c r="M583" s="112"/>
      <c r="N583" s="112"/>
      <c r="O583" s="112"/>
      <c r="P583" s="112"/>
      <c r="Q583" s="112"/>
      <c r="R583" s="112"/>
      <c r="S583" s="112"/>
      <c r="T583" s="112"/>
      <c r="U583" s="112"/>
      <c r="V583" s="112"/>
      <c r="W583" s="112"/>
      <c r="X583" s="112"/>
      <c r="Y583" s="112"/>
      <c r="Z583" s="112"/>
    </row>
    <row r="584" spans="1:26" ht="15.75" customHeight="1">
      <c r="A584" s="113"/>
      <c r="B584" s="113"/>
      <c r="C584" s="113"/>
      <c r="D584" s="113"/>
      <c r="E584" s="113"/>
      <c r="F584" s="113"/>
      <c r="G584" s="113"/>
      <c r="H584" s="113"/>
      <c r="I584" s="113"/>
      <c r="J584" s="113"/>
      <c r="K584" s="112"/>
      <c r="L584" s="112"/>
      <c r="M584" s="112"/>
      <c r="N584" s="112"/>
      <c r="O584" s="112"/>
      <c r="P584" s="112"/>
      <c r="Q584" s="112"/>
      <c r="R584" s="112"/>
      <c r="S584" s="112"/>
      <c r="T584" s="112"/>
      <c r="U584" s="112"/>
      <c r="V584" s="112"/>
      <c r="W584" s="112"/>
      <c r="X584" s="112"/>
      <c r="Y584" s="112"/>
      <c r="Z584" s="112"/>
    </row>
    <row r="585" spans="1:26" ht="15.75" customHeight="1">
      <c r="A585" s="113"/>
      <c r="B585" s="113"/>
      <c r="C585" s="113"/>
      <c r="D585" s="113"/>
      <c r="E585" s="113"/>
      <c r="F585" s="113"/>
      <c r="G585" s="113"/>
      <c r="H585" s="113"/>
      <c r="I585" s="113"/>
      <c r="J585" s="113"/>
      <c r="K585" s="112"/>
      <c r="L585" s="112"/>
      <c r="M585" s="112"/>
      <c r="N585" s="112"/>
      <c r="O585" s="112"/>
      <c r="P585" s="112"/>
      <c r="Q585" s="112"/>
      <c r="R585" s="112"/>
      <c r="S585" s="112"/>
      <c r="T585" s="112"/>
      <c r="U585" s="112"/>
      <c r="V585" s="112"/>
      <c r="W585" s="112"/>
      <c r="X585" s="112"/>
      <c r="Y585" s="112"/>
      <c r="Z585" s="112"/>
    </row>
    <row r="586" spans="1:26" ht="15.75" customHeight="1">
      <c r="A586" s="113"/>
      <c r="B586" s="113"/>
      <c r="C586" s="113"/>
      <c r="D586" s="113"/>
      <c r="E586" s="113"/>
      <c r="F586" s="113"/>
      <c r="G586" s="113"/>
      <c r="H586" s="113"/>
      <c r="I586" s="113"/>
      <c r="J586" s="113"/>
      <c r="K586" s="112"/>
      <c r="L586" s="112"/>
      <c r="M586" s="112"/>
      <c r="N586" s="112"/>
      <c r="O586" s="112"/>
      <c r="P586" s="112"/>
      <c r="Q586" s="112"/>
      <c r="R586" s="112"/>
      <c r="S586" s="112"/>
      <c r="T586" s="112"/>
      <c r="U586" s="112"/>
      <c r="V586" s="112"/>
      <c r="W586" s="112"/>
      <c r="X586" s="112"/>
      <c r="Y586" s="112"/>
      <c r="Z586" s="112"/>
    </row>
    <row r="587" spans="1:26" ht="15.75" customHeight="1">
      <c r="A587" s="113"/>
      <c r="B587" s="113"/>
      <c r="C587" s="113"/>
      <c r="D587" s="113"/>
      <c r="E587" s="113"/>
      <c r="F587" s="113"/>
      <c r="G587" s="113"/>
      <c r="H587" s="113"/>
      <c r="I587" s="113"/>
      <c r="J587" s="113"/>
      <c r="K587" s="112"/>
      <c r="L587" s="112"/>
      <c r="M587" s="112"/>
      <c r="N587" s="112"/>
      <c r="O587" s="112"/>
      <c r="P587" s="112"/>
      <c r="Q587" s="112"/>
      <c r="R587" s="112"/>
      <c r="S587" s="112"/>
      <c r="T587" s="112"/>
      <c r="U587" s="112"/>
      <c r="V587" s="112"/>
      <c r="W587" s="112"/>
      <c r="X587" s="112"/>
      <c r="Y587" s="112"/>
      <c r="Z587" s="112"/>
    </row>
    <row r="588" spans="1:26" ht="15.75" customHeight="1">
      <c r="A588" s="113"/>
      <c r="B588" s="113"/>
      <c r="C588" s="113"/>
      <c r="D588" s="113"/>
      <c r="E588" s="113"/>
      <c r="F588" s="113"/>
      <c r="G588" s="113"/>
      <c r="H588" s="113"/>
      <c r="I588" s="113"/>
      <c r="J588" s="113"/>
      <c r="K588" s="112"/>
      <c r="L588" s="112"/>
      <c r="M588" s="112"/>
      <c r="N588" s="112"/>
      <c r="O588" s="112"/>
      <c r="P588" s="112"/>
      <c r="Q588" s="112"/>
      <c r="R588" s="112"/>
      <c r="S588" s="112"/>
      <c r="T588" s="112"/>
      <c r="U588" s="112"/>
      <c r="V588" s="112"/>
      <c r="W588" s="112"/>
      <c r="X588" s="112"/>
      <c r="Y588" s="112"/>
      <c r="Z588" s="112"/>
    </row>
    <row r="589" spans="1:26" ht="15.75" customHeight="1">
      <c r="A589" s="113"/>
      <c r="B589" s="113"/>
      <c r="C589" s="113"/>
      <c r="D589" s="113"/>
      <c r="E589" s="113"/>
      <c r="F589" s="113"/>
      <c r="G589" s="113"/>
      <c r="H589" s="113"/>
      <c r="I589" s="113"/>
      <c r="J589" s="113"/>
      <c r="K589" s="112"/>
      <c r="L589" s="112"/>
      <c r="M589" s="112"/>
      <c r="N589" s="112"/>
      <c r="O589" s="112"/>
      <c r="P589" s="112"/>
      <c r="Q589" s="112"/>
      <c r="R589" s="112"/>
      <c r="S589" s="112"/>
      <c r="T589" s="112"/>
      <c r="U589" s="112"/>
      <c r="V589" s="112"/>
      <c r="W589" s="112"/>
      <c r="X589" s="112"/>
      <c r="Y589" s="112"/>
      <c r="Z589" s="112"/>
    </row>
    <row r="590" spans="1:26" ht="15.75" customHeight="1">
      <c r="A590" s="113"/>
      <c r="B590" s="113"/>
      <c r="C590" s="113"/>
      <c r="D590" s="113"/>
      <c r="E590" s="113"/>
      <c r="F590" s="113"/>
      <c r="G590" s="113"/>
      <c r="H590" s="113"/>
      <c r="I590" s="113"/>
      <c r="J590" s="113"/>
      <c r="K590" s="112"/>
      <c r="L590" s="112"/>
      <c r="M590" s="112"/>
      <c r="N590" s="112"/>
      <c r="O590" s="112"/>
      <c r="P590" s="112"/>
      <c r="Q590" s="112"/>
      <c r="R590" s="112"/>
      <c r="S590" s="112"/>
      <c r="T590" s="112"/>
      <c r="U590" s="112"/>
      <c r="V590" s="112"/>
      <c r="W590" s="112"/>
      <c r="X590" s="112"/>
      <c r="Y590" s="112"/>
      <c r="Z590" s="112"/>
    </row>
    <row r="591" spans="1:26" ht="15.75" customHeight="1">
      <c r="A591" s="113"/>
      <c r="B591" s="113"/>
      <c r="C591" s="113"/>
      <c r="D591" s="113"/>
      <c r="E591" s="113"/>
      <c r="F591" s="113"/>
      <c r="G591" s="113"/>
      <c r="H591" s="113"/>
      <c r="I591" s="113"/>
      <c r="J591" s="113"/>
      <c r="K591" s="112"/>
      <c r="L591" s="112"/>
      <c r="M591" s="112"/>
      <c r="N591" s="112"/>
      <c r="O591" s="112"/>
      <c r="P591" s="112"/>
      <c r="Q591" s="112"/>
      <c r="R591" s="112"/>
      <c r="S591" s="112"/>
      <c r="T591" s="112"/>
      <c r="U591" s="112"/>
      <c r="V591" s="112"/>
      <c r="W591" s="112"/>
      <c r="X591" s="112"/>
      <c r="Y591" s="112"/>
      <c r="Z591" s="112"/>
    </row>
    <row r="592" spans="1:26" ht="15.75" customHeight="1">
      <c r="A592" s="113"/>
      <c r="B592" s="113"/>
      <c r="C592" s="113"/>
      <c r="D592" s="113"/>
      <c r="E592" s="113"/>
      <c r="F592" s="113"/>
      <c r="G592" s="113"/>
      <c r="H592" s="113"/>
      <c r="I592" s="113"/>
      <c r="J592" s="113"/>
      <c r="K592" s="112"/>
      <c r="L592" s="112"/>
      <c r="M592" s="112"/>
      <c r="N592" s="112"/>
      <c r="O592" s="112"/>
      <c r="P592" s="112"/>
      <c r="Q592" s="112"/>
      <c r="R592" s="112"/>
      <c r="S592" s="112"/>
      <c r="T592" s="112"/>
      <c r="U592" s="112"/>
      <c r="V592" s="112"/>
      <c r="W592" s="112"/>
      <c r="X592" s="112"/>
      <c r="Y592" s="112"/>
      <c r="Z592" s="112"/>
    </row>
    <row r="593" spans="1:26" ht="15.75" customHeight="1">
      <c r="A593" s="113"/>
      <c r="B593" s="113"/>
      <c r="C593" s="113"/>
      <c r="D593" s="113"/>
      <c r="E593" s="113"/>
      <c r="F593" s="113"/>
      <c r="G593" s="113"/>
      <c r="H593" s="113"/>
      <c r="I593" s="113"/>
      <c r="J593" s="113"/>
      <c r="K593" s="112"/>
      <c r="L593" s="112"/>
      <c r="M593" s="112"/>
      <c r="N593" s="112"/>
      <c r="O593" s="112"/>
      <c r="P593" s="112"/>
      <c r="Q593" s="112"/>
      <c r="R593" s="112"/>
      <c r="S593" s="112"/>
      <c r="T593" s="112"/>
      <c r="U593" s="112"/>
      <c r="V593" s="112"/>
      <c r="W593" s="112"/>
      <c r="X593" s="112"/>
      <c r="Y593" s="112"/>
      <c r="Z593" s="112"/>
    </row>
    <row r="594" spans="1:26" ht="15.75" customHeight="1">
      <c r="A594" s="113"/>
      <c r="B594" s="113"/>
      <c r="C594" s="113"/>
      <c r="D594" s="113"/>
      <c r="E594" s="113"/>
      <c r="F594" s="113"/>
      <c r="G594" s="113"/>
      <c r="H594" s="113"/>
      <c r="I594" s="113"/>
      <c r="J594" s="113"/>
      <c r="K594" s="112"/>
      <c r="L594" s="112"/>
      <c r="M594" s="112"/>
      <c r="N594" s="112"/>
      <c r="O594" s="112"/>
      <c r="P594" s="112"/>
      <c r="Q594" s="112"/>
      <c r="R594" s="112"/>
      <c r="S594" s="112"/>
      <c r="T594" s="112"/>
      <c r="U594" s="112"/>
      <c r="V594" s="112"/>
      <c r="W594" s="112"/>
      <c r="X594" s="112"/>
      <c r="Y594" s="112"/>
      <c r="Z594" s="112"/>
    </row>
    <row r="595" spans="1:26" ht="15.75" customHeight="1">
      <c r="A595" s="113"/>
      <c r="B595" s="113"/>
      <c r="C595" s="113"/>
      <c r="D595" s="113"/>
      <c r="E595" s="113"/>
      <c r="F595" s="113"/>
      <c r="G595" s="113"/>
      <c r="H595" s="113"/>
      <c r="I595" s="113"/>
      <c r="J595" s="113"/>
      <c r="K595" s="112"/>
      <c r="L595" s="112"/>
      <c r="M595" s="112"/>
      <c r="N595" s="112"/>
      <c r="O595" s="112"/>
      <c r="P595" s="112"/>
      <c r="Q595" s="112"/>
      <c r="R595" s="112"/>
      <c r="S595" s="112"/>
      <c r="T595" s="112"/>
      <c r="U595" s="112"/>
      <c r="V595" s="112"/>
      <c r="W595" s="112"/>
      <c r="X595" s="112"/>
      <c r="Y595" s="112"/>
      <c r="Z595" s="112"/>
    </row>
    <row r="596" spans="1:26" ht="15.75" customHeight="1">
      <c r="A596" s="113"/>
      <c r="B596" s="113"/>
      <c r="C596" s="113"/>
      <c r="D596" s="113"/>
      <c r="E596" s="113"/>
      <c r="F596" s="113"/>
      <c r="G596" s="113"/>
      <c r="H596" s="113"/>
      <c r="I596" s="113"/>
      <c r="J596" s="113"/>
      <c r="K596" s="112"/>
      <c r="L596" s="112"/>
      <c r="M596" s="112"/>
      <c r="N596" s="112"/>
      <c r="O596" s="112"/>
      <c r="P596" s="112"/>
      <c r="Q596" s="112"/>
      <c r="R596" s="112"/>
      <c r="S596" s="112"/>
      <c r="T596" s="112"/>
      <c r="U596" s="112"/>
      <c r="V596" s="112"/>
      <c r="W596" s="112"/>
      <c r="X596" s="112"/>
      <c r="Y596" s="112"/>
      <c r="Z596" s="112"/>
    </row>
    <row r="597" spans="1:26" ht="15.75" customHeight="1">
      <c r="A597" s="113"/>
      <c r="B597" s="113"/>
      <c r="C597" s="113"/>
      <c r="D597" s="113"/>
      <c r="E597" s="113"/>
      <c r="F597" s="113"/>
      <c r="G597" s="113"/>
      <c r="H597" s="113"/>
      <c r="I597" s="113"/>
      <c r="J597" s="113"/>
      <c r="K597" s="112"/>
      <c r="L597" s="112"/>
      <c r="M597" s="112"/>
      <c r="N597" s="112"/>
      <c r="O597" s="112"/>
      <c r="P597" s="112"/>
      <c r="Q597" s="112"/>
      <c r="R597" s="112"/>
      <c r="S597" s="112"/>
      <c r="T597" s="112"/>
      <c r="U597" s="112"/>
      <c r="V597" s="112"/>
      <c r="W597" s="112"/>
      <c r="X597" s="112"/>
      <c r="Y597" s="112"/>
      <c r="Z597" s="112"/>
    </row>
    <row r="598" spans="1:26" ht="15.75" customHeight="1">
      <c r="A598" s="113"/>
      <c r="B598" s="113"/>
      <c r="C598" s="113"/>
      <c r="D598" s="113"/>
      <c r="E598" s="113"/>
      <c r="F598" s="113"/>
      <c r="G598" s="113"/>
      <c r="H598" s="113"/>
      <c r="I598" s="113"/>
      <c r="J598" s="113"/>
      <c r="K598" s="112"/>
      <c r="L598" s="112"/>
      <c r="M598" s="112"/>
      <c r="N598" s="112"/>
      <c r="O598" s="112"/>
      <c r="P598" s="112"/>
      <c r="Q598" s="112"/>
      <c r="R598" s="112"/>
      <c r="S598" s="112"/>
      <c r="T598" s="112"/>
      <c r="U598" s="112"/>
      <c r="V598" s="112"/>
      <c r="W598" s="112"/>
      <c r="X598" s="112"/>
      <c r="Y598" s="112"/>
      <c r="Z598" s="112"/>
    </row>
    <row r="599" spans="1:26" ht="15.75" customHeight="1">
      <c r="A599" s="113"/>
      <c r="B599" s="113"/>
      <c r="C599" s="113"/>
      <c r="D599" s="113"/>
      <c r="E599" s="113"/>
      <c r="F599" s="113"/>
      <c r="G599" s="113"/>
      <c r="H599" s="113"/>
      <c r="I599" s="113"/>
      <c r="J599" s="113"/>
      <c r="K599" s="112"/>
      <c r="L599" s="112"/>
      <c r="M599" s="112"/>
      <c r="N599" s="112"/>
      <c r="O599" s="112"/>
      <c r="P599" s="112"/>
      <c r="Q599" s="112"/>
      <c r="R599" s="112"/>
      <c r="S599" s="112"/>
      <c r="T599" s="112"/>
      <c r="U599" s="112"/>
      <c r="V599" s="112"/>
      <c r="W599" s="112"/>
      <c r="X599" s="112"/>
      <c r="Y599" s="112"/>
      <c r="Z599" s="112"/>
    </row>
    <row r="600" spans="1:26" ht="15.75" customHeight="1">
      <c r="A600" s="113"/>
      <c r="B600" s="113"/>
      <c r="C600" s="113"/>
      <c r="D600" s="113"/>
      <c r="E600" s="113"/>
      <c r="F600" s="113"/>
      <c r="G600" s="113"/>
      <c r="H600" s="113"/>
      <c r="I600" s="113"/>
      <c r="J600" s="113"/>
      <c r="K600" s="112"/>
      <c r="L600" s="112"/>
      <c r="M600" s="112"/>
      <c r="N600" s="112"/>
      <c r="O600" s="112"/>
      <c r="P600" s="112"/>
      <c r="Q600" s="112"/>
      <c r="R600" s="112"/>
      <c r="S600" s="112"/>
      <c r="T600" s="112"/>
      <c r="U600" s="112"/>
      <c r="V600" s="112"/>
      <c r="W600" s="112"/>
      <c r="X600" s="112"/>
      <c r="Y600" s="112"/>
      <c r="Z600" s="112"/>
    </row>
    <row r="601" spans="1:26" ht="15.75" customHeight="1">
      <c r="A601" s="113"/>
      <c r="B601" s="113"/>
      <c r="C601" s="113"/>
      <c r="D601" s="113"/>
      <c r="E601" s="113"/>
      <c r="F601" s="113"/>
      <c r="G601" s="113"/>
      <c r="H601" s="113"/>
      <c r="I601" s="113"/>
      <c r="J601" s="113"/>
      <c r="K601" s="112"/>
      <c r="L601" s="112"/>
      <c r="M601" s="112"/>
      <c r="N601" s="112"/>
      <c r="O601" s="112"/>
      <c r="P601" s="112"/>
      <c r="Q601" s="112"/>
      <c r="R601" s="112"/>
      <c r="S601" s="112"/>
      <c r="T601" s="112"/>
      <c r="U601" s="112"/>
      <c r="V601" s="112"/>
      <c r="W601" s="112"/>
      <c r="X601" s="112"/>
      <c r="Y601" s="112"/>
      <c r="Z601" s="112"/>
    </row>
    <row r="602" spans="1:26" ht="15.75" customHeight="1">
      <c r="A602" s="113"/>
      <c r="B602" s="113"/>
      <c r="C602" s="113"/>
      <c r="D602" s="113"/>
      <c r="E602" s="113"/>
      <c r="F602" s="113"/>
      <c r="G602" s="113"/>
      <c r="H602" s="113"/>
      <c r="I602" s="113"/>
      <c r="J602" s="113"/>
      <c r="K602" s="112"/>
      <c r="L602" s="112"/>
      <c r="M602" s="112"/>
      <c r="N602" s="112"/>
      <c r="O602" s="112"/>
      <c r="P602" s="112"/>
      <c r="Q602" s="112"/>
      <c r="R602" s="112"/>
      <c r="S602" s="112"/>
      <c r="T602" s="112"/>
      <c r="U602" s="112"/>
      <c r="V602" s="112"/>
      <c r="W602" s="112"/>
      <c r="X602" s="112"/>
      <c r="Y602" s="112"/>
      <c r="Z602" s="112"/>
    </row>
    <row r="603" spans="1:26" ht="15.75" customHeight="1">
      <c r="A603" s="113"/>
      <c r="B603" s="113"/>
      <c r="C603" s="113"/>
      <c r="D603" s="113"/>
      <c r="E603" s="113"/>
      <c r="F603" s="113"/>
      <c r="G603" s="113"/>
      <c r="H603" s="113"/>
      <c r="I603" s="113"/>
      <c r="J603" s="113"/>
      <c r="K603" s="112"/>
      <c r="L603" s="112"/>
      <c r="M603" s="112"/>
      <c r="N603" s="112"/>
      <c r="O603" s="112"/>
      <c r="P603" s="112"/>
      <c r="Q603" s="112"/>
      <c r="R603" s="112"/>
      <c r="S603" s="112"/>
      <c r="T603" s="112"/>
      <c r="U603" s="112"/>
      <c r="V603" s="112"/>
      <c r="W603" s="112"/>
      <c r="X603" s="112"/>
      <c r="Y603" s="112"/>
      <c r="Z603" s="112"/>
    </row>
    <row r="604" spans="1:26" ht="15.75" customHeight="1">
      <c r="A604" s="113"/>
      <c r="B604" s="113"/>
      <c r="C604" s="113"/>
      <c r="D604" s="113"/>
      <c r="E604" s="113"/>
      <c r="F604" s="113"/>
      <c r="G604" s="113"/>
      <c r="H604" s="113"/>
      <c r="I604" s="113"/>
      <c r="J604" s="113"/>
      <c r="K604" s="112"/>
      <c r="L604" s="112"/>
      <c r="M604" s="112"/>
      <c r="N604" s="112"/>
      <c r="O604" s="112"/>
      <c r="P604" s="112"/>
      <c r="Q604" s="112"/>
      <c r="R604" s="112"/>
      <c r="S604" s="112"/>
      <c r="T604" s="112"/>
      <c r="U604" s="112"/>
      <c r="V604" s="112"/>
      <c r="W604" s="112"/>
      <c r="X604" s="112"/>
      <c r="Y604" s="112"/>
      <c r="Z604" s="112"/>
    </row>
    <row r="605" spans="1:26" ht="15.75" customHeight="1">
      <c r="A605" s="113"/>
      <c r="B605" s="113"/>
      <c r="C605" s="113"/>
      <c r="D605" s="113"/>
      <c r="E605" s="113"/>
      <c r="F605" s="113"/>
      <c r="G605" s="113"/>
      <c r="H605" s="113"/>
      <c r="I605" s="113"/>
      <c r="J605" s="113"/>
      <c r="K605" s="112"/>
      <c r="L605" s="112"/>
      <c r="M605" s="112"/>
      <c r="N605" s="112"/>
      <c r="O605" s="112"/>
      <c r="P605" s="112"/>
      <c r="Q605" s="112"/>
      <c r="R605" s="112"/>
      <c r="S605" s="112"/>
      <c r="T605" s="112"/>
      <c r="U605" s="112"/>
      <c r="V605" s="112"/>
      <c r="W605" s="112"/>
      <c r="X605" s="112"/>
      <c r="Y605" s="112"/>
      <c r="Z605" s="112"/>
    </row>
    <row r="606" spans="1:26" ht="15.75" customHeight="1">
      <c r="A606" s="113"/>
      <c r="B606" s="113"/>
      <c r="C606" s="113"/>
      <c r="D606" s="113"/>
      <c r="E606" s="113"/>
      <c r="F606" s="113"/>
      <c r="G606" s="113"/>
      <c r="H606" s="113"/>
      <c r="I606" s="113"/>
      <c r="J606" s="113"/>
      <c r="K606" s="112"/>
      <c r="L606" s="112"/>
      <c r="M606" s="112"/>
      <c r="N606" s="112"/>
      <c r="O606" s="112"/>
      <c r="P606" s="112"/>
      <c r="Q606" s="112"/>
      <c r="R606" s="112"/>
      <c r="S606" s="112"/>
      <c r="T606" s="112"/>
      <c r="U606" s="112"/>
      <c r="V606" s="112"/>
      <c r="W606" s="112"/>
      <c r="X606" s="112"/>
      <c r="Y606" s="112"/>
      <c r="Z606" s="112"/>
    </row>
    <row r="607" spans="1:26" ht="15.75" customHeight="1">
      <c r="A607" s="113"/>
      <c r="B607" s="113"/>
      <c r="C607" s="113"/>
      <c r="D607" s="113"/>
      <c r="E607" s="113"/>
      <c r="F607" s="113"/>
      <c r="G607" s="113"/>
      <c r="H607" s="113"/>
      <c r="I607" s="113"/>
      <c r="J607" s="113"/>
      <c r="K607" s="112"/>
      <c r="L607" s="112"/>
      <c r="M607" s="112"/>
      <c r="N607" s="112"/>
      <c r="O607" s="112"/>
      <c r="P607" s="112"/>
      <c r="Q607" s="112"/>
      <c r="R607" s="112"/>
      <c r="S607" s="112"/>
      <c r="T607" s="112"/>
      <c r="U607" s="112"/>
      <c r="V607" s="112"/>
      <c r="W607" s="112"/>
      <c r="X607" s="112"/>
      <c r="Y607" s="112"/>
      <c r="Z607" s="112"/>
    </row>
    <row r="608" spans="1:26" ht="15.75" customHeight="1">
      <c r="A608" s="113"/>
      <c r="B608" s="113"/>
      <c r="C608" s="113"/>
      <c r="D608" s="113"/>
      <c r="E608" s="113"/>
      <c r="F608" s="113"/>
      <c r="G608" s="113"/>
      <c r="H608" s="113"/>
      <c r="I608" s="113"/>
      <c r="J608" s="113"/>
      <c r="K608" s="112"/>
      <c r="L608" s="112"/>
      <c r="M608" s="112"/>
      <c r="N608" s="112"/>
      <c r="O608" s="112"/>
      <c r="P608" s="112"/>
      <c r="Q608" s="112"/>
      <c r="R608" s="112"/>
      <c r="S608" s="112"/>
      <c r="T608" s="112"/>
      <c r="U608" s="112"/>
      <c r="V608" s="112"/>
      <c r="W608" s="112"/>
      <c r="X608" s="112"/>
      <c r="Y608" s="112"/>
      <c r="Z608" s="112"/>
    </row>
    <row r="609" spans="1:26" ht="15.75" customHeight="1">
      <c r="A609" s="113"/>
      <c r="B609" s="113"/>
      <c r="C609" s="113"/>
      <c r="D609" s="113"/>
      <c r="E609" s="113"/>
      <c r="F609" s="113"/>
      <c r="G609" s="113"/>
      <c r="H609" s="113"/>
      <c r="I609" s="113"/>
      <c r="J609" s="113"/>
      <c r="K609" s="112"/>
      <c r="L609" s="112"/>
      <c r="M609" s="112"/>
      <c r="N609" s="112"/>
      <c r="O609" s="112"/>
      <c r="P609" s="112"/>
      <c r="Q609" s="112"/>
      <c r="R609" s="112"/>
      <c r="S609" s="112"/>
      <c r="T609" s="112"/>
      <c r="U609" s="112"/>
      <c r="V609" s="112"/>
      <c r="W609" s="112"/>
      <c r="X609" s="112"/>
      <c r="Y609" s="112"/>
      <c r="Z609" s="112"/>
    </row>
    <row r="610" spans="1:26" ht="15.75" customHeight="1">
      <c r="A610" s="113"/>
      <c r="B610" s="113"/>
      <c r="C610" s="113"/>
      <c r="D610" s="113"/>
      <c r="E610" s="113"/>
      <c r="F610" s="113"/>
      <c r="G610" s="113"/>
      <c r="H610" s="113"/>
      <c r="I610" s="113"/>
      <c r="J610" s="113"/>
      <c r="K610" s="112"/>
      <c r="L610" s="112"/>
      <c r="M610" s="112"/>
      <c r="N610" s="112"/>
      <c r="O610" s="112"/>
      <c r="P610" s="112"/>
      <c r="Q610" s="112"/>
      <c r="R610" s="112"/>
      <c r="S610" s="112"/>
      <c r="T610" s="112"/>
      <c r="U610" s="112"/>
      <c r="V610" s="112"/>
      <c r="W610" s="112"/>
      <c r="X610" s="112"/>
      <c r="Y610" s="112"/>
      <c r="Z610" s="112"/>
    </row>
    <row r="611" spans="1:26" ht="15.75" customHeight="1">
      <c r="A611" s="113"/>
      <c r="B611" s="113"/>
      <c r="C611" s="113"/>
      <c r="D611" s="113"/>
      <c r="E611" s="113"/>
      <c r="F611" s="113"/>
      <c r="G611" s="113"/>
      <c r="H611" s="113"/>
      <c r="I611" s="113"/>
      <c r="J611" s="113"/>
      <c r="K611" s="112"/>
      <c r="L611" s="112"/>
      <c r="M611" s="112"/>
      <c r="N611" s="112"/>
      <c r="O611" s="112"/>
      <c r="P611" s="112"/>
      <c r="Q611" s="112"/>
      <c r="R611" s="112"/>
      <c r="S611" s="112"/>
      <c r="T611" s="112"/>
      <c r="U611" s="112"/>
      <c r="V611" s="112"/>
      <c r="W611" s="112"/>
      <c r="X611" s="112"/>
      <c r="Y611" s="112"/>
      <c r="Z611" s="112"/>
    </row>
    <row r="612" spans="1:26" ht="15.75" customHeight="1">
      <c r="A612" s="113"/>
      <c r="B612" s="113"/>
      <c r="C612" s="113"/>
      <c r="D612" s="113"/>
      <c r="E612" s="113"/>
      <c r="F612" s="113"/>
      <c r="G612" s="113"/>
      <c r="H612" s="113"/>
      <c r="I612" s="113"/>
      <c r="J612" s="113"/>
      <c r="K612" s="112"/>
      <c r="L612" s="112"/>
      <c r="M612" s="112"/>
      <c r="N612" s="112"/>
      <c r="O612" s="112"/>
      <c r="P612" s="112"/>
      <c r="Q612" s="112"/>
      <c r="R612" s="112"/>
      <c r="S612" s="112"/>
      <c r="T612" s="112"/>
      <c r="U612" s="112"/>
      <c r="V612" s="112"/>
      <c r="W612" s="112"/>
      <c r="X612" s="112"/>
      <c r="Y612" s="112"/>
      <c r="Z612" s="112"/>
    </row>
    <row r="613" spans="1:26" ht="15.75" customHeight="1">
      <c r="A613" s="113"/>
      <c r="B613" s="113"/>
      <c r="C613" s="113"/>
      <c r="D613" s="113"/>
      <c r="E613" s="113"/>
      <c r="F613" s="113"/>
      <c r="G613" s="113"/>
      <c r="H613" s="113"/>
      <c r="I613" s="113"/>
      <c r="J613" s="113"/>
      <c r="K613" s="112"/>
      <c r="L613" s="112"/>
      <c r="M613" s="112"/>
      <c r="N613" s="112"/>
      <c r="O613" s="112"/>
      <c r="P613" s="112"/>
      <c r="Q613" s="112"/>
      <c r="R613" s="112"/>
      <c r="S613" s="112"/>
      <c r="T613" s="112"/>
      <c r="U613" s="112"/>
      <c r="V613" s="112"/>
      <c r="W613" s="112"/>
      <c r="X613" s="112"/>
      <c r="Y613" s="112"/>
      <c r="Z613" s="112"/>
    </row>
    <row r="614" spans="1:26" ht="15.75" customHeight="1">
      <c r="A614" s="113"/>
      <c r="B614" s="113"/>
      <c r="C614" s="113"/>
      <c r="D614" s="113"/>
      <c r="E614" s="113"/>
      <c r="F614" s="113"/>
      <c r="G614" s="113"/>
      <c r="H614" s="113"/>
      <c r="I614" s="113"/>
      <c r="J614" s="113"/>
      <c r="K614" s="112"/>
      <c r="L614" s="112"/>
      <c r="M614" s="112"/>
      <c r="N614" s="112"/>
      <c r="O614" s="112"/>
      <c r="P614" s="112"/>
      <c r="Q614" s="112"/>
      <c r="R614" s="112"/>
      <c r="S614" s="112"/>
      <c r="T614" s="112"/>
      <c r="U614" s="112"/>
      <c r="V614" s="112"/>
      <c r="W614" s="112"/>
      <c r="X614" s="112"/>
      <c r="Y614" s="112"/>
      <c r="Z614" s="112"/>
    </row>
    <row r="615" spans="1:26" ht="15.75" customHeight="1">
      <c r="A615" s="113"/>
      <c r="B615" s="113"/>
      <c r="C615" s="113"/>
      <c r="D615" s="113"/>
      <c r="E615" s="113"/>
      <c r="F615" s="113"/>
      <c r="G615" s="113"/>
      <c r="H615" s="113"/>
      <c r="I615" s="113"/>
      <c r="J615" s="113"/>
      <c r="K615" s="112"/>
      <c r="L615" s="112"/>
      <c r="M615" s="112"/>
      <c r="N615" s="112"/>
      <c r="O615" s="112"/>
      <c r="P615" s="112"/>
      <c r="Q615" s="112"/>
      <c r="R615" s="112"/>
      <c r="S615" s="112"/>
      <c r="T615" s="112"/>
      <c r="U615" s="112"/>
      <c r="V615" s="112"/>
      <c r="W615" s="112"/>
      <c r="X615" s="112"/>
      <c r="Y615" s="112"/>
      <c r="Z615" s="112"/>
    </row>
    <row r="616" spans="1:26" ht="15.75" customHeight="1">
      <c r="A616" s="113"/>
      <c r="B616" s="113"/>
      <c r="C616" s="113"/>
      <c r="D616" s="113"/>
      <c r="E616" s="113"/>
      <c r="F616" s="113"/>
      <c r="G616" s="113"/>
      <c r="H616" s="113"/>
      <c r="I616" s="113"/>
      <c r="J616" s="113"/>
      <c r="K616" s="112"/>
      <c r="L616" s="112"/>
      <c r="M616" s="112"/>
      <c r="N616" s="112"/>
      <c r="O616" s="112"/>
      <c r="P616" s="112"/>
      <c r="Q616" s="112"/>
      <c r="R616" s="112"/>
      <c r="S616" s="112"/>
      <c r="T616" s="112"/>
      <c r="U616" s="112"/>
      <c r="V616" s="112"/>
      <c r="W616" s="112"/>
      <c r="X616" s="112"/>
      <c r="Y616" s="112"/>
      <c r="Z616" s="112"/>
    </row>
    <row r="617" spans="1:26" ht="15.75" customHeight="1">
      <c r="A617" s="113"/>
      <c r="B617" s="113"/>
      <c r="C617" s="113"/>
      <c r="D617" s="113"/>
      <c r="E617" s="113"/>
      <c r="F617" s="113"/>
      <c r="G617" s="113"/>
      <c r="H617" s="113"/>
      <c r="I617" s="113"/>
      <c r="J617" s="113"/>
      <c r="K617" s="112"/>
      <c r="L617" s="112"/>
      <c r="M617" s="112"/>
      <c r="N617" s="112"/>
      <c r="O617" s="112"/>
      <c r="P617" s="112"/>
      <c r="Q617" s="112"/>
      <c r="R617" s="112"/>
      <c r="S617" s="112"/>
      <c r="T617" s="112"/>
      <c r="U617" s="112"/>
      <c r="V617" s="112"/>
      <c r="W617" s="112"/>
      <c r="X617" s="112"/>
      <c r="Y617" s="112"/>
      <c r="Z617" s="112"/>
    </row>
    <row r="618" spans="1:26" ht="15.75" customHeight="1">
      <c r="A618" s="113"/>
      <c r="B618" s="113"/>
      <c r="C618" s="113"/>
      <c r="D618" s="113"/>
      <c r="E618" s="113"/>
      <c r="F618" s="113"/>
      <c r="G618" s="113"/>
      <c r="H618" s="113"/>
      <c r="I618" s="113"/>
      <c r="J618" s="113"/>
      <c r="K618" s="112"/>
      <c r="L618" s="112"/>
      <c r="M618" s="112"/>
      <c r="N618" s="112"/>
      <c r="O618" s="112"/>
      <c r="P618" s="112"/>
      <c r="Q618" s="112"/>
      <c r="R618" s="112"/>
      <c r="S618" s="112"/>
      <c r="T618" s="112"/>
      <c r="U618" s="112"/>
      <c r="V618" s="112"/>
      <c r="W618" s="112"/>
      <c r="X618" s="112"/>
      <c r="Y618" s="112"/>
      <c r="Z618" s="112"/>
    </row>
    <row r="619" spans="1:26" ht="15.75" customHeight="1">
      <c r="A619" s="113"/>
      <c r="B619" s="113"/>
      <c r="C619" s="113"/>
      <c r="D619" s="113"/>
      <c r="E619" s="113"/>
      <c r="F619" s="113"/>
      <c r="G619" s="113"/>
      <c r="H619" s="113"/>
      <c r="I619" s="113"/>
      <c r="J619" s="113"/>
      <c r="K619" s="112"/>
      <c r="L619" s="112"/>
      <c r="M619" s="112"/>
      <c r="N619" s="112"/>
      <c r="O619" s="112"/>
      <c r="P619" s="112"/>
      <c r="Q619" s="112"/>
      <c r="R619" s="112"/>
      <c r="S619" s="112"/>
      <c r="T619" s="112"/>
      <c r="U619" s="112"/>
      <c r="V619" s="112"/>
      <c r="W619" s="112"/>
      <c r="X619" s="112"/>
      <c r="Y619" s="112"/>
      <c r="Z619" s="112"/>
    </row>
    <row r="620" spans="1:26" ht="15.75" customHeight="1">
      <c r="A620" s="113"/>
      <c r="B620" s="113"/>
      <c r="C620" s="113"/>
      <c r="D620" s="113"/>
      <c r="E620" s="113"/>
      <c r="F620" s="113"/>
      <c r="G620" s="113"/>
      <c r="H620" s="113"/>
      <c r="I620" s="113"/>
      <c r="J620" s="113"/>
      <c r="K620" s="112"/>
      <c r="L620" s="112"/>
      <c r="M620" s="112"/>
      <c r="N620" s="112"/>
      <c r="O620" s="112"/>
      <c r="P620" s="112"/>
      <c r="Q620" s="112"/>
      <c r="R620" s="112"/>
      <c r="S620" s="112"/>
      <c r="T620" s="112"/>
      <c r="U620" s="112"/>
      <c r="V620" s="112"/>
      <c r="W620" s="112"/>
      <c r="X620" s="112"/>
      <c r="Y620" s="112"/>
      <c r="Z620" s="112"/>
    </row>
    <row r="621" spans="1:26" ht="15.75" customHeight="1">
      <c r="A621" s="113"/>
      <c r="B621" s="113"/>
      <c r="C621" s="113"/>
      <c r="D621" s="113"/>
      <c r="E621" s="113"/>
      <c r="F621" s="113"/>
      <c r="G621" s="113"/>
      <c r="H621" s="113"/>
      <c r="I621" s="113"/>
      <c r="J621" s="113"/>
      <c r="K621" s="112"/>
      <c r="L621" s="112"/>
      <c r="M621" s="112"/>
      <c r="N621" s="112"/>
      <c r="O621" s="112"/>
      <c r="P621" s="112"/>
      <c r="Q621" s="112"/>
      <c r="R621" s="112"/>
      <c r="S621" s="112"/>
      <c r="T621" s="112"/>
      <c r="U621" s="112"/>
      <c r="V621" s="112"/>
      <c r="W621" s="112"/>
      <c r="X621" s="112"/>
      <c r="Y621" s="112"/>
      <c r="Z621" s="112"/>
    </row>
    <row r="622" spans="1:26" ht="15.75" customHeight="1">
      <c r="A622" s="113"/>
      <c r="B622" s="113"/>
      <c r="C622" s="113"/>
      <c r="D622" s="113"/>
      <c r="E622" s="113"/>
      <c r="F622" s="113"/>
      <c r="G622" s="113"/>
      <c r="H622" s="113"/>
      <c r="I622" s="113"/>
      <c r="J622" s="113"/>
      <c r="K622" s="112"/>
      <c r="L622" s="112"/>
      <c r="M622" s="112"/>
      <c r="N622" s="112"/>
      <c r="O622" s="112"/>
      <c r="P622" s="112"/>
      <c r="Q622" s="112"/>
      <c r="R622" s="112"/>
      <c r="S622" s="112"/>
      <c r="T622" s="112"/>
      <c r="U622" s="112"/>
      <c r="V622" s="112"/>
      <c r="W622" s="112"/>
      <c r="X622" s="112"/>
      <c r="Y622" s="112"/>
      <c r="Z622" s="112"/>
    </row>
    <row r="623" spans="1:26" ht="15.75" customHeight="1">
      <c r="A623" s="113"/>
      <c r="B623" s="113"/>
      <c r="C623" s="113"/>
      <c r="D623" s="113"/>
      <c r="E623" s="113"/>
      <c r="F623" s="113"/>
      <c r="G623" s="113"/>
      <c r="H623" s="113"/>
      <c r="I623" s="113"/>
      <c r="J623" s="113"/>
      <c r="K623" s="112"/>
      <c r="L623" s="112"/>
      <c r="M623" s="112"/>
      <c r="N623" s="112"/>
      <c r="O623" s="112"/>
      <c r="P623" s="112"/>
      <c r="Q623" s="112"/>
      <c r="R623" s="112"/>
      <c r="S623" s="112"/>
      <c r="T623" s="112"/>
      <c r="U623" s="112"/>
      <c r="V623" s="112"/>
      <c r="W623" s="112"/>
      <c r="X623" s="112"/>
      <c r="Y623" s="112"/>
      <c r="Z623" s="112"/>
    </row>
    <row r="624" spans="1:26" ht="15.75" customHeight="1">
      <c r="A624" s="113"/>
      <c r="B624" s="113"/>
      <c r="C624" s="113"/>
      <c r="D624" s="113"/>
      <c r="E624" s="113"/>
      <c r="F624" s="113"/>
      <c r="G624" s="113"/>
      <c r="H624" s="113"/>
      <c r="I624" s="113"/>
      <c r="J624" s="113"/>
      <c r="K624" s="112"/>
      <c r="L624" s="112"/>
      <c r="M624" s="112"/>
      <c r="N624" s="112"/>
      <c r="O624" s="112"/>
      <c r="P624" s="112"/>
      <c r="Q624" s="112"/>
      <c r="R624" s="112"/>
      <c r="S624" s="112"/>
      <c r="T624" s="112"/>
      <c r="U624" s="112"/>
      <c r="V624" s="112"/>
      <c r="W624" s="112"/>
      <c r="X624" s="112"/>
      <c r="Y624" s="112"/>
      <c r="Z624" s="112"/>
    </row>
    <row r="625" spans="1:26" ht="15.75" customHeight="1">
      <c r="A625" s="113"/>
      <c r="B625" s="113"/>
      <c r="C625" s="113"/>
      <c r="D625" s="113"/>
      <c r="E625" s="113"/>
      <c r="F625" s="113"/>
      <c r="G625" s="113"/>
      <c r="H625" s="113"/>
      <c r="I625" s="113"/>
      <c r="J625" s="113"/>
      <c r="K625" s="112"/>
      <c r="L625" s="112"/>
      <c r="M625" s="112"/>
      <c r="N625" s="112"/>
      <c r="O625" s="112"/>
      <c r="P625" s="112"/>
      <c r="Q625" s="112"/>
      <c r="R625" s="112"/>
      <c r="S625" s="112"/>
      <c r="T625" s="112"/>
      <c r="U625" s="112"/>
      <c r="V625" s="112"/>
      <c r="W625" s="112"/>
      <c r="X625" s="112"/>
      <c r="Y625" s="112"/>
      <c r="Z625" s="112"/>
    </row>
    <row r="626" spans="1:26" ht="15.75" customHeight="1">
      <c r="A626" s="113"/>
      <c r="B626" s="113"/>
      <c r="C626" s="113"/>
      <c r="D626" s="113"/>
      <c r="E626" s="113"/>
      <c r="F626" s="113"/>
      <c r="G626" s="113"/>
      <c r="H626" s="113"/>
      <c r="I626" s="113"/>
      <c r="J626" s="113"/>
      <c r="K626" s="112"/>
      <c r="L626" s="112"/>
      <c r="M626" s="112"/>
      <c r="N626" s="112"/>
      <c r="O626" s="112"/>
      <c r="P626" s="112"/>
      <c r="Q626" s="112"/>
      <c r="R626" s="112"/>
      <c r="S626" s="112"/>
      <c r="T626" s="112"/>
      <c r="U626" s="112"/>
      <c r="V626" s="112"/>
      <c r="W626" s="112"/>
      <c r="X626" s="112"/>
      <c r="Y626" s="112"/>
      <c r="Z626" s="112"/>
    </row>
    <row r="627" spans="1:26" ht="15.75" customHeight="1">
      <c r="A627" s="113"/>
      <c r="B627" s="113"/>
      <c r="C627" s="113"/>
      <c r="D627" s="113"/>
      <c r="E627" s="113"/>
      <c r="F627" s="113"/>
      <c r="G627" s="113"/>
      <c r="H627" s="113"/>
      <c r="I627" s="113"/>
      <c r="J627" s="113"/>
      <c r="K627" s="112"/>
      <c r="L627" s="112"/>
      <c r="M627" s="112"/>
      <c r="N627" s="112"/>
      <c r="O627" s="112"/>
      <c r="P627" s="112"/>
      <c r="Q627" s="112"/>
      <c r="R627" s="112"/>
      <c r="S627" s="112"/>
      <c r="T627" s="112"/>
      <c r="U627" s="112"/>
      <c r="V627" s="112"/>
      <c r="W627" s="112"/>
      <c r="X627" s="112"/>
      <c r="Y627" s="112"/>
      <c r="Z627" s="112"/>
    </row>
    <row r="628" spans="1:26" ht="15.75" customHeight="1">
      <c r="A628" s="113"/>
      <c r="B628" s="113"/>
      <c r="C628" s="113"/>
      <c r="D628" s="113"/>
      <c r="E628" s="113"/>
      <c r="F628" s="113"/>
      <c r="G628" s="113"/>
      <c r="H628" s="113"/>
      <c r="I628" s="113"/>
      <c r="J628" s="113"/>
      <c r="K628" s="112"/>
      <c r="L628" s="112"/>
      <c r="M628" s="112"/>
      <c r="N628" s="112"/>
      <c r="O628" s="112"/>
      <c r="P628" s="112"/>
      <c r="Q628" s="112"/>
      <c r="R628" s="112"/>
      <c r="S628" s="112"/>
      <c r="T628" s="112"/>
      <c r="U628" s="112"/>
      <c r="V628" s="112"/>
      <c r="W628" s="112"/>
      <c r="X628" s="112"/>
      <c r="Y628" s="112"/>
      <c r="Z628" s="112"/>
    </row>
    <row r="629" spans="1:26" ht="15.75" customHeight="1">
      <c r="A629" s="113"/>
      <c r="B629" s="113"/>
      <c r="C629" s="113"/>
      <c r="D629" s="113"/>
      <c r="E629" s="113"/>
      <c r="F629" s="113"/>
      <c r="G629" s="113"/>
      <c r="H629" s="113"/>
      <c r="I629" s="113"/>
      <c r="J629" s="113"/>
      <c r="K629" s="112"/>
      <c r="L629" s="112"/>
      <c r="M629" s="112"/>
      <c r="N629" s="112"/>
      <c r="O629" s="112"/>
      <c r="P629" s="112"/>
      <c r="Q629" s="112"/>
      <c r="R629" s="112"/>
      <c r="S629" s="112"/>
      <c r="T629" s="112"/>
      <c r="U629" s="112"/>
      <c r="V629" s="112"/>
      <c r="W629" s="112"/>
      <c r="X629" s="112"/>
      <c r="Y629" s="112"/>
      <c r="Z629" s="112"/>
    </row>
    <row r="630" spans="1:26" ht="15.75" customHeight="1">
      <c r="A630" s="113"/>
      <c r="B630" s="113"/>
      <c r="C630" s="113"/>
      <c r="D630" s="113"/>
      <c r="E630" s="113"/>
      <c r="F630" s="113"/>
      <c r="G630" s="113"/>
      <c r="H630" s="113"/>
      <c r="I630" s="113"/>
      <c r="J630" s="113"/>
      <c r="K630" s="112"/>
      <c r="L630" s="112"/>
      <c r="M630" s="112"/>
      <c r="N630" s="112"/>
      <c r="O630" s="112"/>
      <c r="P630" s="112"/>
      <c r="Q630" s="112"/>
      <c r="R630" s="112"/>
      <c r="S630" s="112"/>
      <c r="T630" s="112"/>
      <c r="U630" s="112"/>
      <c r="V630" s="112"/>
      <c r="W630" s="112"/>
      <c r="X630" s="112"/>
      <c r="Y630" s="112"/>
      <c r="Z630" s="112"/>
    </row>
    <row r="631" spans="1:26" ht="15.75" customHeight="1">
      <c r="A631" s="113"/>
      <c r="B631" s="113"/>
      <c r="C631" s="113"/>
      <c r="D631" s="113"/>
      <c r="E631" s="113"/>
      <c r="F631" s="113"/>
      <c r="G631" s="113"/>
      <c r="H631" s="113"/>
      <c r="I631" s="113"/>
      <c r="J631" s="113"/>
      <c r="K631" s="112"/>
      <c r="L631" s="112"/>
      <c r="M631" s="112"/>
      <c r="N631" s="112"/>
      <c r="O631" s="112"/>
      <c r="P631" s="112"/>
      <c r="Q631" s="112"/>
      <c r="R631" s="112"/>
      <c r="S631" s="112"/>
      <c r="T631" s="112"/>
      <c r="U631" s="112"/>
      <c r="V631" s="112"/>
      <c r="W631" s="112"/>
      <c r="X631" s="112"/>
      <c r="Y631" s="112"/>
      <c r="Z631" s="112"/>
    </row>
    <row r="632" spans="1:26" ht="15.75" customHeight="1">
      <c r="A632" s="113"/>
      <c r="B632" s="113"/>
      <c r="C632" s="113"/>
      <c r="D632" s="113"/>
      <c r="E632" s="113"/>
      <c r="F632" s="113"/>
      <c r="G632" s="113"/>
      <c r="H632" s="113"/>
      <c r="I632" s="113"/>
      <c r="J632" s="113"/>
      <c r="K632" s="112"/>
      <c r="L632" s="112"/>
      <c r="M632" s="112"/>
      <c r="N632" s="112"/>
      <c r="O632" s="112"/>
      <c r="P632" s="112"/>
      <c r="Q632" s="112"/>
      <c r="R632" s="112"/>
      <c r="S632" s="112"/>
      <c r="T632" s="112"/>
      <c r="U632" s="112"/>
      <c r="V632" s="112"/>
      <c r="W632" s="112"/>
      <c r="X632" s="112"/>
      <c r="Y632" s="112"/>
      <c r="Z632" s="112"/>
    </row>
    <row r="633" spans="1:26" ht="15.75" customHeight="1">
      <c r="A633" s="113"/>
      <c r="B633" s="113"/>
      <c r="C633" s="113"/>
      <c r="D633" s="113"/>
      <c r="E633" s="113"/>
      <c r="F633" s="113"/>
      <c r="G633" s="113"/>
      <c r="H633" s="113"/>
      <c r="I633" s="113"/>
      <c r="J633" s="113"/>
      <c r="K633" s="112"/>
      <c r="L633" s="112"/>
      <c r="M633" s="112"/>
      <c r="N633" s="112"/>
      <c r="O633" s="112"/>
      <c r="P633" s="112"/>
      <c r="Q633" s="112"/>
      <c r="R633" s="112"/>
      <c r="S633" s="112"/>
      <c r="T633" s="112"/>
      <c r="U633" s="112"/>
      <c r="V633" s="112"/>
      <c r="W633" s="112"/>
      <c r="X633" s="112"/>
      <c r="Y633" s="112"/>
      <c r="Z633" s="112"/>
    </row>
    <row r="634" spans="1:26" ht="15.75" customHeight="1">
      <c r="A634" s="113"/>
      <c r="B634" s="113"/>
      <c r="C634" s="113"/>
      <c r="D634" s="113"/>
      <c r="E634" s="113"/>
      <c r="F634" s="113"/>
      <c r="G634" s="113"/>
      <c r="H634" s="113"/>
      <c r="I634" s="113"/>
      <c r="J634" s="113"/>
      <c r="K634" s="112"/>
      <c r="L634" s="112"/>
      <c r="M634" s="112"/>
      <c r="N634" s="112"/>
      <c r="O634" s="112"/>
      <c r="P634" s="112"/>
      <c r="Q634" s="112"/>
      <c r="R634" s="112"/>
      <c r="S634" s="112"/>
      <c r="T634" s="112"/>
      <c r="U634" s="112"/>
      <c r="V634" s="112"/>
      <c r="W634" s="112"/>
      <c r="X634" s="112"/>
      <c r="Y634" s="112"/>
      <c r="Z634" s="112"/>
    </row>
    <row r="635" spans="1:26" ht="15.75" customHeight="1">
      <c r="A635" s="113"/>
      <c r="B635" s="113"/>
      <c r="C635" s="113"/>
      <c r="D635" s="113"/>
      <c r="E635" s="113"/>
      <c r="F635" s="113"/>
      <c r="G635" s="113"/>
      <c r="H635" s="113"/>
      <c r="I635" s="113"/>
      <c r="J635" s="113"/>
      <c r="K635" s="112"/>
      <c r="L635" s="112"/>
      <c r="M635" s="112"/>
      <c r="N635" s="112"/>
      <c r="O635" s="112"/>
      <c r="P635" s="112"/>
      <c r="Q635" s="112"/>
      <c r="R635" s="112"/>
      <c r="S635" s="112"/>
      <c r="T635" s="112"/>
      <c r="U635" s="112"/>
      <c r="V635" s="112"/>
      <c r="W635" s="112"/>
      <c r="X635" s="112"/>
      <c r="Y635" s="112"/>
      <c r="Z635" s="112"/>
    </row>
    <row r="636" spans="1:26" ht="15.75" customHeight="1">
      <c r="A636" s="113"/>
      <c r="B636" s="113"/>
      <c r="C636" s="113"/>
      <c r="D636" s="113"/>
      <c r="E636" s="113"/>
      <c r="F636" s="113"/>
      <c r="G636" s="113"/>
      <c r="H636" s="113"/>
      <c r="I636" s="113"/>
      <c r="J636" s="113"/>
      <c r="K636" s="112"/>
      <c r="L636" s="112"/>
      <c r="M636" s="112"/>
      <c r="N636" s="112"/>
      <c r="O636" s="112"/>
      <c r="P636" s="112"/>
      <c r="Q636" s="112"/>
      <c r="R636" s="112"/>
      <c r="S636" s="112"/>
      <c r="T636" s="112"/>
      <c r="U636" s="112"/>
      <c r="V636" s="112"/>
      <c r="W636" s="112"/>
      <c r="X636" s="112"/>
      <c r="Y636" s="112"/>
      <c r="Z636" s="112"/>
    </row>
    <row r="637" spans="1:26" ht="15.75" customHeight="1">
      <c r="A637" s="113"/>
      <c r="B637" s="113"/>
      <c r="C637" s="113"/>
      <c r="D637" s="113"/>
      <c r="E637" s="113"/>
      <c r="F637" s="113"/>
      <c r="G637" s="113"/>
      <c r="H637" s="113"/>
      <c r="I637" s="113"/>
      <c r="J637" s="113"/>
      <c r="K637" s="112"/>
      <c r="L637" s="112"/>
      <c r="M637" s="112"/>
      <c r="N637" s="112"/>
      <c r="O637" s="112"/>
      <c r="P637" s="112"/>
      <c r="Q637" s="112"/>
      <c r="R637" s="112"/>
      <c r="S637" s="112"/>
      <c r="T637" s="112"/>
      <c r="U637" s="112"/>
      <c r="V637" s="112"/>
      <c r="W637" s="112"/>
      <c r="X637" s="112"/>
      <c r="Y637" s="112"/>
      <c r="Z637" s="112"/>
    </row>
    <row r="638" spans="1:26" ht="15.75" customHeight="1">
      <c r="A638" s="113"/>
      <c r="B638" s="113"/>
      <c r="C638" s="113"/>
      <c r="D638" s="113"/>
      <c r="E638" s="113"/>
      <c r="F638" s="113"/>
      <c r="G638" s="113"/>
      <c r="H638" s="113"/>
      <c r="I638" s="113"/>
      <c r="J638" s="113"/>
      <c r="K638" s="112"/>
      <c r="L638" s="112"/>
      <c r="M638" s="112"/>
      <c r="N638" s="112"/>
      <c r="O638" s="112"/>
      <c r="P638" s="112"/>
      <c r="Q638" s="112"/>
      <c r="R638" s="112"/>
      <c r="S638" s="112"/>
      <c r="T638" s="112"/>
      <c r="U638" s="112"/>
      <c r="V638" s="112"/>
      <c r="W638" s="112"/>
      <c r="X638" s="112"/>
      <c r="Y638" s="112"/>
      <c r="Z638" s="112"/>
    </row>
    <row r="639" spans="1:26" ht="15.75" customHeight="1">
      <c r="A639" s="113"/>
      <c r="B639" s="113"/>
      <c r="C639" s="113"/>
      <c r="D639" s="113"/>
      <c r="E639" s="113"/>
      <c r="F639" s="113"/>
      <c r="G639" s="113"/>
      <c r="H639" s="113"/>
      <c r="I639" s="113"/>
      <c r="J639" s="113"/>
      <c r="K639" s="112"/>
      <c r="L639" s="112"/>
      <c r="M639" s="112"/>
      <c r="N639" s="112"/>
      <c r="O639" s="112"/>
      <c r="P639" s="112"/>
      <c r="Q639" s="112"/>
      <c r="R639" s="112"/>
      <c r="S639" s="112"/>
      <c r="T639" s="112"/>
      <c r="U639" s="112"/>
      <c r="V639" s="112"/>
      <c r="W639" s="112"/>
      <c r="X639" s="112"/>
      <c r="Y639" s="112"/>
      <c r="Z639" s="112"/>
    </row>
    <row r="640" spans="1:26" ht="15.75" customHeight="1">
      <c r="A640" s="113"/>
      <c r="B640" s="113"/>
      <c r="C640" s="113"/>
      <c r="D640" s="113"/>
      <c r="E640" s="113"/>
      <c r="F640" s="113"/>
      <c r="G640" s="113"/>
      <c r="H640" s="113"/>
      <c r="I640" s="113"/>
      <c r="J640" s="113"/>
      <c r="K640" s="112"/>
      <c r="L640" s="112"/>
      <c r="M640" s="112"/>
      <c r="N640" s="112"/>
      <c r="O640" s="112"/>
      <c r="P640" s="112"/>
      <c r="Q640" s="112"/>
      <c r="R640" s="112"/>
      <c r="S640" s="112"/>
      <c r="T640" s="112"/>
      <c r="U640" s="112"/>
      <c r="V640" s="112"/>
      <c r="W640" s="112"/>
      <c r="X640" s="112"/>
      <c r="Y640" s="112"/>
      <c r="Z640" s="112"/>
    </row>
    <row r="641" spans="1:26" ht="15.75" customHeight="1">
      <c r="A641" s="113"/>
      <c r="B641" s="113"/>
      <c r="C641" s="113"/>
      <c r="D641" s="113"/>
      <c r="E641" s="113"/>
      <c r="F641" s="113"/>
      <c r="G641" s="113"/>
      <c r="H641" s="113"/>
      <c r="I641" s="113"/>
      <c r="J641" s="113"/>
      <c r="K641" s="112"/>
      <c r="L641" s="112"/>
      <c r="M641" s="112"/>
      <c r="N641" s="112"/>
      <c r="O641" s="112"/>
      <c r="P641" s="112"/>
      <c r="Q641" s="112"/>
      <c r="R641" s="112"/>
      <c r="S641" s="112"/>
      <c r="T641" s="112"/>
      <c r="U641" s="112"/>
      <c r="V641" s="112"/>
      <c r="W641" s="112"/>
      <c r="X641" s="112"/>
      <c r="Y641" s="112"/>
      <c r="Z641" s="112"/>
    </row>
    <row r="642" spans="1:26" ht="15.75" customHeight="1">
      <c r="A642" s="113"/>
      <c r="B642" s="113"/>
      <c r="C642" s="113"/>
      <c r="D642" s="113"/>
      <c r="E642" s="113"/>
      <c r="F642" s="113"/>
      <c r="G642" s="113"/>
      <c r="H642" s="113"/>
      <c r="I642" s="113"/>
      <c r="J642" s="113"/>
      <c r="K642" s="112"/>
      <c r="L642" s="112"/>
      <c r="M642" s="112"/>
      <c r="N642" s="112"/>
      <c r="O642" s="112"/>
      <c r="P642" s="112"/>
      <c r="Q642" s="112"/>
      <c r="R642" s="112"/>
      <c r="S642" s="112"/>
      <c r="T642" s="112"/>
      <c r="U642" s="112"/>
      <c r="V642" s="112"/>
      <c r="W642" s="112"/>
      <c r="X642" s="112"/>
      <c r="Y642" s="112"/>
      <c r="Z642" s="112"/>
    </row>
    <row r="643" spans="1:26" ht="15.75" customHeight="1">
      <c r="A643" s="113"/>
      <c r="B643" s="113"/>
      <c r="C643" s="113"/>
      <c r="D643" s="113"/>
      <c r="E643" s="113"/>
      <c r="F643" s="113"/>
      <c r="G643" s="113"/>
      <c r="H643" s="113"/>
      <c r="I643" s="113"/>
      <c r="J643" s="113"/>
      <c r="K643" s="112"/>
      <c r="L643" s="112"/>
      <c r="M643" s="112"/>
      <c r="N643" s="112"/>
      <c r="O643" s="112"/>
      <c r="P643" s="112"/>
      <c r="Q643" s="112"/>
      <c r="R643" s="112"/>
      <c r="S643" s="112"/>
      <c r="T643" s="112"/>
      <c r="U643" s="112"/>
      <c r="V643" s="112"/>
      <c r="W643" s="112"/>
      <c r="X643" s="112"/>
      <c r="Y643" s="112"/>
      <c r="Z643" s="112"/>
    </row>
    <row r="644" spans="1:26" ht="15.75" customHeight="1">
      <c r="A644" s="113"/>
      <c r="B644" s="113"/>
      <c r="C644" s="113"/>
      <c r="D644" s="113"/>
      <c r="E644" s="113"/>
      <c r="F644" s="113"/>
      <c r="G644" s="113"/>
      <c r="H644" s="113"/>
      <c r="I644" s="113"/>
      <c r="J644" s="113"/>
      <c r="K644" s="112"/>
      <c r="L644" s="112"/>
      <c r="M644" s="112"/>
      <c r="N644" s="112"/>
      <c r="O644" s="112"/>
      <c r="P644" s="112"/>
      <c r="Q644" s="112"/>
      <c r="R644" s="112"/>
      <c r="S644" s="112"/>
      <c r="T644" s="112"/>
      <c r="U644" s="112"/>
      <c r="V644" s="112"/>
      <c r="W644" s="112"/>
      <c r="X644" s="112"/>
      <c r="Y644" s="112"/>
      <c r="Z644" s="112"/>
    </row>
    <row r="645" spans="1:26" ht="15.75" customHeight="1">
      <c r="A645" s="113"/>
      <c r="B645" s="113"/>
      <c r="C645" s="113"/>
      <c r="D645" s="113"/>
      <c r="E645" s="113"/>
      <c r="F645" s="113"/>
      <c r="G645" s="113"/>
      <c r="H645" s="113"/>
      <c r="I645" s="113"/>
      <c r="J645" s="113"/>
      <c r="K645" s="112"/>
      <c r="L645" s="112"/>
      <c r="M645" s="112"/>
      <c r="N645" s="112"/>
      <c r="O645" s="112"/>
      <c r="P645" s="112"/>
      <c r="Q645" s="112"/>
      <c r="R645" s="112"/>
      <c r="S645" s="112"/>
      <c r="T645" s="112"/>
      <c r="U645" s="112"/>
      <c r="V645" s="112"/>
      <c r="W645" s="112"/>
      <c r="X645" s="112"/>
      <c r="Y645" s="112"/>
      <c r="Z645" s="112"/>
    </row>
    <row r="646" spans="1:26" ht="15.75" customHeight="1">
      <c r="A646" s="113"/>
      <c r="B646" s="113"/>
      <c r="C646" s="113"/>
      <c r="D646" s="113"/>
      <c r="E646" s="113"/>
      <c r="F646" s="113"/>
      <c r="G646" s="113"/>
      <c r="H646" s="113"/>
      <c r="I646" s="113"/>
      <c r="J646" s="113"/>
      <c r="K646" s="112"/>
      <c r="L646" s="112"/>
      <c r="M646" s="112"/>
      <c r="N646" s="112"/>
      <c r="O646" s="112"/>
      <c r="P646" s="112"/>
      <c r="Q646" s="112"/>
      <c r="R646" s="112"/>
      <c r="S646" s="112"/>
      <c r="T646" s="112"/>
      <c r="U646" s="112"/>
      <c r="V646" s="112"/>
      <c r="W646" s="112"/>
      <c r="X646" s="112"/>
      <c r="Y646" s="112"/>
      <c r="Z646" s="112"/>
    </row>
    <row r="647" spans="1:26" ht="15.75" customHeight="1">
      <c r="A647" s="113"/>
      <c r="B647" s="113"/>
      <c r="C647" s="113"/>
      <c r="D647" s="113"/>
      <c r="E647" s="113"/>
      <c r="F647" s="113"/>
      <c r="G647" s="113"/>
      <c r="H647" s="113"/>
      <c r="I647" s="113"/>
      <c r="J647" s="113"/>
      <c r="K647" s="112"/>
      <c r="L647" s="112"/>
      <c r="M647" s="112"/>
      <c r="N647" s="112"/>
      <c r="O647" s="112"/>
      <c r="P647" s="112"/>
      <c r="Q647" s="112"/>
      <c r="R647" s="112"/>
      <c r="S647" s="112"/>
      <c r="T647" s="112"/>
      <c r="U647" s="112"/>
      <c r="V647" s="112"/>
      <c r="W647" s="112"/>
      <c r="X647" s="112"/>
      <c r="Y647" s="112"/>
      <c r="Z647" s="112"/>
    </row>
    <row r="648" spans="1:26" ht="15.75" customHeight="1">
      <c r="A648" s="113"/>
      <c r="B648" s="113"/>
      <c r="C648" s="113"/>
      <c r="D648" s="113"/>
      <c r="E648" s="113"/>
      <c r="F648" s="113"/>
      <c r="G648" s="113"/>
      <c r="H648" s="113"/>
      <c r="I648" s="113"/>
      <c r="J648" s="113"/>
      <c r="K648" s="112"/>
      <c r="L648" s="112"/>
      <c r="M648" s="112"/>
      <c r="N648" s="112"/>
      <c r="O648" s="112"/>
      <c r="P648" s="112"/>
      <c r="Q648" s="112"/>
      <c r="R648" s="112"/>
      <c r="S648" s="112"/>
      <c r="T648" s="112"/>
      <c r="U648" s="112"/>
      <c r="V648" s="112"/>
      <c r="W648" s="112"/>
      <c r="X648" s="112"/>
      <c r="Y648" s="112"/>
      <c r="Z648" s="112"/>
    </row>
    <row r="649" spans="1:26" ht="15.75" customHeight="1">
      <c r="A649" s="113"/>
      <c r="B649" s="113"/>
      <c r="C649" s="113"/>
      <c r="D649" s="113"/>
      <c r="E649" s="113"/>
      <c r="F649" s="113"/>
      <c r="G649" s="113"/>
      <c r="H649" s="113"/>
      <c r="I649" s="113"/>
      <c r="J649" s="113"/>
      <c r="K649" s="112"/>
      <c r="L649" s="112"/>
      <c r="M649" s="112"/>
      <c r="N649" s="112"/>
      <c r="O649" s="112"/>
      <c r="P649" s="112"/>
      <c r="Q649" s="112"/>
      <c r="R649" s="112"/>
      <c r="S649" s="112"/>
      <c r="T649" s="112"/>
      <c r="U649" s="112"/>
      <c r="V649" s="112"/>
      <c r="W649" s="112"/>
      <c r="X649" s="112"/>
      <c r="Y649" s="112"/>
      <c r="Z649" s="112"/>
    </row>
    <row r="650" spans="1:26" ht="15.75" customHeight="1">
      <c r="A650" s="113"/>
      <c r="B650" s="113"/>
      <c r="C650" s="113"/>
      <c r="D650" s="113"/>
      <c r="E650" s="113"/>
      <c r="F650" s="113"/>
      <c r="G650" s="113"/>
      <c r="H650" s="113"/>
      <c r="I650" s="113"/>
      <c r="J650" s="113"/>
      <c r="K650" s="112"/>
      <c r="L650" s="112"/>
      <c r="M650" s="112"/>
      <c r="N650" s="112"/>
      <c r="O650" s="112"/>
      <c r="P650" s="112"/>
      <c r="Q650" s="112"/>
      <c r="R650" s="112"/>
      <c r="S650" s="112"/>
      <c r="T650" s="112"/>
      <c r="U650" s="112"/>
      <c r="V650" s="112"/>
      <c r="W650" s="112"/>
      <c r="X650" s="112"/>
      <c r="Y650" s="112"/>
      <c r="Z650" s="112"/>
    </row>
    <row r="651" spans="1:26" ht="15.75" customHeight="1">
      <c r="A651" s="113"/>
      <c r="B651" s="113"/>
      <c r="C651" s="113"/>
      <c r="D651" s="113"/>
      <c r="E651" s="113"/>
      <c r="F651" s="113"/>
      <c r="G651" s="113"/>
      <c r="H651" s="113"/>
      <c r="I651" s="113"/>
      <c r="J651" s="113"/>
      <c r="K651" s="112"/>
      <c r="L651" s="112"/>
      <c r="M651" s="112"/>
      <c r="N651" s="112"/>
      <c r="O651" s="112"/>
      <c r="P651" s="112"/>
      <c r="Q651" s="112"/>
      <c r="R651" s="112"/>
      <c r="S651" s="112"/>
      <c r="T651" s="112"/>
      <c r="U651" s="112"/>
      <c r="V651" s="112"/>
      <c r="W651" s="112"/>
      <c r="X651" s="112"/>
      <c r="Y651" s="112"/>
      <c r="Z651" s="112"/>
    </row>
    <row r="652" spans="1:26" ht="15.75" customHeight="1">
      <c r="A652" s="113"/>
      <c r="B652" s="113"/>
      <c r="C652" s="113"/>
      <c r="D652" s="113"/>
      <c r="E652" s="113"/>
      <c r="F652" s="113"/>
      <c r="G652" s="113"/>
      <c r="H652" s="113"/>
      <c r="I652" s="113"/>
      <c r="J652" s="113"/>
      <c r="K652" s="112"/>
      <c r="L652" s="112"/>
      <c r="M652" s="112"/>
      <c r="N652" s="112"/>
      <c r="O652" s="112"/>
      <c r="P652" s="112"/>
      <c r="Q652" s="112"/>
      <c r="R652" s="112"/>
      <c r="S652" s="112"/>
      <c r="T652" s="112"/>
      <c r="U652" s="112"/>
      <c r="V652" s="112"/>
      <c r="W652" s="112"/>
      <c r="X652" s="112"/>
      <c r="Y652" s="112"/>
      <c r="Z652" s="112"/>
    </row>
    <row r="653" spans="1:26" ht="15.75" customHeight="1">
      <c r="A653" s="113"/>
      <c r="B653" s="113"/>
      <c r="C653" s="113"/>
      <c r="D653" s="113"/>
      <c r="E653" s="113"/>
      <c r="F653" s="113"/>
      <c r="G653" s="113"/>
      <c r="H653" s="113"/>
      <c r="I653" s="113"/>
      <c r="J653" s="113"/>
      <c r="K653" s="112"/>
      <c r="L653" s="112"/>
      <c r="M653" s="112"/>
      <c r="N653" s="112"/>
      <c r="O653" s="112"/>
      <c r="P653" s="112"/>
      <c r="Q653" s="112"/>
      <c r="R653" s="112"/>
      <c r="S653" s="112"/>
      <c r="T653" s="112"/>
      <c r="U653" s="112"/>
      <c r="V653" s="112"/>
      <c r="W653" s="112"/>
      <c r="X653" s="112"/>
      <c r="Y653" s="112"/>
      <c r="Z653" s="112"/>
    </row>
    <row r="654" spans="1:26" ht="15.75" customHeight="1">
      <c r="A654" s="113"/>
      <c r="B654" s="113"/>
      <c r="C654" s="113"/>
      <c r="D654" s="113"/>
      <c r="E654" s="113"/>
      <c r="F654" s="113"/>
      <c r="G654" s="113"/>
      <c r="H654" s="113"/>
      <c r="I654" s="113"/>
      <c r="J654" s="113"/>
      <c r="K654" s="112"/>
      <c r="L654" s="112"/>
      <c r="M654" s="112"/>
      <c r="N654" s="112"/>
      <c r="O654" s="112"/>
      <c r="P654" s="112"/>
      <c r="Q654" s="112"/>
      <c r="R654" s="112"/>
      <c r="S654" s="112"/>
      <c r="T654" s="112"/>
      <c r="U654" s="112"/>
      <c r="V654" s="112"/>
      <c r="W654" s="112"/>
      <c r="X654" s="112"/>
      <c r="Y654" s="112"/>
      <c r="Z654" s="112"/>
    </row>
    <row r="655" spans="1:26" ht="15.75" customHeight="1">
      <c r="A655" s="113"/>
      <c r="B655" s="113"/>
      <c r="C655" s="113"/>
      <c r="D655" s="113"/>
      <c r="E655" s="113"/>
      <c r="F655" s="113"/>
      <c r="G655" s="113"/>
      <c r="H655" s="113"/>
      <c r="I655" s="113"/>
      <c r="J655" s="113"/>
      <c r="K655" s="112"/>
      <c r="L655" s="112"/>
      <c r="M655" s="112"/>
      <c r="N655" s="112"/>
      <c r="O655" s="112"/>
      <c r="P655" s="112"/>
      <c r="Q655" s="112"/>
      <c r="R655" s="112"/>
      <c r="S655" s="112"/>
      <c r="T655" s="112"/>
      <c r="U655" s="112"/>
      <c r="V655" s="112"/>
      <c r="W655" s="112"/>
      <c r="X655" s="112"/>
      <c r="Y655" s="112"/>
      <c r="Z655" s="112"/>
    </row>
    <row r="656" spans="1:26" ht="15.75" customHeight="1">
      <c r="A656" s="113"/>
      <c r="B656" s="113"/>
      <c r="C656" s="113"/>
      <c r="D656" s="113"/>
      <c r="E656" s="113"/>
      <c r="F656" s="113"/>
      <c r="G656" s="113"/>
      <c r="H656" s="113"/>
      <c r="I656" s="113"/>
      <c r="J656" s="113"/>
      <c r="K656" s="112"/>
      <c r="L656" s="112"/>
      <c r="M656" s="112"/>
      <c r="N656" s="112"/>
      <c r="O656" s="112"/>
      <c r="P656" s="112"/>
      <c r="Q656" s="112"/>
      <c r="R656" s="112"/>
      <c r="S656" s="112"/>
      <c r="T656" s="112"/>
      <c r="U656" s="112"/>
      <c r="V656" s="112"/>
      <c r="W656" s="112"/>
      <c r="X656" s="112"/>
      <c r="Y656" s="112"/>
      <c r="Z656" s="112"/>
    </row>
    <row r="657" spans="1:26" ht="15.75" customHeight="1">
      <c r="A657" s="113"/>
      <c r="B657" s="113"/>
      <c r="C657" s="113"/>
      <c r="D657" s="113"/>
      <c r="E657" s="113"/>
      <c r="F657" s="113"/>
      <c r="G657" s="113"/>
      <c r="H657" s="113"/>
      <c r="I657" s="113"/>
      <c r="J657" s="113"/>
      <c r="K657" s="112"/>
      <c r="L657" s="112"/>
      <c r="M657" s="112"/>
      <c r="N657" s="112"/>
      <c r="O657" s="112"/>
      <c r="P657" s="112"/>
      <c r="Q657" s="112"/>
      <c r="R657" s="112"/>
      <c r="S657" s="112"/>
      <c r="T657" s="112"/>
      <c r="U657" s="112"/>
      <c r="V657" s="112"/>
      <c r="W657" s="112"/>
      <c r="X657" s="112"/>
      <c r="Y657" s="112"/>
      <c r="Z657" s="112"/>
    </row>
    <row r="658" spans="1:26" ht="15.75" customHeight="1">
      <c r="A658" s="113"/>
      <c r="B658" s="113"/>
      <c r="C658" s="113"/>
      <c r="D658" s="113"/>
      <c r="E658" s="113"/>
      <c r="F658" s="113"/>
      <c r="G658" s="113"/>
      <c r="H658" s="113"/>
      <c r="I658" s="113"/>
      <c r="J658" s="113"/>
      <c r="K658" s="112"/>
      <c r="L658" s="112"/>
      <c r="M658" s="112"/>
      <c r="N658" s="112"/>
      <c r="O658" s="112"/>
      <c r="P658" s="112"/>
      <c r="Q658" s="112"/>
      <c r="R658" s="112"/>
      <c r="S658" s="112"/>
      <c r="T658" s="112"/>
      <c r="U658" s="112"/>
      <c r="V658" s="112"/>
      <c r="W658" s="112"/>
      <c r="X658" s="112"/>
      <c r="Y658" s="112"/>
      <c r="Z658" s="112"/>
    </row>
    <row r="659" spans="1:26" ht="15.75" customHeight="1">
      <c r="A659" s="113"/>
      <c r="B659" s="113"/>
      <c r="C659" s="113"/>
      <c r="D659" s="113"/>
      <c r="E659" s="113"/>
      <c r="F659" s="113"/>
      <c r="G659" s="113"/>
      <c r="H659" s="113"/>
      <c r="I659" s="113"/>
      <c r="J659" s="113"/>
      <c r="K659" s="112"/>
      <c r="L659" s="112"/>
      <c r="M659" s="112"/>
      <c r="N659" s="112"/>
      <c r="O659" s="112"/>
      <c r="P659" s="112"/>
      <c r="Q659" s="112"/>
      <c r="R659" s="112"/>
      <c r="S659" s="112"/>
      <c r="T659" s="112"/>
      <c r="U659" s="112"/>
      <c r="V659" s="112"/>
      <c r="W659" s="112"/>
      <c r="X659" s="112"/>
      <c r="Y659" s="112"/>
      <c r="Z659" s="112"/>
    </row>
    <row r="660" spans="1:26" ht="15.75" customHeight="1">
      <c r="A660" s="113"/>
      <c r="B660" s="113"/>
      <c r="C660" s="113"/>
      <c r="D660" s="113"/>
      <c r="E660" s="113"/>
      <c r="F660" s="113"/>
      <c r="G660" s="113"/>
      <c r="H660" s="113"/>
      <c r="I660" s="113"/>
      <c r="J660" s="113"/>
      <c r="K660" s="112"/>
      <c r="L660" s="112"/>
      <c r="M660" s="112"/>
      <c r="N660" s="112"/>
      <c r="O660" s="112"/>
      <c r="P660" s="112"/>
      <c r="Q660" s="112"/>
      <c r="R660" s="112"/>
      <c r="S660" s="112"/>
      <c r="T660" s="112"/>
      <c r="U660" s="112"/>
      <c r="V660" s="112"/>
      <c r="W660" s="112"/>
      <c r="X660" s="112"/>
      <c r="Y660" s="112"/>
      <c r="Z660" s="112"/>
    </row>
    <row r="661" spans="1:26" ht="15.75" customHeight="1">
      <c r="A661" s="113"/>
      <c r="B661" s="113"/>
      <c r="C661" s="113"/>
      <c r="D661" s="113"/>
      <c r="E661" s="113"/>
      <c r="F661" s="113"/>
      <c r="G661" s="113"/>
      <c r="H661" s="113"/>
      <c r="I661" s="113"/>
      <c r="J661" s="113"/>
      <c r="K661" s="112"/>
      <c r="L661" s="112"/>
      <c r="M661" s="112"/>
      <c r="N661" s="112"/>
      <c r="O661" s="112"/>
      <c r="P661" s="112"/>
      <c r="Q661" s="112"/>
      <c r="R661" s="112"/>
      <c r="S661" s="112"/>
      <c r="T661" s="112"/>
      <c r="U661" s="112"/>
      <c r="V661" s="112"/>
      <c r="W661" s="112"/>
      <c r="X661" s="112"/>
      <c r="Y661" s="112"/>
      <c r="Z661" s="112"/>
    </row>
    <row r="662" spans="1:26" ht="15.75" customHeight="1">
      <c r="A662" s="113"/>
      <c r="B662" s="113"/>
      <c r="C662" s="113"/>
      <c r="D662" s="113"/>
      <c r="E662" s="113"/>
      <c r="F662" s="113"/>
      <c r="G662" s="113"/>
      <c r="H662" s="113"/>
      <c r="I662" s="113"/>
      <c r="J662" s="113"/>
      <c r="K662" s="112"/>
      <c r="L662" s="112"/>
      <c r="M662" s="112"/>
      <c r="N662" s="112"/>
      <c r="O662" s="112"/>
      <c r="P662" s="112"/>
      <c r="Q662" s="112"/>
      <c r="R662" s="112"/>
      <c r="S662" s="112"/>
      <c r="T662" s="112"/>
      <c r="U662" s="112"/>
      <c r="V662" s="112"/>
      <c r="W662" s="112"/>
      <c r="X662" s="112"/>
      <c r="Y662" s="112"/>
      <c r="Z662" s="112"/>
    </row>
    <row r="663" spans="1:26" ht="15.75" customHeight="1">
      <c r="A663" s="113"/>
      <c r="B663" s="113"/>
      <c r="C663" s="113"/>
      <c r="D663" s="113"/>
      <c r="E663" s="113"/>
      <c r="F663" s="113"/>
      <c r="G663" s="113"/>
      <c r="H663" s="113"/>
      <c r="I663" s="113"/>
      <c r="J663" s="113"/>
      <c r="K663" s="112"/>
      <c r="L663" s="112"/>
      <c r="M663" s="112"/>
      <c r="N663" s="112"/>
      <c r="O663" s="112"/>
      <c r="P663" s="112"/>
      <c r="Q663" s="112"/>
      <c r="R663" s="112"/>
      <c r="S663" s="112"/>
      <c r="T663" s="112"/>
      <c r="U663" s="112"/>
      <c r="V663" s="112"/>
      <c r="W663" s="112"/>
      <c r="X663" s="112"/>
      <c r="Y663" s="112"/>
      <c r="Z663" s="112"/>
    </row>
    <row r="664" spans="1:26" ht="15.75" customHeight="1">
      <c r="A664" s="113"/>
      <c r="B664" s="113"/>
      <c r="C664" s="113"/>
      <c r="D664" s="113"/>
      <c r="E664" s="113"/>
      <c r="F664" s="113"/>
      <c r="G664" s="113"/>
      <c r="H664" s="113"/>
      <c r="I664" s="113"/>
      <c r="J664" s="113"/>
      <c r="K664" s="112"/>
      <c r="L664" s="112"/>
      <c r="M664" s="112"/>
      <c r="N664" s="112"/>
      <c r="O664" s="112"/>
      <c r="P664" s="112"/>
      <c r="Q664" s="112"/>
      <c r="R664" s="112"/>
      <c r="S664" s="112"/>
      <c r="T664" s="112"/>
      <c r="U664" s="112"/>
      <c r="V664" s="112"/>
      <c r="W664" s="112"/>
      <c r="X664" s="112"/>
      <c r="Y664" s="112"/>
      <c r="Z664" s="112"/>
    </row>
    <row r="665" spans="1:26" ht="15.75" customHeight="1">
      <c r="A665" s="113"/>
      <c r="B665" s="113"/>
      <c r="C665" s="113"/>
      <c r="D665" s="113"/>
      <c r="E665" s="113"/>
      <c r="F665" s="113"/>
      <c r="G665" s="113"/>
      <c r="H665" s="113"/>
      <c r="I665" s="113"/>
      <c r="J665" s="113"/>
      <c r="K665" s="112"/>
      <c r="L665" s="112"/>
      <c r="M665" s="112"/>
      <c r="N665" s="112"/>
      <c r="O665" s="112"/>
      <c r="P665" s="112"/>
      <c r="Q665" s="112"/>
      <c r="R665" s="112"/>
      <c r="S665" s="112"/>
      <c r="T665" s="112"/>
      <c r="U665" s="112"/>
      <c r="V665" s="112"/>
      <c r="W665" s="112"/>
      <c r="X665" s="112"/>
      <c r="Y665" s="112"/>
      <c r="Z665" s="112"/>
    </row>
    <row r="666" spans="1:26" ht="15.75" customHeight="1">
      <c r="A666" s="113"/>
      <c r="B666" s="113"/>
      <c r="C666" s="113"/>
      <c r="D666" s="113"/>
      <c r="E666" s="113"/>
      <c r="F666" s="113"/>
      <c r="G666" s="113"/>
      <c r="H666" s="113"/>
      <c r="I666" s="113"/>
      <c r="J666" s="113"/>
      <c r="K666" s="112"/>
      <c r="L666" s="112"/>
      <c r="M666" s="112"/>
      <c r="N666" s="112"/>
      <c r="O666" s="112"/>
      <c r="P666" s="112"/>
      <c r="Q666" s="112"/>
      <c r="R666" s="112"/>
      <c r="S666" s="112"/>
      <c r="T666" s="112"/>
      <c r="U666" s="112"/>
      <c r="V666" s="112"/>
      <c r="W666" s="112"/>
      <c r="X666" s="112"/>
      <c r="Y666" s="112"/>
      <c r="Z666" s="112"/>
    </row>
    <row r="667" spans="1:26" ht="15.75" customHeight="1">
      <c r="A667" s="113"/>
      <c r="B667" s="113"/>
      <c r="C667" s="113"/>
      <c r="D667" s="113"/>
      <c r="E667" s="113"/>
      <c r="F667" s="113"/>
      <c r="G667" s="113"/>
      <c r="H667" s="113"/>
      <c r="I667" s="113"/>
      <c r="J667" s="113"/>
      <c r="K667" s="112"/>
      <c r="L667" s="112"/>
      <c r="M667" s="112"/>
      <c r="N667" s="112"/>
      <c r="O667" s="112"/>
      <c r="P667" s="112"/>
      <c r="Q667" s="112"/>
      <c r="R667" s="112"/>
      <c r="S667" s="112"/>
      <c r="T667" s="112"/>
      <c r="U667" s="112"/>
      <c r="V667" s="112"/>
      <c r="W667" s="112"/>
      <c r="X667" s="112"/>
      <c r="Y667" s="112"/>
      <c r="Z667" s="112"/>
    </row>
    <row r="668" spans="1:26" ht="15.75" customHeight="1">
      <c r="A668" s="113"/>
      <c r="B668" s="113"/>
      <c r="C668" s="113"/>
      <c r="D668" s="113"/>
      <c r="E668" s="113"/>
      <c r="F668" s="113"/>
      <c r="G668" s="113"/>
      <c r="H668" s="113"/>
      <c r="I668" s="113"/>
      <c r="J668" s="113"/>
      <c r="K668" s="112"/>
      <c r="L668" s="112"/>
      <c r="M668" s="112"/>
      <c r="N668" s="112"/>
      <c r="O668" s="112"/>
      <c r="P668" s="112"/>
      <c r="Q668" s="112"/>
      <c r="R668" s="112"/>
      <c r="S668" s="112"/>
      <c r="T668" s="112"/>
      <c r="U668" s="112"/>
      <c r="V668" s="112"/>
      <c r="W668" s="112"/>
      <c r="X668" s="112"/>
      <c r="Y668" s="112"/>
      <c r="Z668" s="112"/>
    </row>
    <row r="669" spans="1:26" ht="15.75" customHeight="1">
      <c r="A669" s="113"/>
      <c r="B669" s="113"/>
      <c r="C669" s="113"/>
      <c r="D669" s="113"/>
      <c r="E669" s="113"/>
      <c r="F669" s="113"/>
      <c r="G669" s="113"/>
      <c r="H669" s="113"/>
      <c r="I669" s="113"/>
      <c r="J669" s="113"/>
      <c r="K669" s="112"/>
      <c r="L669" s="112"/>
      <c r="M669" s="112"/>
      <c r="N669" s="112"/>
      <c r="O669" s="112"/>
      <c r="P669" s="112"/>
      <c r="Q669" s="112"/>
      <c r="R669" s="112"/>
      <c r="S669" s="112"/>
      <c r="T669" s="112"/>
      <c r="U669" s="112"/>
      <c r="V669" s="112"/>
      <c r="W669" s="112"/>
      <c r="X669" s="112"/>
      <c r="Y669" s="112"/>
      <c r="Z669" s="112"/>
    </row>
    <row r="670" spans="1:26" ht="15.75" customHeight="1">
      <c r="A670" s="113"/>
      <c r="B670" s="113"/>
      <c r="C670" s="113"/>
      <c r="D670" s="113"/>
      <c r="E670" s="113"/>
      <c r="F670" s="113"/>
      <c r="G670" s="113"/>
      <c r="H670" s="113"/>
      <c r="I670" s="113"/>
      <c r="J670" s="113"/>
      <c r="K670" s="112"/>
      <c r="L670" s="112"/>
      <c r="M670" s="112"/>
      <c r="N670" s="112"/>
      <c r="O670" s="112"/>
      <c r="P670" s="112"/>
      <c r="Q670" s="112"/>
      <c r="R670" s="112"/>
      <c r="S670" s="112"/>
      <c r="T670" s="112"/>
      <c r="U670" s="112"/>
      <c r="V670" s="112"/>
      <c r="W670" s="112"/>
      <c r="X670" s="112"/>
      <c r="Y670" s="112"/>
      <c r="Z670" s="112"/>
    </row>
    <row r="671" spans="1:26" ht="15.75" customHeight="1">
      <c r="A671" s="113"/>
      <c r="B671" s="113"/>
      <c r="C671" s="113"/>
      <c r="D671" s="113"/>
      <c r="E671" s="113"/>
      <c r="F671" s="113"/>
      <c r="G671" s="113"/>
      <c r="H671" s="113"/>
      <c r="I671" s="113"/>
      <c r="J671" s="113"/>
      <c r="K671" s="112"/>
      <c r="L671" s="112"/>
      <c r="M671" s="112"/>
      <c r="N671" s="112"/>
      <c r="O671" s="112"/>
      <c r="P671" s="112"/>
      <c r="Q671" s="112"/>
      <c r="R671" s="112"/>
      <c r="S671" s="112"/>
      <c r="T671" s="112"/>
      <c r="U671" s="112"/>
      <c r="V671" s="112"/>
      <c r="W671" s="112"/>
      <c r="X671" s="112"/>
      <c r="Y671" s="112"/>
      <c r="Z671" s="112"/>
    </row>
    <row r="672" spans="1:26" ht="15.75" customHeight="1">
      <c r="A672" s="113"/>
      <c r="B672" s="113"/>
      <c r="C672" s="113"/>
      <c r="D672" s="113"/>
      <c r="E672" s="113"/>
      <c r="F672" s="113"/>
      <c r="G672" s="113"/>
      <c r="H672" s="113"/>
      <c r="I672" s="113"/>
      <c r="J672" s="113"/>
      <c r="K672" s="112"/>
      <c r="L672" s="112"/>
      <c r="M672" s="112"/>
      <c r="N672" s="112"/>
      <c r="O672" s="112"/>
      <c r="P672" s="112"/>
      <c r="Q672" s="112"/>
      <c r="R672" s="112"/>
      <c r="S672" s="112"/>
      <c r="T672" s="112"/>
      <c r="U672" s="112"/>
      <c r="V672" s="112"/>
      <c r="W672" s="112"/>
      <c r="X672" s="112"/>
      <c r="Y672" s="112"/>
      <c r="Z672" s="112"/>
    </row>
    <row r="673" spans="1:26" ht="15.75" customHeight="1">
      <c r="A673" s="113"/>
      <c r="B673" s="113"/>
      <c r="C673" s="113"/>
      <c r="D673" s="113"/>
      <c r="E673" s="113"/>
      <c r="F673" s="113"/>
      <c r="G673" s="113"/>
      <c r="H673" s="113"/>
      <c r="I673" s="113"/>
      <c r="J673" s="113"/>
      <c r="K673" s="112"/>
      <c r="L673" s="112"/>
      <c r="M673" s="112"/>
      <c r="N673" s="112"/>
      <c r="O673" s="112"/>
      <c r="P673" s="112"/>
      <c r="Q673" s="112"/>
      <c r="R673" s="112"/>
      <c r="S673" s="112"/>
      <c r="T673" s="112"/>
      <c r="U673" s="112"/>
      <c r="V673" s="112"/>
      <c r="W673" s="112"/>
      <c r="X673" s="112"/>
      <c r="Y673" s="112"/>
      <c r="Z673" s="112"/>
    </row>
    <row r="674" spans="1:26" ht="15.75" customHeight="1">
      <c r="A674" s="113"/>
      <c r="B674" s="113"/>
      <c r="C674" s="113"/>
      <c r="D674" s="113"/>
      <c r="E674" s="113"/>
      <c r="F674" s="113"/>
      <c r="G674" s="113"/>
      <c r="H674" s="113"/>
      <c r="I674" s="113"/>
      <c r="J674" s="113"/>
      <c r="K674" s="112"/>
      <c r="L674" s="112"/>
      <c r="M674" s="112"/>
      <c r="N674" s="112"/>
      <c r="O674" s="112"/>
      <c r="P674" s="112"/>
      <c r="Q674" s="112"/>
      <c r="R674" s="112"/>
      <c r="S674" s="112"/>
      <c r="T674" s="112"/>
      <c r="U674" s="112"/>
      <c r="V674" s="112"/>
      <c r="W674" s="112"/>
      <c r="X674" s="112"/>
      <c r="Y674" s="112"/>
      <c r="Z674" s="112"/>
    </row>
    <row r="675" spans="1:26" ht="15.75" customHeight="1">
      <c r="A675" s="113"/>
      <c r="B675" s="113"/>
      <c r="C675" s="113"/>
      <c r="D675" s="113"/>
      <c r="E675" s="113"/>
      <c r="F675" s="113"/>
      <c r="G675" s="113"/>
      <c r="H675" s="113"/>
      <c r="I675" s="113"/>
      <c r="J675" s="113"/>
      <c r="K675" s="112"/>
      <c r="L675" s="112"/>
      <c r="M675" s="112"/>
      <c r="N675" s="112"/>
      <c r="O675" s="112"/>
      <c r="P675" s="112"/>
      <c r="Q675" s="112"/>
      <c r="R675" s="112"/>
      <c r="S675" s="112"/>
      <c r="T675" s="112"/>
      <c r="U675" s="112"/>
      <c r="V675" s="112"/>
      <c r="W675" s="112"/>
      <c r="X675" s="112"/>
      <c r="Y675" s="112"/>
      <c r="Z675" s="112"/>
    </row>
    <row r="676" spans="1:26" ht="15.75" customHeight="1">
      <c r="A676" s="113"/>
      <c r="B676" s="113"/>
      <c r="C676" s="113"/>
      <c r="D676" s="113"/>
      <c r="E676" s="113"/>
      <c r="F676" s="113"/>
      <c r="G676" s="113"/>
      <c r="H676" s="113"/>
      <c r="I676" s="113"/>
      <c r="J676" s="113"/>
      <c r="K676" s="112"/>
      <c r="L676" s="112"/>
      <c r="M676" s="112"/>
      <c r="N676" s="112"/>
      <c r="O676" s="112"/>
      <c r="P676" s="112"/>
      <c r="Q676" s="112"/>
      <c r="R676" s="112"/>
      <c r="S676" s="112"/>
      <c r="T676" s="112"/>
      <c r="U676" s="112"/>
      <c r="V676" s="112"/>
      <c r="W676" s="112"/>
      <c r="X676" s="112"/>
      <c r="Y676" s="112"/>
      <c r="Z676" s="112"/>
    </row>
    <row r="677" spans="1:26" ht="15.75" customHeight="1">
      <c r="A677" s="113"/>
      <c r="B677" s="113"/>
      <c r="C677" s="113"/>
      <c r="D677" s="113"/>
      <c r="E677" s="113"/>
      <c r="F677" s="113"/>
      <c r="G677" s="113"/>
      <c r="H677" s="113"/>
      <c r="I677" s="113"/>
      <c r="J677" s="113"/>
      <c r="K677" s="112"/>
      <c r="L677" s="112"/>
      <c r="M677" s="112"/>
      <c r="N677" s="112"/>
      <c r="O677" s="112"/>
      <c r="P677" s="112"/>
      <c r="Q677" s="112"/>
      <c r="R677" s="112"/>
      <c r="S677" s="112"/>
      <c r="T677" s="112"/>
      <c r="U677" s="112"/>
      <c r="V677" s="112"/>
      <c r="W677" s="112"/>
      <c r="X677" s="112"/>
      <c r="Y677" s="112"/>
      <c r="Z677" s="112"/>
    </row>
    <row r="678" spans="1:26" ht="15.75" customHeight="1">
      <c r="A678" s="113"/>
      <c r="B678" s="113"/>
      <c r="C678" s="113"/>
      <c r="D678" s="113"/>
      <c r="E678" s="113"/>
      <c r="F678" s="113"/>
      <c r="G678" s="113"/>
      <c r="H678" s="113"/>
      <c r="I678" s="113"/>
      <c r="J678" s="113"/>
      <c r="K678" s="112"/>
      <c r="L678" s="112"/>
      <c r="M678" s="112"/>
      <c r="N678" s="112"/>
      <c r="O678" s="112"/>
      <c r="P678" s="112"/>
      <c r="Q678" s="112"/>
      <c r="R678" s="112"/>
      <c r="S678" s="112"/>
      <c r="T678" s="112"/>
      <c r="U678" s="112"/>
      <c r="V678" s="112"/>
      <c r="W678" s="112"/>
      <c r="X678" s="112"/>
      <c r="Y678" s="112"/>
      <c r="Z678" s="112"/>
    </row>
    <row r="679" spans="1:26" ht="15.75" customHeight="1">
      <c r="A679" s="113"/>
      <c r="B679" s="113"/>
      <c r="C679" s="113"/>
      <c r="D679" s="113"/>
      <c r="E679" s="113"/>
      <c r="F679" s="113"/>
      <c r="G679" s="113"/>
      <c r="H679" s="113"/>
      <c r="I679" s="113"/>
      <c r="J679" s="113"/>
      <c r="K679" s="112"/>
      <c r="L679" s="112"/>
      <c r="M679" s="112"/>
      <c r="N679" s="112"/>
      <c r="O679" s="112"/>
      <c r="P679" s="112"/>
      <c r="Q679" s="112"/>
      <c r="R679" s="112"/>
      <c r="S679" s="112"/>
      <c r="T679" s="112"/>
      <c r="U679" s="112"/>
      <c r="V679" s="112"/>
      <c r="W679" s="112"/>
      <c r="X679" s="112"/>
      <c r="Y679" s="112"/>
      <c r="Z679" s="112"/>
    </row>
    <row r="680" spans="1:26" ht="15.75" customHeight="1">
      <c r="A680" s="113"/>
      <c r="B680" s="113"/>
      <c r="C680" s="113"/>
      <c r="D680" s="113"/>
      <c r="E680" s="113"/>
      <c r="F680" s="113"/>
      <c r="G680" s="113"/>
      <c r="H680" s="113"/>
      <c r="I680" s="113"/>
      <c r="J680" s="113"/>
      <c r="K680" s="112"/>
      <c r="L680" s="112"/>
      <c r="M680" s="112"/>
      <c r="N680" s="112"/>
      <c r="O680" s="112"/>
      <c r="P680" s="112"/>
      <c r="Q680" s="112"/>
      <c r="R680" s="112"/>
      <c r="S680" s="112"/>
      <c r="T680" s="112"/>
      <c r="U680" s="112"/>
      <c r="V680" s="112"/>
      <c r="W680" s="112"/>
      <c r="X680" s="112"/>
      <c r="Y680" s="112"/>
      <c r="Z680" s="112"/>
    </row>
    <row r="681" spans="1:26" ht="15.75" customHeight="1">
      <c r="A681" s="113"/>
      <c r="B681" s="113"/>
      <c r="C681" s="113"/>
      <c r="D681" s="113"/>
      <c r="E681" s="113"/>
      <c r="F681" s="113"/>
      <c r="G681" s="113"/>
      <c r="H681" s="113"/>
      <c r="I681" s="113"/>
      <c r="J681" s="113"/>
      <c r="K681" s="112"/>
      <c r="L681" s="112"/>
      <c r="M681" s="112"/>
      <c r="N681" s="112"/>
      <c r="O681" s="112"/>
      <c r="P681" s="112"/>
      <c r="Q681" s="112"/>
      <c r="R681" s="112"/>
      <c r="S681" s="112"/>
      <c r="T681" s="112"/>
      <c r="U681" s="112"/>
      <c r="V681" s="112"/>
      <c r="W681" s="112"/>
      <c r="X681" s="112"/>
      <c r="Y681" s="112"/>
      <c r="Z681" s="112"/>
    </row>
    <row r="682" spans="1:26" ht="15.75" customHeight="1">
      <c r="A682" s="113"/>
      <c r="B682" s="113"/>
      <c r="C682" s="113"/>
      <c r="D682" s="113"/>
      <c r="E682" s="113"/>
      <c r="F682" s="113"/>
      <c r="G682" s="113"/>
      <c r="H682" s="113"/>
      <c r="I682" s="113"/>
      <c r="J682" s="113"/>
      <c r="K682" s="112"/>
      <c r="L682" s="112"/>
      <c r="M682" s="112"/>
      <c r="N682" s="112"/>
      <c r="O682" s="112"/>
      <c r="P682" s="112"/>
      <c r="Q682" s="112"/>
      <c r="R682" s="112"/>
      <c r="S682" s="112"/>
      <c r="T682" s="112"/>
      <c r="U682" s="112"/>
      <c r="V682" s="112"/>
      <c r="W682" s="112"/>
      <c r="X682" s="112"/>
      <c r="Y682" s="112"/>
      <c r="Z682" s="112"/>
    </row>
    <row r="683" spans="1:26" ht="15.75" customHeight="1">
      <c r="A683" s="113"/>
      <c r="B683" s="113"/>
      <c r="C683" s="113"/>
      <c r="D683" s="113"/>
      <c r="E683" s="113"/>
      <c r="F683" s="113"/>
      <c r="G683" s="113"/>
      <c r="H683" s="113"/>
      <c r="I683" s="113"/>
      <c r="J683" s="113"/>
      <c r="K683" s="112"/>
      <c r="L683" s="112"/>
      <c r="M683" s="112"/>
      <c r="N683" s="112"/>
      <c r="O683" s="112"/>
      <c r="P683" s="112"/>
      <c r="Q683" s="112"/>
      <c r="R683" s="112"/>
      <c r="S683" s="112"/>
      <c r="T683" s="112"/>
      <c r="U683" s="112"/>
      <c r="V683" s="112"/>
      <c r="W683" s="112"/>
      <c r="X683" s="112"/>
      <c r="Y683" s="112"/>
      <c r="Z683" s="112"/>
    </row>
    <row r="684" spans="1:26" ht="15.75" customHeight="1">
      <c r="A684" s="113"/>
      <c r="B684" s="113"/>
      <c r="C684" s="113"/>
      <c r="D684" s="113"/>
      <c r="E684" s="113"/>
      <c r="F684" s="113"/>
      <c r="G684" s="113"/>
      <c r="H684" s="113"/>
      <c r="I684" s="113"/>
      <c r="J684" s="113"/>
      <c r="K684" s="112"/>
      <c r="L684" s="112"/>
      <c r="M684" s="112"/>
      <c r="N684" s="112"/>
      <c r="O684" s="112"/>
      <c r="P684" s="112"/>
      <c r="Q684" s="112"/>
      <c r="R684" s="112"/>
      <c r="S684" s="112"/>
      <c r="T684" s="112"/>
      <c r="U684" s="112"/>
      <c r="V684" s="112"/>
      <c r="W684" s="112"/>
      <c r="X684" s="112"/>
      <c r="Y684" s="112"/>
      <c r="Z684" s="112"/>
    </row>
    <row r="685" spans="1:26" ht="15.75" customHeight="1">
      <c r="A685" s="113"/>
      <c r="B685" s="113"/>
      <c r="C685" s="113"/>
      <c r="D685" s="113"/>
      <c r="E685" s="113"/>
      <c r="F685" s="113"/>
      <c r="G685" s="113"/>
      <c r="H685" s="113"/>
      <c r="I685" s="113"/>
      <c r="J685" s="113"/>
      <c r="K685" s="112"/>
      <c r="L685" s="112"/>
      <c r="M685" s="112"/>
      <c r="N685" s="112"/>
      <c r="O685" s="112"/>
      <c r="P685" s="112"/>
      <c r="Q685" s="112"/>
      <c r="R685" s="112"/>
      <c r="S685" s="112"/>
      <c r="T685" s="112"/>
      <c r="U685" s="112"/>
      <c r="V685" s="112"/>
      <c r="W685" s="112"/>
      <c r="X685" s="112"/>
      <c r="Y685" s="112"/>
      <c r="Z685" s="112"/>
    </row>
    <row r="686" spans="1:26" ht="15.75" customHeight="1">
      <c r="A686" s="113"/>
      <c r="B686" s="113"/>
      <c r="C686" s="113"/>
      <c r="D686" s="113"/>
      <c r="E686" s="113"/>
      <c r="F686" s="113"/>
      <c r="G686" s="113"/>
      <c r="H686" s="113"/>
      <c r="I686" s="113"/>
      <c r="J686" s="113"/>
      <c r="K686" s="112"/>
      <c r="L686" s="112"/>
      <c r="M686" s="112"/>
      <c r="N686" s="112"/>
      <c r="O686" s="112"/>
      <c r="P686" s="112"/>
      <c r="Q686" s="112"/>
      <c r="R686" s="112"/>
      <c r="S686" s="112"/>
      <c r="T686" s="112"/>
      <c r="U686" s="112"/>
      <c r="V686" s="112"/>
      <c r="W686" s="112"/>
      <c r="X686" s="112"/>
      <c r="Y686" s="112"/>
      <c r="Z686" s="112"/>
    </row>
    <row r="687" spans="1:26" ht="15.75" customHeight="1">
      <c r="A687" s="113"/>
      <c r="B687" s="113"/>
      <c r="C687" s="113"/>
      <c r="D687" s="113"/>
      <c r="E687" s="113"/>
      <c r="F687" s="113"/>
      <c r="G687" s="113"/>
      <c r="H687" s="113"/>
      <c r="I687" s="113"/>
      <c r="J687" s="113"/>
      <c r="K687" s="112"/>
      <c r="L687" s="112"/>
      <c r="M687" s="112"/>
      <c r="N687" s="112"/>
      <c r="O687" s="112"/>
      <c r="P687" s="112"/>
      <c r="Q687" s="112"/>
      <c r="R687" s="112"/>
      <c r="S687" s="112"/>
      <c r="T687" s="112"/>
      <c r="U687" s="112"/>
      <c r="V687" s="112"/>
      <c r="W687" s="112"/>
      <c r="X687" s="112"/>
      <c r="Y687" s="112"/>
      <c r="Z687" s="112"/>
    </row>
    <row r="688" spans="1:26" ht="15.75" customHeight="1">
      <c r="A688" s="113"/>
      <c r="B688" s="113"/>
      <c r="C688" s="113"/>
      <c r="D688" s="113"/>
      <c r="E688" s="113"/>
      <c r="F688" s="113"/>
      <c r="G688" s="113"/>
      <c r="H688" s="113"/>
      <c r="I688" s="113"/>
      <c r="J688" s="113"/>
      <c r="K688" s="112"/>
      <c r="L688" s="112"/>
      <c r="M688" s="112"/>
      <c r="N688" s="112"/>
      <c r="O688" s="112"/>
      <c r="P688" s="112"/>
      <c r="Q688" s="112"/>
      <c r="R688" s="112"/>
      <c r="S688" s="112"/>
      <c r="T688" s="112"/>
      <c r="U688" s="112"/>
      <c r="V688" s="112"/>
      <c r="W688" s="112"/>
      <c r="X688" s="112"/>
      <c r="Y688" s="112"/>
      <c r="Z688" s="112"/>
    </row>
    <row r="689" spans="1:26" ht="15.75" customHeight="1">
      <c r="A689" s="113"/>
      <c r="B689" s="113"/>
      <c r="C689" s="113"/>
      <c r="D689" s="113"/>
      <c r="E689" s="113"/>
      <c r="F689" s="113"/>
      <c r="G689" s="113"/>
      <c r="H689" s="113"/>
      <c r="I689" s="113"/>
      <c r="J689" s="113"/>
      <c r="K689" s="112"/>
      <c r="L689" s="112"/>
      <c r="M689" s="112"/>
      <c r="N689" s="112"/>
      <c r="O689" s="112"/>
      <c r="P689" s="112"/>
      <c r="Q689" s="112"/>
      <c r="R689" s="112"/>
      <c r="S689" s="112"/>
      <c r="T689" s="112"/>
      <c r="U689" s="112"/>
      <c r="V689" s="112"/>
      <c r="W689" s="112"/>
      <c r="X689" s="112"/>
      <c r="Y689" s="112"/>
      <c r="Z689" s="112"/>
    </row>
    <row r="690" spans="1:26" ht="15.75" customHeight="1">
      <c r="A690" s="113"/>
      <c r="B690" s="113"/>
      <c r="C690" s="113"/>
      <c r="D690" s="113"/>
      <c r="E690" s="113"/>
      <c r="F690" s="113"/>
      <c r="G690" s="113"/>
      <c r="H690" s="113"/>
      <c r="I690" s="113"/>
      <c r="J690" s="113"/>
      <c r="K690" s="112"/>
      <c r="L690" s="112"/>
      <c r="M690" s="112"/>
      <c r="N690" s="112"/>
      <c r="O690" s="112"/>
      <c r="P690" s="112"/>
      <c r="Q690" s="112"/>
      <c r="R690" s="112"/>
      <c r="S690" s="112"/>
      <c r="T690" s="112"/>
      <c r="U690" s="112"/>
      <c r="V690" s="112"/>
      <c r="W690" s="112"/>
      <c r="X690" s="112"/>
      <c r="Y690" s="112"/>
      <c r="Z690" s="112"/>
    </row>
    <row r="691" spans="1:26" ht="15.75" customHeight="1">
      <c r="A691" s="113"/>
      <c r="B691" s="113"/>
      <c r="C691" s="113"/>
      <c r="D691" s="113"/>
      <c r="E691" s="113"/>
      <c r="F691" s="113"/>
      <c r="G691" s="113"/>
      <c r="H691" s="113"/>
      <c r="I691" s="113"/>
      <c r="J691" s="113"/>
      <c r="K691" s="112"/>
      <c r="L691" s="112"/>
      <c r="M691" s="112"/>
      <c r="N691" s="112"/>
      <c r="O691" s="112"/>
      <c r="P691" s="112"/>
      <c r="Q691" s="112"/>
      <c r="R691" s="112"/>
      <c r="S691" s="112"/>
      <c r="T691" s="112"/>
      <c r="U691" s="112"/>
      <c r="V691" s="112"/>
      <c r="W691" s="112"/>
      <c r="X691" s="112"/>
      <c r="Y691" s="112"/>
      <c r="Z691" s="112"/>
    </row>
    <row r="692" spans="1:26" ht="15.75" customHeight="1">
      <c r="A692" s="113"/>
      <c r="B692" s="113"/>
      <c r="C692" s="113"/>
      <c r="D692" s="113"/>
      <c r="E692" s="113"/>
      <c r="F692" s="113"/>
      <c r="G692" s="113"/>
      <c r="H692" s="113"/>
      <c r="I692" s="113"/>
      <c r="J692" s="113"/>
      <c r="K692" s="112"/>
      <c r="L692" s="112"/>
      <c r="M692" s="112"/>
      <c r="N692" s="112"/>
      <c r="O692" s="112"/>
      <c r="P692" s="112"/>
      <c r="Q692" s="112"/>
      <c r="R692" s="112"/>
      <c r="S692" s="112"/>
      <c r="T692" s="112"/>
      <c r="U692" s="112"/>
      <c r="V692" s="112"/>
      <c r="W692" s="112"/>
      <c r="X692" s="112"/>
      <c r="Y692" s="112"/>
      <c r="Z692" s="112"/>
    </row>
    <row r="693" spans="1:26" ht="15.75" customHeight="1">
      <c r="A693" s="113"/>
      <c r="B693" s="113"/>
      <c r="C693" s="113"/>
      <c r="D693" s="113"/>
      <c r="E693" s="113"/>
      <c r="F693" s="113"/>
      <c r="G693" s="113"/>
      <c r="H693" s="113"/>
      <c r="I693" s="113"/>
      <c r="J693" s="113"/>
      <c r="K693" s="112"/>
      <c r="L693" s="112"/>
      <c r="M693" s="112"/>
      <c r="N693" s="112"/>
      <c r="O693" s="112"/>
      <c r="P693" s="112"/>
      <c r="Q693" s="112"/>
      <c r="R693" s="112"/>
      <c r="S693" s="112"/>
      <c r="T693" s="112"/>
      <c r="U693" s="112"/>
      <c r="V693" s="112"/>
      <c r="W693" s="112"/>
      <c r="X693" s="112"/>
      <c r="Y693" s="112"/>
      <c r="Z693" s="112"/>
    </row>
    <row r="694" spans="1:26" ht="15.75" customHeight="1">
      <c r="A694" s="113"/>
      <c r="B694" s="113"/>
      <c r="C694" s="113"/>
      <c r="D694" s="113"/>
      <c r="E694" s="113"/>
      <c r="F694" s="113"/>
      <c r="G694" s="113"/>
      <c r="H694" s="113"/>
      <c r="I694" s="113"/>
      <c r="J694" s="113"/>
      <c r="K694" s="112"/>
      <c r="L694" s="112"/>
      <c r="M694" s="112"/>
      <c r="N694" s="112"/>
      <c r="O694" s="112"/>
      <c r="P694" s="112"/>
      <c r="Q694" s="112"/>
      <c r="R694" s="112"/>
      <c r="S694" s="112"/>
      <c r="T694" s="112"/>
      <c r="U694" s="112"/>
      <c r="V694" s="112"/>
      <c r="W694" s="112"/>
      <c r="X694" s="112"/>
      <c r="Y694" s="112"/>
      <c r="Z694" s="112"/>
    </row>
    <row r="695" spans="1:26" ht="15.75" customHeight="1">
      <c r="A695" s="113"/>
      <c r="B695" s="113"/>
      <c r="C695" s="113"/>
      <c r="D695" s="113"/>
      <c r="E695" s="113"/>
      <c r="F695" s="113"/>
      <c r="G695" s="113"/>
      <c r="H695" s="113"/>
      <c r="I695" s="113"/>
      <c r="J695" s="113"/>
      <c r="K695" s="112"/>
      <c r="L695" s="112"/>
      <c r="M695" s="112"/>
      <c r="N695" s="112"/>
      <c r="O695" s="112"/>
      <c r="P695" s="112"/>
      <c r="Q695" s="112"/>
      <c r="R695" s="112"/>
      <c r="S695" s="112"/>
      <c r="T695" s="112"/>
      <c r="U695" s="112"/>
      <c r="V695" s="112"/>
      <c r="W695" s="112"/>
      <c r="X695" s="112"/>
      <c r="Y695" s="112"/>
      <c r="Z695" s="112"/>
    </row>
    <row r="696" spans="1:26" ht="15.75" customHeight="1">
      <c r="A696" s="113"/>
      <c r="B696" s="113"/>
      <c r="C696" s="113"/>
      <c r="D696" s="113"/>
      <c r="E696" s="113"/>
      <c r="F696" s="113"/>
      <c r="G696" s="113"/>
      <c r="H696" s="113"/>
      <c r="I696" s="113"/>
      <c r="J696" s="113"/>
      <c r="K696" s="112"/>
      <c r="L696" s="112"/>
      <c r="M696" s="112"/>
      <c r="N696" s="112"/>
      <c r="O696" s="112"/>
      <c r="P696" s="112"/>
      <c r="Q696" s="112"/>
      <c r="R696" s="112"/>
      <c r="S696" s="112"/>
      <c r="T696" s="112"/>
      <c r="U696" s="112"/>
      <c r="V696" s="112"/>
      <c r="W696" s="112"/>
      <c r="X696" s="112"/>
      <c r="Y696" s="112"/>
      <c r="Z696" s="112"/>
    </row>
    <row r="697" spans="1:26" ht="15.75" customHeight="1">
      <c r="A697" s="113"/>
      <c r="B697" s="113"/>
      <c r="C697" s="113"/>
      <c r="D697" s="113"/>
      <c r="E697" s="113"/>
      <c r="F697" s="113"/>
      <c r="G697" s="113"/>
      <c r="H697" s="113"/>
      <c r="I697" s="113"/>
      <c r="J697" s="113"/>
      <c r="K697" s="112"/>
      <c r="L697" s="112"/>
      <c r="M697" s="112"/>
      <c r="N697" s="112"/>
      <c r="O697" s="112"/>
      <c r="P697" s="112"/>
      <c r="Q697" s="112"/>
      <c r="R697" s="112"/>
      <c r="S697" s="112"/>
      <c r="T697" s="112"/>
      <c r="U697" s="112"/>
      <c r="V697" s="112"/>
      <c r="W697" s="112"/>
      <c r="X697" s="112"/>
      <c r="Y697" s="112"/>
      <c r="Z697" s="112"/>
    </row>
    <row r="698" spans="1:26" ht="15.75" customHeight="1">
      <c r="A698" s="113"/>
      <c r="B698" s="113"/>
      <c r="C698" s="113"/>
      <c r="D698" s="113"/>
      <c r="E698" s="113"/>
      <c r="F698" s="113"/>
      <c r="G698" s="113"/>
      <c r="H698" s="113"/>
      <c r="I698" s="113"/>
      <c r="J698" s="113"/>
      <c r="K698" s="112"/>
      <c r="L698" s="112"/>
      <c r="M698" s="112"/>
      <c r="N698" s="112"/>
      <c r="O698" s="112"/>
      <c r="P698" s="112"/>
      <c r="Q698" s="112"/>
      <c r="R698" s="112"/>
      <c r="S698" s="112"/>
      <c r="T698" s="112"/>
      <c r="U698" s="112"/>
      <c r="V698" s="112"/>
      <c r="W698" s="112"/>
      <c r="X698" s="112"/>
      <c r="Y698" s="112"/>
      <c r="Z698" s="112"/>
    </row>
    <row r="699" spans="1:26" ht="15.75" customHeight="1">
      <c r="A699" s="113"/>
      <c r="B699" s="113"/>
      <c r="C699" s="113"/>
      <c r="D699" s="113"/>
      <c r="E699" s="113"/>
      <c r="F699" s="113"/>
      <c r="G699" s="113"/>
      <c r="H699" s="113"/>
      <c r="I699" s="113"/>
      <c r="J699" s="113"/>
      <c r="K699" s="112"/>
      <c r="L699" s="112"/>
      <c r="M699" s="112"/>
      <c r="N699" s="112"/>
      <c r="O699" s="112"/>
      <c r="P699" s="112"/>
      <c r="Q699" s="112"/>
      <c r="R699" s="112"/>
      <c r="S699" s="112"/>
      <c r="T699" s="112"/>
      <c r="U699" s="112"/>
      <c r="V699" s="112"/>
      <c r="W699" s="112"/>
      <c r="X699" s="112"/>
      <c r="Y699" s="112"/>
      <c r="Z699" s="112"/>
    </row>
    <row r="700" spans="1:26" ht="15.75" customHeight="1">
      <c r="A700" s="113"/>
      <c r="B700" s="113"/>
      <c r="C700" s="113"/>
      <c r="D700" s="113"/>
      <c r="E700" s="113"/>
      <c r="F700" s="113"/>
      <c r="G700" s="113"/>
      <c r="H700" s="113"/>
      <c r="I700" s="113"/>
      <c r="J700" s="113"/>
      <c r="K700" s="112"/>
      <c r="L700" s="112"/>
      <c r="M700" s="112"/>
      <c r="N700" s="112"/>
      <c r="O700" s="112"/>
      <c r="P700" s="112"/>
      <c r="Q700" s="112"/>
      <c r="R700" s="112"/>
      <c r="S700" s="112"/>
      <c r="T700" s="112"/>
      <c r="U700" s="112"/>
      <c r="V700" s="112"/>
      <c r="W700" s="112"/>
      <c r="X700" s="112"/>
      <c r="Y700" s="112"/>
      <c r="Z700" s="112"/>
    </row>
    <row r="701" spans="1:26" ht="15.75" customHeight="1">
      <c r="A701" s="113"/>
      <c r="B701" s="113"/>
      <c r="C701" s="113"/>
      <c r="D701" s="113"/>
      <c r="E701" s="113"/>
      <c r="F701" s="113"/>
      <c r="G701" s="113"/>
      <c r="H701" s="113"/>
      <c r="I701" s="113"/>
      <c r="J701" s="113"/>
      <c r="K701" s="112"/>
      <c r="L701" s="112"/>
      <c r="M701" s="112"/>
      <c r="N701" s="112"/>
      <c r="O701" s="112"/>
      <c r="P701" s="112"/>
      <c r="Q701" s="112"/>
      <c r="R701" s="112"/>
      <c r="S701" s="112"/>
      <c r="T701" s="112"/>
      <c r="U701" s="112"/>
      <c r="V701" s="112"/>
      <c r="W701" s="112"/>
      <c r="X701" s="112"/>
      <c r="Y701" s="112"/>
      <c r="Z701" s="112"/>
    </row>
    <row r="702" spans="1:26" ht="15.75" customHeight="1">
      <c r="A702" s="113"/>
      <c r="B702" s="113"/>
      <c r="C702" s="113"/>
      <c r="D702" s="113"/>
      <c r="E702" s="113"/>
      <c r="F702" s="113"/>
      <c r="G702" s="113"/>
      <c r="H702" s="113"/>
      <c r="I702" s="113"/>
      <c r="J702" s="113"/>
      <c r="K702" s="112"/>
      <c r="L702" s="112"/>
      <c r="M702" s="112"/>
      <c r="N702" s="112"/>
      <c r="O702" s="112"/>
      <c r="P702" s="112"/>
      <c r="Q702" s="112"/>
      <c r="R702" s="112"/>
      <c r="S702" s="112"/>
      <c r="T702" s="112"/>
      <c r="U702" s="112"/>
      <c r="V702" s="112"/>
      <c r="W702" s="112"/>
      <c r="X702" s="112"/>
      <c r="Y702" s="112"/>
      <c r="Z702" s="112"/>
    </row>
    <row r="703" spans="1:26" ht="15.75" customHeight="1">
      <c r="A703" s="113"/>
      <c r="B703" s="113"/>
      <c r="C703" s="113"/>
      <c r="D703" s="113"/>
      <c r="E703" s="113"/>
      <c r="F703" s="113"/>
      <c r="G703" s="113"/>
      <c r="H703" s="113"/>
      <c r="I703" s="113"/>
      <c r="J703" s="113"/>
      <c r="K703" s="112"/>
      <c r="L703" s="112"/>
      <c r="M703" s="112"/>
      <c r="N703" s="112"/>
      <c r="O703" s="112"/>
      <c r="P703" s="112"/>
      <c r="Q703" s="112"/>
      <c r="R703" s="112"/>
      <c r="S703" s="112"/>
      <c r="T703" s="112"/>
      <c r="U703" s="112"/>
      <c r="V703" s="112"/>
      <c r="W703" s="112"/>
      <c r="X703" s="112"/>
      <c r="Y703" s="112"/>
      <c r="Z703" s="112"/>
    </row>
    <row r="704" spans="1:26" ht="15.75" customHeight="1">
      <c r="A704" s="113"/>
      <c r="B704" s="113"/>
      <c r="C704" s="113"/>
      <c r="D704" s="113"/>
      <c r="E704" s="113"/>
      <c r="F704" s="113"/>
      <c r="G704" s="113"/>
      <c r="H704" s="113"/>
      <c r="I704" s="113"/>
      <c r="J704" s="113"/>
      <c r="K704" s="112"/>
      <c r="L704" s="112"/>
      <c r="M704" s="112"/>
      <c r="N704" s="112"/>
      <c r="O704" s="112"/>
      <c r="P704" s="112"/>
      <c r="Q704" s="112"/>
      <c r="R704" s="112"/>
      <c r="S704" s="112"/>
      <c r="T704" s="112"/>
      <c r="U704" s="112"/>
      <c r="V704" s="112"/>
      <c r="W704" s="112"/>
      <c r="X704" s="112"/>
      <c r="Y704" s="112"/>
      <c r="Z704" s="112"/>
    </row>
    <row r="705" spans="1:26" ht="15.75" customHeight="1">
      <c r="A705" s="113"/>
      <c r="B705" s="113"/>
      <c r="C705" s="113"/>
      <c r="D705" s="113"/>
      <c r="E705" s="113"/>
      <c r="F705" s="113"/>
      <c r="G705" s="113"/>
      <c r="H705" s="113"/>
      <c r="I705" s="113"/>
      <c r="J705" s="113"/>
      <c r="K705" s="112"/>
      <c r="L705" s="112"/>
      <c r="M705" s="112"/>
      <c r="N705" s="112"/>
      <c r="O705" s="112"/>
      <c r="P705" s="112"/>
      <c r="Q705" s="112"/>
      <c r="R705" s="112"/>
      <c r="S705" s="112"/>
      <c r="T705" s="112"/>
      <c r="U705" s="112"/>
      <c r="V705" s="112"/>
      <c r="W705" s="112"/>
      <c r="X705" s="112"/>
      <c r="Y705" s="112"/>
      <c r="Z705" s="112"/>
    </row>
    <row r="706" spans="1:26" ht="15.75" customHeight="1">
      <c r="A706" s="113"/>
      <c r="B706" s="113"/>
      <c r="C706" s="113"/>
      <c r="D706" s="113"/>
      <c r="E706" s="113"/>
      <c r="F706" s="113"/>
      <c r="G706" s="113"/>
      <c r="H706" s="113"/>
      <c r="I706" s="113"/>
      <c r="J706" s="113"/>
      <c r="K706" s="112"/>
      <c r="L706" s="112"/>
      <c r="M706" s="112"/>
      <c r="N706" s="112"/>
      <c r="O706" s="112"/>
      <c r="P706" s="112"/>
      <c r="Q706" s="112"/>
      <c r="R706" s="112"/>
      <c r="S706" s="112"/>
      <c r="T706" s="112"/>
      <c r="U706" s="112"/>
      <c r="V706" s="112"/>
      <c r="W706" s="112"/>
      <c r="X706" s="112"/>
      <c r="Y706" s="112"/>
      <c r="Z706" s="112"/>
    </row>
    <row r="707" spans="1:26" ht="15.75" customHeight="1">
      <c r="A707" s="113"/>
      <c r="B707" s="113"/>
      <c r="C707" s="113"/>
      <c r="D707" s="113"/>
      <c r="E707" s="113"/>
      <c r="F707" s="113"/>
      <c r="G707" s="113"/>
      <c r="H707" s="113"/>
      <c r="I707" s="113"/>
      <c r="J707" s="113"/>
      <c r="K707" s="112"/>
      <c r="L707" s="112"/>
      <c r="M707" s="112"/>
      <c r="N707" s="112"/>
      <c r="O707" s="112"/>
      <c r="P707" s="112"/>
      <c r="Q707" s="112"/>
      <c r="R707" s="112"/>
      <c r="S707" s="112"/>
      <c r="T707" s="112"/>
      <c r="U707" s="112"/>
      <c r="V707" s="112"/>
      <c r="W707" s="112"/>
      <c r="X707" s="112"/>
      <c r="Y707" s="112"/>
      <c r="Z707" s="112"/>
    </row>
    <row r="708" spans="1:26" ht="15.75" customHeight="1">
      <c r="A708" s="113"/>
      <c r="B708" s="113"/>
      <c r="C708" s="113"/>
      <c r="D708" s="113"/>
      <c r="E708" s="113"/>
      <c r="F708" s="113"/>
      <c r="G708" s="113"/>
      <c r="H708" s="113"/>
      <c r="I708" s="113"/>
      <c r="J708" s="113"/>
      <c r="K708" s="112"/>
      <c r="L708" s="112"/>
      <c r="M708" s="112"/>
      <c r="N708" s="112"/>
      <c r="O708" s="112"/>
      <c r="P708" s="112"/>
      <c r="Q708" s="112"/>
      <c r="R708" s="112"/>
      <c r="S708" s="112"/>
      <c r="T708" s="112"/>
      <c r="U708" s="112"/>
      <c r="V708" s="112"/>
      <c r="W708" s="112"/>
      <c r="X708" s="112"/>
      <c r="Y708" s="112"/>
      <c r="Z708" s="112"/>
    </row>
    <row r="709" spans="1:26" ht="15.75" customHeight="1">
      <c r="A709" s="113"/>
      <c r="B709" s="113"/>
      <c r="C709" s="113"/>
      <c r="D709" s="113"/>
      <c r="E709" s="113"/>
      <c r="F709" s="113"/>
      <c r="G709" s="113"/>
      <c r="H709" s="113"/>
      <c r="I709" s="113"/>
      <c r="J709" s="113"/>
      <c r="K709" s="112"/>
      <c r="L709" s="112"/>
      <c r="M709" s="112"/>
      <c r="N709" s="112"/>
      <c r="O709" s="112"/>
      <c r="P709" s="112"/>
      <c r="Q709" s="112"/>
      <c r="R709" s="112"/>
      <c r="S709" s="112"/>
      <c r="T709" s="112"/>
      <c r="U709" s="112"/>
      <c r="V709" s="112"/>
      <c r="W709" s="112"/>
      <c r="X709" s="112"/>
      <c r="Y709" s="112"/>
      <c r="Z709" s="112"/>
    </row>
    <row r="710" spans="1:26" ht="15.75" customHeight="1">
      <c r="A710" s="113"/>
      <c r="B710" s="113"/>
      <c r="C710" s="113"/>
      <c r="D710" s="113"/>
      <c r="E710" s="113"/>
      <c r="F710" s="113"/>
      <c r="G710" s="113"/>
      <c r="H710" s="113"/>
      <c r="I710" s="113"/>
      <c r="J710" s="113"/>
      <c r="K710" s="112"/>
      <c r="L710" s="112"/>
      <c r="M710" s="112"/>
      <c r="N710" s="112"/>
      <c r="O710" s="112"/>
      <c r="P710" s="112"/>
      <c r="Q710" s="112"/>
      <c r="R710" s="112"/>
      <c r="S710" s="112"/>
      <c r="T710" s="112"/>
      <c r="U710" s="112"/>
      <c r="V710" s="112"/>
      <c r="W710" s="112"/>
      <c r="X710" s="112"/>
      <c r="Y710" s="112"/>
      <c r="Z710" s="112"/>
    </row>
    <row r="711" spans="1:26" ht="15.75" customHeight="1">
      <c r="A711" s="113"/>
      <c r="B711" s="113"/>
      <c r="C711" s="113"/>
      <c r="D711" s="113"/>
      <c r="E711" s="113"/>
      <c r="F711" s="113"/>
      <c r="G711" s="113"/>
      <c r="H711" s="113"/>
      <c r="I711" s="113"/>
      <c r="J711" s="113"/>
      <c r="K711" s="112"/>
      <c r="L711" s="112"/>
      <c r="M711" s="112"/>
      <c r="N711" s="112"/>
      <c r="O711" s="112"/>
      <c r="P711" s="112"/>
      <c r="Q711" s="112"/>
      <c r="R711" s="112"/>
      <c r="S711" s="112"/>
      <c r="T711" s="112"/>
      <c r="U711" s="112"/>
      <c r="V711" s="112"/>
      <c r="W711" s="112"/>
      <c r="X711" s="112"/>
      <c r="Y711" s="112"/>
      <c r="Z711" s="112"/>
    </row>
    <row r="712" spans="1:26" ht="15.75" customHeight="1">
      <c r="A712" s="113"/>
      <c r="B712" s="113"/>
      <c r="C712" s="113"/>
      <c r="D712" s="113"/>
      <c r="E712" s="113"/>
      <c r="F712" s="113"/>
      <c r="G712" s="113"/>
      <c r="H712" s="113"/>
      <c r="I712" s="113"/>
      <c r="J712" s="113"/>
      <c r="K712" s="112"/>
      <c r="L712" s="112"/>
      <c r="M712" s="112"/>
      <c r="N712" s="112"/>
      <c r="O712" s="112"/>
      <c r="P712" s="112"/>
      <c r="Q712" s="112"/>
      <c r="R712" s="112"/>
      <c r="S712" s="112"/>
      <c r="T712" s="112"/>
      <c r="U712" s="112"/>
      <c r="V712" s="112"/>
      <c r="W712" s="112"/>
      <c r="X712" s="112"/>
      <c r="Y712" s="112"/>
      <c r="Z712" s="112"/>
    </row>
    <row r="713" spans="1:26" ht="15.75" customHeight="1">
      <c r="A713" s="113"/>
      <c r="B713" s="113"/>
      <c r="C713" s="113"/>
      <c r="D713" s="113"/>
      <c r="E713" s="113"/>
      <c r="F713" s="113"/>
      <c r="G713" s="113"/>
      <c r="H713" s="113"/>
      <c r="I713" s="113"/>
      <c r="J713" s="113"/>
      <c r="K713" s="112"/>
      <c r="L713" s="112"/>
      <c r="M713" s="112"/>
      <c r="N713" s="112"/>
      <c r="O713" s="112"/>
      <c r="P713" s="112"/>
      <c r="Q713" s="112"/>
      <c r="R713" s="112"/>
      <c r="S713" s="112"/>
      <c r="T713" s="112"/>
      <c r="U713" s="112"/>
      <c r="V713" s="112"/>
      <c r="W713" s="112"/>
      <c r="X713" s="112"/>
      <c r="Y713" s="112"/>
      <c r="Z713" s="112"/>
    </row>
    <row r="714" spans="1:26" ht="15.75" customHeight="1">
      <c r="A714" s="113"/>
      <c r="B714" s="113"/>
      <c r="C714" s="113"/>
      <c r="D714" s="113"/>
      <c r="E714" s="113"/>
      <c r="F714" s="113"/>
      <c r="G714" s="113"/>
      <c r="H714" s="113"/>
      <c r="I714" s="113"/>
      <c r="J714" s="113"/>
      <c r="K714" s="112"/>
      <c r="L714" s="112"/>
      <c r="M714" s="112"/>
      <c r="N714" s="112"/>
      <c r="O714" s="112"/>
      <c r="P714" s="112"/>
      <c r="Q714" s="112"/>
      <c r="R714" s="112"/>
      <c r="S714" s="112"/>
      <c r="T714" s="112"/>
      <c r="U714" s="112"/>
      <c r="V714" s="112"/>
      <c r="W714" s="112"/>
      <c r="X714" s="112"/>
      <c r="Y714" s="112"/>
      <c r="Z714" s="112"/>
    </row>
    <row r="715" spans="1:26" ht="15.75" customHeight="1">
      <c r="A715" s="113"/>
      <c r="B715" s="113"/>
      <c r="C715" s="113"/>
      <c r="D715" s="113"/>
      <c r="E715" s="113"/>
      <c r="F715" s="113"/>
      <c r="G715" s="113"/>
      <c r="H715" s="113"/>
      <c r="I715" s="113"/>
      <c r="J715" s="113"/>
      <c r="K715" s="112"/>
      <c r="L715" s="112"/>
      <c r="M715" s="112"/>
      <c r="N715" s="112"/>
      <c r="O715" s="112"/>
      <c r="P715" s="112"/>
      <c r="Q715" s="112"/>
      <c r="R715" s="112"/>
      <c r="S715" s="112"/>
      <c r="T715" s="112"/>
      <c r="U715" s="112"/>
      <c r="V715" s="112"/>
      <c r="W715" s="112"/>
      <c r="X715" s="112"/>
      <c r="Y715" s="112"/>
      <c r="Z715" s="112"/>
    </row>
    <row r="716" spans="1:26" ht="15.75" customHeight="1">
      <c r="A716" s="113"/>
      <c r="B716" s="113"/>
      <c r="C716" s="113"/>
      <c r="D716" s="113"/>
      <c r="E716" s="113"/>
      <c r="F716" s="113"/>
      <c r="G716" s="113"/>
      <c r="H716" s="113"/>
      <c r="I716" s="113"/>
      <c r="J716" s="113"/>
      <c r="K716" s="112"/>
      <c r="L716" s="112"/>
      <c r="M716" s="112"/>
      <c r="N716" s="112"/>
      <c r="O716" s="112"/>
      <c r="P716" s="112"/>
      <c r="Q716" s="112"/>
      <c r="R716" s="112"/>
      <c r="S716" s="112"/>
      <c r="T716" s="112"/>
      <c r="U716" s="112"/>
      <c r="V716" s="112"/>
      <c r="W716" s="112"/>
      <c r="X716" s="112"/>
      <c r="Y716" s="112"/>
      <c r="Z716" s="112"/>
    </row>
    <row r="717" spans="1:26" ht="15.75" customHeight="1">
      <c r="A717" s="113"/>
      <c r="B717" s="113"/>
      <c r="C717" s="113"/>
      <c r="D717" s="113"/>
      <c r="E717" s="113"/>
      <c r="F717" s="113"/>
      <c r="G717" s="113"/>
      <c r="H717" s="113"/>
      <c r="I717" s="113"/>
      <c r="J717" s="113"/>
      <c r="K717" s="112"/>
      <c r="L717" s="112"/>
      <c r="M717" s="112"/>
      <c r="N717" s="112"/>
      <c r="O717" s="112"/>
      <c r="P717" s="112"/>
      <c r="Q717" s="112"/>
      <c r="R717" s="112"/>
      <c r="S717" s="112"/>
      <c r="T717" s="112"/>
      <c r="U717" s="112"/>
      <c r="V717" s="112"/>
      <c r="W717" s="112"/>
      <c r="X717" s="112"/>
      <c r="Y717" s="112"/>
      <c r="Z717" s="112"/>
    </row>
    <row r="718" spans="1:26" ht="15.75" customHeight="1">
      <c r="A718" s="113"/>
      <c r="B718" s="113"/>
      <c r="C718" s="113"/>
      <c r="D718" s="113"/>
      <c r="E718" s="113"/>
      <c r="F718" s="113"/>
      <c r="G718" s="113"/>
      <c r="H718" s="113"/>
      <c r="I718" s="113"/>
      <c r="J718" s="113"/>
      <c r="K718" s="112"/>
      <c r="L718" s="112"/>
      <c r="M718" s="112"/>
      <c r="N718" s="112"/>
      <c r="O718" s="112"/>
      <c r="P718" s="112"/>
      <c r="Q718" s="112"/>
      <c r="R718" s="112"/>
      <c r="S718" s="112"/>
      <c r="T718" s="112"/>
      <c r="U718" s="112"/>
      <c r="V718" s="112"/>
      <c r="W718" s="112"/>
      <c r="X718" s="112"/>
      <c r="Y718" s="112"/>
      <c r="Z718" s="112"/>
    </row>
    <row r="719" spans="1:26" ht="15.75" customHeight="1">
      <c r="A719" s="113"/>
      <c r="B719" s="113"/>
      <c r="C719" s="113"/>
      <c r="D719" s="113"/>
      <c r="E719" s="113"/>
      <c r="F719" s="113"/>
      <c r="G719" s="113"/>
      <c r="H719" s="113"/>
      <c r="I719" s="113"/>
      <c r="J719" s="113"/>
      <c r="K719" s="112"/>
      <c r="L719" s="112"/>
      <c r="M719" s="112"/>
      <c r="N719" s="112"/>
      <c r="O719" s="112"/>
      <c r="P719" s="112"/>
      <c r="Q719" s="112"/>
      <c r="R719" s="112"/>
      <c r="S719" s="112"/>
      <c r="T719" s="112"/>
      <c r="U719" s="112"/>
      <c r="V719" s="112"/>
      <c r="W719" s="112"/>
      <c r="X719" s="112"/>
      <c r="Y719" s="112"/>
      <c r="Z719" s="112"/>
    </row>
    <row r="720" spans="1:26" ht="15.75" customHeight="1">
      <c r="A720" s="113"/>
      <c r="B720" s="113"/>
      <c r="C720" s="113"/>
      <c r="D720" s="113"/>
      <c r="E720" s="113"/>
      <c r="F720" s="113"/>
      <c r="G720" s="113"/>
      <c r="H720" s="113"/>
      <c r="I720" s="113"/>
      <c r="J720" s="113"/>
      <c r="K720" s="112"/>
      <c r="L720" s="112"/>
      <c r="M720" s="112"/>
      <c r="N720" s="112"/>
      <c r="O720" s="112"/>
      <c r="P720" s="112"/>
      <c r="Q720" s="112"/>
      <c r="R720" s="112"/>
      <c r="S720" s="112"/>
      <c r="T720" s="112"/>
      <c r="U720" s="112"/>
      <c r="V720" s="112"/>
      <c r="W720" s="112"/>
      <c r="X720" s="112"/>
      <c r="Y720" s="112"/>
      <c r="Z720" s="112"/>
    </row>
    <row r="721" spans="1:26" ht="15.75" customHeight="1">
      <c r="A721" s="113"/>
      <c r="B721" s="113"/>
      <c r="C721" s="113"/>
      <c r="D721" s="113"/>
      <c r="E721" s="113"/>
      <c r="F721" s="113"/>
      <c r="G721" s="113"/>
      <c r="H721" s="113"/>
      <c r="I721" s="113"/>
      <c r="J721" s="113"/>
      <c r="K721" s="112"/>
      <c r="L721" s="112"/>
      <c r="M721" s="112"/>
      <c r="N721" s="112"/>
      <c r="O721" s="112"/>
      <c r="P721" s="112"/>
      <c r="Q721" s="112"/>
      <c r="R721" s="112"/>
      <c r="S721" s="112"/>
      <c r="T721" s="112"/>
      <c r="U721" s="112"/>
      <c r="V721" s="112"/>
      <c r="W721" s="112"/>
      <c r="X721" s="112"/>
      <c r="Y721" s="112"/>
      <c r="Z721" s="112"/>
    </row>
    <row r="722" spans="1:26" ht="15.75" customHeight="1">
      <c r="A722" s="113"/>
      <c r="B722" s="113"/>
      <c r="C722" s="113"/>
      <c r="D722" s="113"/>
      <c r="E722" s="113"/>
      <c r="F722" s="113"/>
      <c r="G722" s="113"/>
      <c r="H722" s="113"/>
      <c r="I722" s="113"/>
      <c r="J722" s="113"/>
      <c r="K722" s="112"/>
      <c r="L722" s="112"/>
      <c r="M722" s="112"/>
      <c r="N722" s="112"/>
      <c r="O722" s="112"/>
      <c r="P722" s="112"/>
      <c r="Q722" s="112"/>
      <c r="R722" s="112"/>
      <c r="S722" s="112"/>
      <c r="T722" s="112"/>
      <c r="U722" s="112"/>
      <c r="V722" s="112"/>
      <c r="W722" s="112"/>
      <c r="X722" s="112"/>
      <c r="Y722" s="112"/>
      <c r="Z722" s="112"/>
    </row>
    <row r="723" spans="1:26" ht="15.75" customHeight="1">
      <c r="A723" s="113"/>
      <c r="B723" s="113"/>
      <c r="C723" s="113"/>
      <c r="D723" s="113"/>
      <c r="E723" s="113"/>
      <c r="F723" s="113"/>
      <c r="G723" s="113"/>
      <c r="H723" s="113"/>
      <c r="I723" s="113"/>
      <c r="J723" s="113"/>
      <c r="K723" s="112"/>
      <c r="L723" s="112"/>
      <c r="M723" s="112"/>
      <c r="N723" s="112"/>
      <c r="O723" s="112"/>
      <c r="P723" s="112"/>
      <c r="Q723" s="112"/>
      <c r="R723" s="112"/>
      <c r="S723" s="112"/>
      <c r="T723" s="112"/>
      <c r="U723" s="112"/>
      <c r="V723" s="112"/>
      <c r="W723" s="112"/>
      <c r="X723" s="112"/>
      <c r="Y723" s="112"/>
      <c r="Z723" s="112"/>
    </row>
    <row r="724" spans="1:26" ht="15.75" customHeight="1">
      <c r="A724" s="113"/>
      <c r="B724" s="113"/>
      <c r="C724" s="113"/>
      <c r="D724" s="113"/>
      <c r="E724" s="113"/>
      <c r="F724" s="113"/>
      <c r="G724" s="113"/>
      <c r="H724" s="113"/>
      <c r="I724" s="113"/>
      <c r="J724" s="113"/>
      <c r="K724" s="112"/>
      <c r="L724" s="112"/>
      <c r="M724" s="112"/>
      <c r="N724" s="112"/>
      <c r="O724" s="112"/>
      <c r="P724" s="112"/>
      <c r="Q724" s="112"/>
      <c r="R724" s="112"/>
      <c r="S724" s="112"/>
      <c r="T724" s="112"/>
      <c r="U724" s="112"/>
      <c r="V724" s="112"/>
      <c r="W724" s="112"/>
      <c r="X724" s="112"/>
      <c r="Y724" s="112"/>
      <c r="Z724" s="112"/>
    </row>
    <row r="725" spans="1:26" ht="15.75" customHeight="1">
      <c r="A725" s="113"/>
      <c r="B725" s="113"/>
      <c r="C725" s="113"/>
      <c r="D725" s="113"/>
      <c r="E725" s="113"/>
      <c r="F725" s="113"/>
      <c r="G725" s="113"/>
      <c r="H725" s="113"/>
      <c r="I725" s="113"/>
      <c r="J725" s="113"/>
      <c r="K725" s="112"/>
      <c r="L725" s="112"/>
      <c r="M725" s="112"/>
      <c r="N725" s="112"/>
      <c r="O725" s="112"/>
      <c r="P725" s="112"/>
      <c r="Q725" s="112"/>
      <c r="R725" s="112"/>
      <c r="S725" s="112"/>
      <c r="T725" s="112"/>
      <c r="U725" s="112"/>
      <c r="V725" s="112"/>
      <c r="W725" s="112"/>
      <c r="X725" s="112"/>
      <c r="Y725" s="112"/>
      <c r="Z725" s="112"/>
    </row>
    <row r="726" spans="1:26" ht="15.75" customHeight="1">
      <c r="A726" s="113"/>
      <c r="B726" s="113"/>
      <c r="C726" s="113"/>
      <c r="D726" s="113"/>
      <c r="E726" s="113"/>
      <c r="F726" s="113"/>
      <c r="G726" s="113"/>
      <c r="H726" s="113"/>
      <c r="I726" s="113"/>
      <c r="J726" s="113"/>
      <c r="K726" s="112"/>
      <c r="L726" s="112"/>
      <c r="M726" s="112"/>
      <c r="N726" s="112"/>
      <c r="O726" s="112"/>
      <c r="P726" s="112"/>
      <c r="Q726" s="112"/>
      <c r="R726" s="112"/>
      <c r="S726" s="112"/>
      <c r="T726" s="112"/>
      <c r="U726" s="112"/>
      <c r="V726" s="112"/>
      <c r="W726" s="112"/>
      <c r="X726" s="112"/>
      <c r="Y726" s="112"/>
      <c r="Z726" s="112"/>
    </row>
    <row r="727" spans="1:26" ht="15.75" customHeight="1">
      <c r="A727" s="113"/>
      <c r="B727" s="113"/>
      <c r="C727" s="113"/>
      <c r="D727" s="113"/>
      <c r="E727" s="113"/>
      <c r="F727" s="113"/>
      <c r="G727" s="113"/>
      <c r="H727" s="113"/>
      <c r="I727" s="113"/>
      <c r="J727" s="113"/>
      <c r="K727" s="112"/>
      <c r="L727" s="112"/>
      <c r="M727" s="112"/>
      <c r="N727" s="112"/>
      <c r="O727" s="112"/>
      <c r="P727" s="112"/>
      <c r="Q727" s="112"/>
      <c r="R727" s="112"/>
      <c r="S727" s="112"/>
      <c r="T727" s="112"/>
      <c r="U727" s="112"/>
      <c r="V727" s="112"/>
      <c r="W727" s="112"/>
      <c r="X727" s="112"/>
      <c r="Y727" s="112"/>
      <c r="Z727" s="112"/>
    </row>
    <row r="728" spans="1:26" ht="15.75" customHeight="1">
      <c r="A728" s="113"/>
      <c r="B728" s="113"/>
      <c r="C728" s="113"/>
      <c r="D728" s="113"/>
      <c r="E728" s="113"/>
      <c r="F728" s="113"/>
      <c r="G728" s="113"/>
      <c r="H728" s="113"/>
      <c r="I728" s="113"/>
      <c r="J728" s="113"/>
      <c r="K728" s="112"/>
      <c r="L728" s="112"/>
      <c r="M728" s="112"/>
      <c r="N728" s="112"/>
      <c r="O728" s="112"/>
      <c r="P728" s="112"/>
      <c r="Q728" s="112"/>
      <c r="R728" s="112"/>
      <c r="S728" s="112"/>
      <c r="T728" s="112"/>
      <c r="U728" s="112"/>
      <c r="V728" s="112"/>
      <c r="W728" s="112"/>
      <c r="X728" s="112"/>
      <c r="Y728" s="112"/>
      <c r="Z728" s="112"/>
    </row>
    <row r="729" spans="1:26" ht="15.75" customHeight="1">
      <c r="A729" s="113"/>
      <c r="B729" s="113"/>
      <c r="C729" s="113"/>
      <c r="D729" s="113"/>
      <c r="E729" s="113"/>
      <c r="F729" s="113"/>
      <c r="G729" s="113"/>
      <c r="H729" s="113"/>
      <c r="I729" s="113"/>
      <c r="J729" s="113"/>
      <c r="K729" s="112"/>
      <c r="L729" s="112"/>
      <c r="M729" s="112"/>
      <c r="N729" s="112"/>
      <c r="O729" s="112"/>
      <c r="P729" s="112"/>
      <c r="Q729" s="112"/>
      <c r="R729" s="112"/>
      <c r="S729" s="112"/>
      <c r="T729" s="112"/>
      <c r="U729" s="112"/>
      <c r="V729" s="112"/>
      <c r="W729" s="112"/>
      <c r="X729" s="112"/>
      <c r="Y729" s="112"/>
      <c r="Z729" s="112"/>
    </row>
    <row r="730" spans="1:26" ht="15.75" customHeight="1">
      <c r="A730" s="113"/>
      <c r="B730" s="113"/>
      <c r="C730" s="113"/>
      <c r="D730" s="113"/>
      <c r="E730" s="113"/>
      <c r="F730" s="113"/>
      <c r="G730" s="113"/>
      <c r="H730" s="113"/>
      <c r="I730" s="113"/>
      <c r="J730" s="113"/>
      <c r="K730" s="112"/>
      <c r="L730" s="112"/>
      <c r="M730" s="112"/>
      <c r="N730" s="112"/>
      <c r="O730" s="112"/>
      <c r="P730" s="112"/>
      <c r="Q730" s="112"/>
      <c r="R730" s="112"/>
      <c r="S730" s="112"/>
      <c r="T730" s="112"/>
      <c r="U730" s="112"/>
      <c r="V730" s="112"/>
      <c r="W730" s="112"/>
      <c r="X730" s="112"/>
      <c r="Y730" s="112"/>
      <c r="Z730" s="112"/>
    </row>
    <row r="731" spans="1:26" ht="15.75" customHeight="1">
      <c r="A731" s="113"/>
      <c r="B731" s="113"/>
      <c r="C731" s="113"/>
      <c r="D731" s="113"/>
      <c r="E731" s="113"/>
      <c r="F731" s="113"/>
      <c r="G731" s="113"/>
      <c r="H731" s="113"/>
      <c r="I731" s="113"/>
      <c r="J731" s="113"/>
      <c r="K731" s="112"/>
      <c r="L731" s="112"/>
      <c r="M731" s="112"/>
      <c r="N731" s="112"/>
      <c r="O731" s="112"/>
      <c r="P731" s="112"/>
      <c r="Q731" s="112"/>
      <c r="R731" s="112"/>
      <c r="S731" s="112"/>
      <c r="T731" s="112"/>
      <c r="U731" s="112"/>
      <c r="V731" s="112"/>
      <c r="W731" s="112"/>
      <c r="X731" s="112"/>
      <c r="Y731" s="112"/>
      <c r="Z731" s="112"/>
    </row>
    <row r="732" spans="1:26" ht="15.75" customHeight="1">
      <c r="A732" s="113"/>
      <c r="B732" s="113"/>
      <c r="C732" s="113"/>
      <c r="D732" s="113"/>
      <c r="E732" s="113"/>
      <c r="F732" s="113"/>
      <c r="G732" s="113"/>
      <c r="H732" s="113"/>
      <c r="I732" s="113"/>
      <c r="J732" s="113"/>
      <c r="K732" s="112"/>
      <c r="L732" s="112"/>
      <c r="M732" s="112"/>
      <c r="N732" s="112"/>
      <c r="O732" s="112"/>
      <c r="P732" s="112"/>
      <c r="Q732" s="112"/>
      <c r="R732" s="112"/>
      <c r="S732" s="112"/>
      <c r="T732" s="112"/>
      <c r="U732" s="112"/>
      <c r="V732" s="112"/>
      <c r="W732" s="112"/>
      <c r="X732" s="112"/>
      <c r="Y732" s="112"/>
      <c r="Z732" s="112"/>
    </row>
    <row r="733" spans="1:26" ht="15.75" customHeight="1">
      <c r="A733" s="113"/>
      <c r="B733" s="113"/>
      <c r="C733" s="113"/>
      <c r="D733" s="113"/>
      <c r="E733" s="113"/>
      <c r="F733" s="113"/>
      <c r="G733" s="113"/>
      <c r="H733" s="113"/>
      <c r="I733" s="113"/>
      <c r="J733" s="113"/>
      <c r="K733" s="112"/>
      <c r="L733" s="112"/>
      <c r="M733" s="112"/>
      <c r="N733" s="112"/>
      <c r="O733" s="112"/>
      <c r="P733" s="112"/>
      <c r="Q733" s="112"/>
      <c r="R733" s="112"/>
      <c r="S733" s="112"/>
      <c r="T733" s="112"/>
      <c r="U733" s="112"/>
      <c r="V733" s="112"/>
      <c r="W733" s="112"/>
      <c r="X733" s="112"/>
      <c r="Y733" s="112"/>
      <c r="Z733" s="112"/>
    </row>
    <row r="734" spans="1:26" ht="15.75" customHeight="1">
      <c r="A734" s="113"/>
      <c r="B734" s="113"/>
      <c r="C734" s="113"/>
      <c r="D734" s="113"/>
      <c r="E734" s="113"/>
      <c r="F734" s="113"/>
      <c r="G734" s="113"/>
      <c r="H734" s="113"/>
      <c r="I734" s="113"/>
      <c r="J734" s="113"/>
      <c r="K734" s="112"/>
      <c r="L734" s="112"/>
      <c r="M734" s="112"/>
      <c r="N734" s="112"/>
      <c r="O734" s="112"/>
      <c r="P734" s="112"/>
      <c r="Q734" s="112"/>
      <c r="R734" s="112"/>
      <c r="S734" s="112"/>
      <c r="T734" s="112"/>
      <c r="U734" s="112"/>
      <c r="V734" s="112"/>
      <c r="W734" s="112"/>
      <c r="X734" s="112"/>
      <c r="Y734" s="112"/>
      <c r="Z734" s="112"/>
    </row>
    <row r="735" spans="1:26" ht="15.75" customHeight="1">
      <c r="A735" s="113"/>
      <c r="B735" s="113"/>
      <c r="C735" s="113"/>
      <c r="D735" s="113"/>
      <c r="E735" s="113"/>
      <c r="F735" s="113"/>
      <c r="G735" s="113"/>
      <c r="H735" s="113"/>
      <c r="I735" s="113"/>
      <c r="J735" s="113"/>
      <c r="K735" s="112"/>
      <c r="L735" s="112"/>
      <c r="M735" s="112"/>
      <c r="N735" s="112"/>
      <c r="O735" s="112"/>
      <c r="P735" s="112"/>
      <c r="Q735" s="112"/>
      <c r="R735" s="112"/>
      <c r="S735" s="112"/>
      <c r="T735" s="112"/>
      <c r="U735" s="112"/>
      <c r="V735" s="112"/>
      <c r="W735" s="112"/>
      <c r="X735" s="112"/>
      <c r="Y735" s="112"/>
      <c r="Z735" s="112"/>
    </row>
    <row r="736" spans="1:26" ht="15.75" customHeight="1">
      <c r="A736" s="113"/>
      <c r="B736" s="113"/>
      <c r="C736" s="113"/>
      <c r="D736" s="113"/>
      <c r="E736" s="113"/>
      <c r="F736" s="113"/>
      <c r="G736" s="113"/>
      <c r="H736" s="113"/>
      <c r="I736" s="113"/>
      <c r="J736" s="113"/>
      <c r="K736" s="112"/>
      <c r="L736" s="112"/>
      <c r="M736" s="112"/>
      <c r="N736" s="112"/>
      <c r="O736" s="112"/>
      <c r="P736" s="112"/>
      <c r="Q736" s="112"/>
      <c r="R736" s="112"/>
      <c r="S736" s="112"/>
      <c r="T736" s="112"/>
      <c r="U736" s="112"/>
      <c r="V736" s="112"/>
      <c r="W736" s="112"/>
      <c r="X736" s="112"/>
      <c r="Y736" s="112"/>
      <c r="Z736" s="112"/>
    </row>
    <row r="737" spans="1:26" ht="15.75" customHeight="1">
      <c r="A737" s="113"/>
      <c r="B737" s="113"/>
      <c r="C737" s="113"/>
      <c r="D737" s="113"/>
      <c r="E737" s="113"/>
      <c r="F737" s="113"/>
      <c r="G737" s="113"/>
      <c r="H737" s="113"/>
      <c r="I737" s="113"/>
      <c r="J737" s="113"/>
      <c r="K737" s="112"/>
      <c r="L737" s="112"/>
      <c r="M737" s="112"/>
      <c r="N737" s="112"/>
      <c r="O737" s="112"/>
      <c r="P737" s="112"/>
      <c r="Q737" s="112"/>
      <c r="R737" s="112"/>
      <c r="S737" s="112"/>
      <c r="T737" s="112"/>
      <c r="U737" s="112"/>
      <c r="V737" s="112"/>
      <c r="W737" s="112"/>
      <c r="X737" s="112"/>
      <c r="Y737" s="112"/>
      <c r="Z737" s="112"/>
    </row>
    <row r="738" spans="1:26" ht="15.75" customHeight="1">
      <c r="A738" s="113"/>
      <c r="B738" s="113"/>
      <c r="C738" s="113"/>
      <c r="D738" s="113"/>
      <c r="E738" s="113"/>
      <c r="F738" s="113"/>
      <c r="G738" s="113"/>
      <c r="H738" s="113"/>
      <c r="I738" s="113"/>
      <c r="J738" s="113"/>
      <c r="K738" s="112"/>
      <c r="L738" s="112"/>
      <c r="M738" s="112"/>
      <c r="N738" s="112"/>
      <c r="O738" s="112"/>
      <c r="P738" s="112"/>
      <c r="Q738" s="112"/>
      <c r="R738" s="112"/>
      <c r="S738" s="112"/>
      <c r="T738" s="112"/>
      <c r="U738" s="112"/>
      <c r="V738" s="112"/>
      <c r="W738" s="112"/>
      <c r="X738" s="112"/>
      <c r="Y738" s="112"/>
      <c r="Z738" s="112"/>
    </row>
    <row r="739" spans="1:26" ht="15.75" customHeight="1">
      <c r="A739" s="113"/>
      <c r="B739" s="113"/>
      <c r="C739" s="113"/>
      <c r="D739" s="113"/>
      <c r="E739" s="113"/>
      <c r="F739" s="113"/>
      <c r="G739" s="113"/>
      <c r="H739" s="113"/>
      <c r="I739" s="113"/>
      <c r="J739" s="113"/>
      <c r="K739" s="112"/>
      <c r="L739" s="112"/>
      <c r="M739" s="112"/>
      <c r="N739" s="112"/>
      <c r="O739" s="112"/>
      <c r="P739" s="112"/>
      <c r="Q739" s="112"/>
      <c r="R739" s="112"/>
      <c r="S739" s="112"/>
      <c r="T739" s="112"/>
      <c r="U739" s="112"/>
      <c r="V739" s="112"/>
      <c r="W739" s="112"/>
      <c r="X739" s="112"/>
      <c r="Y739" s="112"/>
      <c r="Z739" s="112"/>
    </row>
    <row r="740" spans="1:26" ht="15.75" customHeight="1">
      <c r="A740" s="113"/>
      <c r="B740" s="113"/>
      <c r="C740" s="113"/>
      <c r="D740" s="113"/>
      <c r="E740" s="113"/>
      <c r="F740" s="113"/>
      <c r="G740" s="113"/>
      <c r="H740" s="113"/>
      <c r="I740" s="113"/>
      <c r="J740" s="113"/>
      <c r="K740" s="112"/>
      <c r="L740" s="112"/>
      <c r="M740" s="112"/>
      <c r="N740" s="112"/>
      <c r="O740" s="112"/>
      <c r="P740" s="112"/>
      <c r="Q740" s="112"/>
      <c r="R740" s="112"/>
      <c r="S740" s="112"/>
      <c r="T740" s="112"/>
      <c r="U740" s="112"/>
      <c r="V740" s="112"/>
      <c r="W740" s="112"/>
      <c r="X740" s="112"/>
      <c r="Y740" s="112"/>
      <c r="Z740" s="112"/>
    </row>
    <row r="741" spans="1:26" ht="15.75" customHeight="1">
      <c r="A741" s="113"/>
      <c r="B741" s="113"/>
      <c r="C741" s="113"/>
      <c r="D741" s="113"/>
      <c r="E741" s="113"/>
      <c r="F741" s="113"/>
      <c r="G741" s="113"/>
      <c r="H741" s="113"/>
      <c r="I741" s="113"/>
      <c r="J741" s="113"/>
      <c r="K741" s="112"/>
      <c r="L741" s="112"/>
      <c r="M741" s="112"/>
      <c r="N741" s="112"/>
      <c r="O741" s="112"/>
      <c r="P741" s="112"/>
      <c r="Q741" s="112"/>
      <c r="R741" s="112"/>
      <c r="S741" s="112"/>
      <c r="T741" s="112"/>
      <c r="U741" s="112"/>
      <c r="V741" s="112"/>
      <c r="W741" s="112"/>
      <c r="X741" s="112"/>
      <c r="Y741" s="112"/>
      <c r="Z741" s="112"/>
    </row>
    <row r="742" spans="1:26" ht="15.75" customHeight="1">
      <c r="A742" s="113"/>
      <c r="B742" s="113"/>
      <c r="C742" s="113"/>
      <c r="D742" s="113"/>
      <c r="E742" s="113"/>
      <c r="F742" s="113"/>
      <c r="G742" s="113"/>
      <c r="H742" s="113"/>
      <c r="I742" s="113"/>
      <c r="J742" s="113"/>
      <c r="K742" s="112"/>
      <c r="L742" s="112"/>
      <c r="M742" s="112"/>
      <c r="N742" s="112"/>
      <c r="O742" s="112"/>
      <c r="P742" s="112"/>
      <c r="Q742" s="112"/>
      <c r="R742" s="112"/>
      <c r="S742" s="112"/>
      <c r="T742" s="112"/>
      <c r="U742" s="112"/>
      <c r="V742" s="112"/>
      <c r="W742" s="112"/>
      <c r="X742" s="112"/>
      <c r="Y742" s="112"/>
      <c r="Z742" s="112"/>
    </row>
    <row r="743" spans="1:26" ht="15.75" customHeight="1">
      <c r="A743" s="113"/>
      <c r="B743" s="113"/>
      <c r="C743" s="113"/>
      <c r="D743" s="113"/>
      <c r="E743" s="113"/>
      <c r="F743" s="113"/>
      <c r="G743" s="113"/>
      <c r="H743" s="113"/>
      <c r="I743" s="113"/>
      <c r="J743" s="113"/>
      <c r="K743" s="112"/>
      <c r="L743" s="112"/>
      <c r="M743" s="112"/>
      <c r="N743" s="112"/>
      <c r="O743" s="112"/>
      <c r="P743" s="112"/>
      <c r="Q743" s="112"/>
      <c r="R743" s="112"/>
      <c r="S743" s="112"/>
      <c r="T743" s="112"/>
      <c r="U743" s="112"/>
      <c r="V743" s="112"/>
      <c r="W743" s="112"/>
      <c r="X743" s="112"/>
      <c r="Y743" s="112"/>
      <c r="Z743" s="112"/>
    </row>
    <row r="744" spans="1:26" ht="15.75" customHeight="1">
      <c r="A744" s="113"/>
      <c r="B744" s="113"/>
      <c r="C744" s="113"/>
      <c r="D744" s="113"/>
      <c r="E744" s="113"/>
      <c r="F744" s="113"/>
      <c r="G744" s="113"/>
      <c r="H744" s="113"/>
      <c r="I744" s="113"/>
      <c r="J744" s="113"/>
      <c r="K744" s="112"/>
      <c r="L744" s="112"/>
      <c r="M744" s="112"/>
      <c r="N744" s="112"/>
      <c r="O744" s="112"/>
      <c r="P744" s="112"/>
      <c r="Q744" s="112"/>
      <c r="R744" s="112"/>
      <c r="S744" s="112"/>
      <c r="T744" s="112"/>
      <c r="U744" s="112"/>
      <c r="V744" s="112"/>
      <c r="W744" s="112"/>
      <c r="X744" s="112"/>
      <c r="Y744" s="112"/>
      <c r="Z744" s="112"/>
    </row>
    <row r="745" spans="1:26" ht="15.75" customHeight="1">
      <c r="A745" s="113"/>
      <c r="B745" s="113"/>
      <c r="C745" s="113"/>
      <c r="D745" s="113"/>
      <c r="E745" s="113"/>
      <c r="F745" s="113"/>
      <c r="G745" s="113"/>
      <c r="H745" s="113"/>
      <c r="I745" s="113"/>
      <c r="J745" s="113"/>
      <c r="K745" s="112"/>
      <c r="L745" s="112"/>
      <c r="M745" s="112"/>
      <c r="N745" s="112"/>
      <c r="O745" s="112"/>
      <c r="P745" s="112"/>
      <c r="Q745" s="112"/>
      <c r="R745" s="112"/>
      <c r="S745" s="112"/>
      <c r="T745" s="112"/>
      <c r="U745" s="112"/>
      <c r="V745" s="112"/>
      <c r="W745" s="112"/>
      <c r="X745" s="112"/>
      <c r="Y745" s="112"/>
      <c r="Z745" s="112"/>
    </row>
    <row r="746" spans="1:26" ht="15.75" customHeight="1">
      <c r="A746" s="113"/>
      <c r="B746" s="113"/>
      <c r="C746" s="113"/>
      <c r="D746" s="113"/>
      <c r="E746" s="113"/>
      <c r="F746" s="113"/>
      <c r="G746" s="113"/>
      <c r="H746" s="113"/>
      <c r="I746" s="113"/>
      <c r="J746" s="113"/>
      <c r="K746" s="112"/>
      <c r="L746" s="112"/>
      <c r="M746" s="112"/>
      <c r="N746" s="112"/>
      <c r="O746" s="112"/>
      <c r="P746" s="112"/>
      <c r="Q746" s="112"/>
      <c r="R746" s="112"/>
      <c r="S746" s="112"/>
      <c r="T746" s="112"/>
      <c r="U746" s="112"/>
      <c r="V746" s="112"/>
      <c r="W746" s="112"/>
      <c r="X746" s="112"/>
      <c r="Y746" s="112"/>
      <c r="Z746" s="112"/>
    </row>
    <row r="747" spans="1:26" ht="15.75" customHeight="1">
      <c r="A747" s="113"/>
      <c r="B747" s="113"/>
      <c r="C747" s="113"/>
      <c r="D747" s="113"/>
      <c r="E747" s="113"/>
      <c r="F747" s="113"/>
      <c r="G747" s="113"/>
      <c r="H747" s="113"/>
      <c r="I747" s="113"/>
      <c r="J747" s="113"/>
      <c r="K747" s="112"/>
      <c r="L747" s="112"/>
      <c r="M747" s="112"/>
      <c r="N747" s="112"/>
      <c r="O747" s="112"/>
      <c r="P747" s="112"/>
      <c r="Q747" s="112"/>
      <c r="R747" s="112"/>
      <c r="S747" s="112"/>
      <c r="T747" s="112"/>
      <c r="U747" s="112"/>
      <c r="V747" s="112"/>
      <c r="W747" s="112"/>
      <c r="X747" s="112"/>
      <c r="Y747" s="112"/>
      <c r="Z747" s="112"/>
    </row>
    <row r="748" spans="1:26" ht="15.75" customHeight="1">
      <c r="A748" s="113"/>
      <c r="B748" s="113"/>
      <c r="C748" s="113"/>
      <c r="D748" s="113"/>
      <c r="E748" s="113"/>
      <c r="F748" s="113"/>
      <c r="G748" s="113"/>
      <c r="H748" s="113"/>
      <c r="I748" s="113"/>
      <c r="J748" s="113"/>
      <c r="K748" s="112"/>
      <c r="L748" s="112"/>
      <c r="M748" s="112"/>
      <c r="N748" s="112"/>
      <c r="O748" s="112"/>
      <c r="P748" s="112"/>
      <c r="Q748" s="112"/>
      <c r="R748" s="112"/>
      <c r="S748" s="112"/>
      <c r="T748" s="112"/>
      <c r="U748" s="112"/>
      <c r="V748" s="112"/>
      <c r="W748" s="112"/>
      <c r="X748" s="112"/>
      <c r="Y748" s="112"/>
      <c r="Z748" s="112"/>
    </row>
    <row r="749" spans="1:26" ht="15.75" customHeight="1">
      <c r="A749" s="113"/>
      <c r="B749" s="113"/>
      <c r="C749" s="113"/>
      <c r="D749" s="113"/>
      <c r="E749" s="113"/>
      <c r="F749" s="113"/>
      <c r="G749" s="113"/>
      <c r="H749" s="113"/>
      <c r="I749" s="113"/>
      <c r="J749" s="113"/>
      <c r="K749" s="112"/>
      <c r="L749" s="112"/>
      <c r="M749" s="112"/>
      <c r="N749" s="112"/>
      <c r="O749" s="112"/>
      <c r="P749" s="112"/>
      <c r="Q749" s="112"/>
      <c r="R749" s="112"/>
      <c r="S749" s="112"/>
      <c r="T749" s="112"/>
      <c r="U749" s="112"/>
      <c r="V749" s="112"/>
      <c r="W749" s="112"/>
      <c r="X749" s="112"/>
      <c r="Y749" s="112"/>
      <c r="Z749" s="112"/>
    </row>
    <row r="750" spans="1:26" ht="15.75" customHeight="1">
      <c r="A750" s="113"/>
      <c r="B750" s="113"/>
      <c r="C750" s="113"/>
      <c r="D750" s="113"/>
      <c r="E750" s="113"/>
      <c r="F750" s="113"/>
      <c r="G750" s="113"/>
      <c r="H750" s="113"/>
      <c r="I750" s="113"/>
      <c r="J750" s="113"/>
      <c r="K750" s="112"/>
      <c r="L750" s="112"/>
      <c r="M750" s="112"/>
      <c r="N750" s="112"/>
      <c r="O750" s="112"/>
      <c r="P750" s="112"/>
      <c r="Q750" s="112"/>
      <c r="R750" s="112"/>
      <c r="S750" s="112"/>
      <c r="T750" s="112"/>
      <c r="U750" s="112"/>
      <c r="V750" s="112"/>
      <c r="W750" s="112"/>
      <c r="X750" s="112"/>
      <c r="Y750" s="112"/>
      <c r="Z750" s="112"/>
    </row>
    <row r="751" spans="1:26" ht="15.75" customHeight="1">
      <c r="A751" s="113"/>
      <c r="B751" s="113"/>
      <c r="C751" s="113"/>
      <c r="D751" s="113"/>
      <c r="E751" s="113"/>
      <c r="F751" s="113"/>
      <c r="G751" s="113"/>
      <c r="H751" s="113"/>
      <c r="I751" s="113"/>
      <c r="J751" s="113"/>
      <c r="K751" s="112"/>
      <c r="L751" s="112"/>
      <c r="M751" s="112"/>
      <c r="N751" s="112"/>
      <c r="O751" s="112"/>
      <c r="P751" s="112"/>
      <c r="Q751" s="112"/>
      <c r="R751" s="112"/>
      <c r="S751" s="112"/>
      <c r="T751" s="112"/>
      <c r="U751" s="112"/>
      <c r="V751" s="112"/>
      <c r="W751" s="112"/>
      <c r="X751" s="112"/>
      <c r="Y751" s="112"/>
      <c r="Z751" s="112"/>
    </row>
    <row r="752" spans="1:26" ht="15.75" customHeight="1">
      <c r="A752" s="113"/>
      <c r="B752" s="113"/>
      <c r="C752" s="113"/>
      <c r="D752" s="113"/>
      <c r="E752" s="113"/>
      <c r="F752" s="113"/>
      <c r="G752" s="113"/>
      <c r="H752" s="113"/>
      <c r="I752" s="113"/>
      <c r="J752" s="113"/>
      <c r="K752" s="112"/>
      <c r="L752" s="112"/>
      <c r="M752" s="112"/>
      <c r="N752" s="112"/>
      <c r="O752" s="112"/>
      <c r="P752" s="112"/>
      <c r="Q752" s="112"/>
      <c r="R752" s="112"/>
      <c r="S752" s="112"/>
      <c r="T752" s="112"/>
      <c r="U752" s="112"/>
      <c r="V752" s="112"/>
      <c r="W752" s="112"/>
      <c r="X752" s="112"/>
      <c r="Y752" s="112"/>
      <c r="Z752" s="112"/>
    </row>
    <row r="753" spans="1:26" ht="15.75" customHeight="1">
      <c r="A753" s="113"/>
      <c r="B753" s="113"/>
      <c r="C753" s="113"/>
      <c r="D753" s="113"/>
      <c r="E753" s="113"/>
      <c r="F753" s="113"/>
      <c r="G753" s="113"/>
      <c r="H753" s="113"/>
      <c r="I753" s="113"/>
      <c r="J753" s="113"/>
      <c r="K753" s="112"/>
      <c r="L753" s="112"/>
      <c r="M753" s="112"/>
      <c r="N753" s="112"/>
      <c r="O753" s="112"/>
      <c r="P753" s="112"/>
      <c r="Q753" s="112"/>
      <c r="R753" s="112"/>
      <c r="S753" s="112"/>
      <c r="T753" s="112"/>
      <c r="U753" s="112"/>
      <c r="V753" s="112"/>
      <c r="W753" s="112"/>
      <c r="X753" s="112"/>
      <c r="Y753" s="112"/>
      <c r="Z753" s="112"/>
    </row>
    <row r="754" spans="1:26" ht="15.75" customHeight="1">
      <c r="A754" s="113"/>
      <c r="B754" s="113"/>
      <c r="C754" s="113"/>
      <c r="D754" s="113"/>
      <c r="E754" s="113"/>
      <c r="F754" s="113"/>
      <c r="G754" s="113"/>
      <c r="H754" s="113"/>
      <c r="I754" s="113"/>
      <c r="J754" s="113"/>
      <c r="K754" s="112"/>
      <c r="L754" s="112"/>
      <c r="M754" s="112"/>
      <c r="N754" s="112"/>
      <c r="O754" s="112"/>
      <c r="P754" s="112"/>
      <c r="Q754" s="112"/>
      <c r="R754" s="112"/>
      <c r="S754" s="112"/>
      <c r="T754" s="112"/>
      <c r="U754" s="112"/>
      <c r="V754" s="112"/>
      <c r="W754" s="112"/>
      <c r="X754" s="112"/>
      <c r="Y754" s="112"/>
      <c r="Z754" s="112"/>
    </row>
    <row r="755" spans="1:26" ht="15.75" customHeight="1">
      <c r="A755" s="113"/>
      <c r="B755" s="113"/>
      <c r="C755" s="113"/>
      <c r="D755" s="113"/>
      <c r="E755" s="113"/>
      <c r="F755" s="113"/>
      <c r="G755" s="113"/>
      <c r="H755" s="113"/>
      <c r="I755" s="113"/>
      <c r="J755" s="113"/>
      <c r="K755" s="112"/>
      <c r="L755" s="112"/>
      <c r="M755" s="112"/>
      <c r="N755" s="112"/>
      <c r="O755" s="112"/>
      <c r="P755" s="112"/>
      <c r="Q755" s="112"/>
      <c r="R755" s="112"/>
      <c r="S755" s="112"/>
      <c r="T755" s="112"/>
      <c r="U755" s="112"/>
      <c r="V755" s="112"/>
      <c r="W755" s="112"/>
      <c r="X755" s="112"/>
      <c r="Y755" s="112"/>
      <c r="Z755" s="112"/>
    </row>
    <row r="756" spans="1:26" ht="15.75" customHeight="1">
      <c r="A756" s="113"/>
      <c r="B756" s="113"/>
      <c r="C756" s="113"/>
      <c r="D756" s="113"/>
      <c r="E756" s="113"/>
      <c r="F756" s="113"/>
      <c r="G756" s="113"/>
      <c r="H756" s="113"/>
      <c r="I756" s="113"/>
      <c r="J756" s="113"/>
      <c r="K756" s="112"/>
      <c r="L756" s="112"/>
      <c r="M756" s="112"/>
      <c r="N756" s="112"/>
      <c r="O756" s="112"/>
      <c r="P756" s="112"/>
      <c r="Q756" s="112"/>
      <c r="R756" s="112"/>
      <c r="S756" s="112"/>
      <c r="T756" s="112"/>
      <c r="U756" s="112"/>
      <c r="V756" s="112"/>
      <c r="W756" s="112"/>
      <c r="X756" s="112"/>
      <c r="Y756" s="112"/>
      <c r="Z756" s="112"/>
    </row>
    <row r="757" spans="1:26" ht="15.75" customHeight="1">
      <c r="A757" s="113"/>
      <c r="B757" s="113"/>
      <c r="C757" s="113"/>
      <c r="D757" s="113"/>
      <c r="E757" s="113"/>
      <c r="F757" s="113"/>
      <c r="G757" s="113"/>
      <c r="H757" s="113"/>
      <c r="I757" s="113"/>
      <c r="J757" s="113"/>
      <c r="K757" s="112"/>
      <c r="L757" s="112"/>
      <c r="M757" s="112"/>
      <c r="N757" s="112"/>
      <c r="O757" s="112"/>
      <c r="P757" s="112"/>
      <c r="Q757" s="112"/>
      <c r="R757" s="112"/>
      <c r="S757" s="112"/>
      <c r="T757" s="112"/>
      <c r="U757" s="112"/>
      <c r="V757" s="112"/>
      <c r="W757" s="112"/>
      <c r="X757" s="112"/>
      <c r="Y757" s="112"/>
      <c r="Z757" s="112"/>
    </row>
    <row r="758" spans="1:26" ht="15.75" customHeight="1">
      <c r="A758" s="113"/>
      <c r="B758" s="113"/>
      <c r="C758" s="113"/>
      <c r="D758" s="113"/>
      <c r="E758" s="113"/>
      <c r="F758" s="113"/>
      <c r="G758" s="113"/>
      <c r="H758" s="113"/>
      <c r="I758" s="113"/>
      <c r="J758" s="113"/>
      <c r="K758" s="112"/>
      <c r="L758" s="112"/>
      <c r="M758" s="112"/>
      <c r="N758" s="112"/>
      <c r="O758" s="112"/>
      <c r="P758" s="112"/>
      <c r="Q758" s="112"/>
      <c r="R758" s="112"/>
      <c r="S758" s="112"/>
      <c r="T758" s="112"/>
      <c r="U758" s="112"/>
      <c r="V758" s="112"/>
      <c r="W758" s="112"/>
      <c r="X758" s="112"/>
      <c r="Y758" s="112"/>
      <c r="Z758" s="112"/>
    </row>
    <row r="759" spans="1:26" ht="15.75" customHeight="1">
      <c r="A759" s="113"/>
      <c r="B759" s="113"/>
      <c r="C759" s="113"/>
      <c r="D759" s="113"/>
      <c r="E759" s="113"/>
      <c r="F759" s="113"/>
      <c r="G759" s="113"/>
      <c r="H759" s="113"/>
      <c r="I759" s="113"/>
      <c r="J759" s="113"/>
      <c r="K759" s="112"/>
      <c r="L759" s="112"/>
      <c r="M759" s="112"/>
      <c r="N759" s="112"/>
      <c r="O759" s="112"/>
      <c r="P759" s="112"/>
      <c r="Q759" s="112"/>
      <c r="R759" s="112"/>
      <c r="S759" s="112"/>
      <c r="T759" s="112"/>
      <c r="U759" s="112"/>
      <c r="V759" s="112"/>
      <c r="W759" s="112"/>
      <c r="X759" s="112"/>
      <c r="Y759" s="112"/>
      <c r="Z759" s="112"/>
    </row>
    <row r="760" spans="1:26" ht="15.75" customHeight="1">
      <c r="A760" s="113"/>
      <c r="B760" s="113"/>
      <c r="C760" s="113"/>
      <c r="D760" s="113"/>
      <c r="E760" s="113"/>
      <c r="F760" s="113"/>
      <c r="G760" s="113"/>
      <c r="H760" s="113"/>
      <c r="I760" s="113"/>
      <c r="J760" s="113"/>
      <c r="K760" s="112"/>
      <c r="L760" s="112"/>
      <c r="M760" s="112"/>
      <c r="N760" s="112"/>
      <c r="O760" s="112"/>
      <c r="P760" s="112"/>
      <c r="Q760" s="112"/>
      <c r="R760" s="112"/>
      <c r="S760" s="112"/>
      <c r="T760" s="112"/>
      <c r="U760" s="112"/>
      <c r="V760" s="112"/>
      <c r="W760" s="112"/>
      <c r="X760" s="112"/>
      <c r="Y760" s="112"/>
      <c r="Z760" s="112"/>
    </row>
    <row r="761" spans="1:26" ht="15.75" customHeight="1">
      <c r="A761" s="113"/>
      <c r="B761" s="113"/>
      <c r="C761" s="113"/>
      <c r="D761" s="113"/>
      <c r="E761" s="113"/>
      <c r="F761" s="113"/>
      <c r="G761" s="113"/>
      <c r="H761" s="113"/>
      <c r="I761" s="113"/>
      <c r="J761" s="113"/>
      <c r="K761" s="112"/>
      <c r="L761" s="112"/>
      <c r="M761" s="112"/>
      <c r="N761" s="112"/>
      <c r="O761" s="112"/>
      <c r="P761" s="112"/>
      <c r="Q761" s="112"/>
      <c r="R761" s="112"/>
      <c r="S761" s="112"/>
      <c r="T761" s="112"/>
      <c r="U761" s="112"/>
      <c r="V761" s="112"/>
      <c r="W761" s="112"/>
      <c r="X761" s="112"/>
      <c r="Y761" s="112"/>
      <c r="Z761" s="112"/>
    </row>
    <row r="762" spans="1:26" ht="15.75" customHeight="1">
      <c r="A762" s="113"/>
      <c r="B762" s="113"/>
      <c r="C762" s="113"/>
      <c r="D762" s="113"/>
      <c r="E762" s="113"/>
      <c r="F762" s="113"/>
      <c r="G762" s="113"/>
      <c r="H762" s="113"/>
      <c r="I762" s="113"/>
      <c r="J762" s="113"/>
      <c r="K762" s="112"/>
      <c r="L762" s="112"/>
      <c r="M762" s="112"/>
      <c r="N762" s="112"/>
      <c r="O762" s="112"/>
      <c r="P762" s="112"/>
      <c r="Q762" s="112"/>
      <c r="R762" s="112"/>
      <c r="S762" s="112"/>
      <c r="T762" s="112"/>
      <c r="U762" s="112"/>
      <c r="V762" s="112"/>
      <c r="W762" s="112"/>
      <c r="X762" s="112"/>
      <c r="Y762" s="112"/>
      <c r="Z762" s="112"/>
    </row>
    <row r="763" spans="1:26" ht="15.75" customHeight="1">
      <c r="A763" s="113"/>
      <c r="B763" s="113"/>
      <c r="C763" s="113"/>
      <c r="D763" s="113"/>
      <c r="E763" s="113"/>
      <c r="F763" s="113"/>
      <c r="G763" s="113"/>
      <c r="H763" s="113"/>
      <c r="I763" s="113"/>
      <c r="J763" s="113"/>
      <c r="K763" s="112"/>
      <c r="L763" s="112"/>
      <c r="M763" s="112"/>
      <c r="N763" s="112"/>
      <c r="O763" s="112"/>
      <c r="P763" s="112"/>
      <c r="Q763" s="112"/>
      <c r="R763" s="112"/>
      <c r="S763" s="112"/>
      <c r="T763" s="112"/>
      <c r="U763" s="112"/>
      <c r="V763" s="112"/>
      <c r="W763" s="112"/>
      <c r="X763" s="112"/>
      <c r="Y763" s="112"/>
      <c r="Z763" s="112"/>
    </row>
    <row r="764" spans="1:26" ht="15.75" customHeight="1">
      <c r="A764" s="113"/>
      <c r="B764" s="113"/>
      <c r="C764" s="113"/>
      <c r="D764" s="113"/>
      <c r="E764" s="113"/>
      <c r="F764" s="113"/>
      <c r="G764" s="113"/>
      <c r="H764" s="113"/>
      <c r="I764" s="113"/>
      <c r="J764" s="113"/>
      <c r="K764" s="112"/>
      <c r="L764" s="112"/>
      <c r="M764" s="112"/>
      <c r="N764" s="112"/>
      <c r="O764" s="112"/>
      <c r="P764" s="112"/>
      <c r="Q764" s="112"/>
      <c r="R764" s="112"/>
      <c r="S764" s="112"/>
      <c r="T764" s="112"/>
      <c r="U764" s="112"/>
      <c r="V764" s="112"/>
      <c r="W764" s="112"/>
      <c r="X764" s="112"/>
      <c r="Y764" s="112"/>
      <c r="Z764" s="112"/>
    </row>
    <row r="765" spans="1:26" ht="15.75" customHeight="1">
      <c r="A765" s="113"/>
      <c r="B765" s="113"/>
      <c r="C765" s="113"/>
      <c r="D765" s="113"/>
      <c r="E765" s="113"/>
      <c r="F765" s="113"/>
      <c r="G765" s="113"/>
      <c r="H765" s="113"/>
      <c r="I765" s="113"/>
      <c r="J765" s="113"/>
      <c r="K765" s="112"/>
      <c r="L765" s="112"/>
      <c r="M765" s="112"/>
      <c r="N765" s="112"/>
      <c r="O765" s="112"/>
      <c r="P765" s="112"/>
      <c r="Q765" s="112"/>
      <c r="R765" s="112"/>
      <c r="S765" s="112"/>
      <c r="T765" s="112"/>
      <c r="U765" s="112"/>
      <c r="V765" s="112"/>
      <c r="W765" s="112"/>
      <c r="X765" s="112"/>
      <c r="Y765" s="112"/>
      <c r="Z765" s="112"/>
    </row>
    <row r="766" spans="1:26" ht="15.75" customHeight="1">
      <c r="A766" s="113"/>
      <c r="B766" s="113"/>
      <c r="C766" s="113"/>
      <c r="D766" s="113"/>
      <c r="E766" s="113"/>
      <c r="F766" s="113"/>
      <c r="G766" s="113"/>
      <c r="H766" s="113"/>
      <c r="I766" s="113"/>
      <c r="J766" s="113"/>
      <c r="K766" s="112"/>
      <c r="L766" s="112"/>
      <c r="M766" s="112"/>
      <c r="N766" s="112"/>
      <c r="O766" s="112"/>
      <c r="P766" s="112"/>
      <c r="Q766" s="112"/>
      <c r="R766" s="112"/>
      <c r="S766" s="112"/>
      <c r="T766" s="112"/>
      <c r="U766" s="112"/>
      <c r="V766" s="112"/>
      <c r="W766" s="112"/>
      <c r="X766" s="112"/>
      <c r="Y766" s="112"/>
      <c r="Z766" s="112"/>
    </row>
    <row r="767" spans="1:26" ht="15.75" customHeight="1">
      <c r="A767" s="113"/>
      <c r="B767" s="113"/>
      <c r="C767" s="113"/>
      <c r="D767" s="113"/>
      <c r="E767" s="113"/>
      <c r="F767" s="113"/>
      <c r="G767" s="113"/>
      <c r="H767" s="113"/>
      <c r="I767" s="113"/>
      <c r="J767" s="113"/>
      <c r="K767" s="112"/>
      <c r="L767" s="112"/>
      <c r="M767" s="112"/>
      <c r="N767" s="112"/>
      <c r="O767" s="112"/>
      <c r="P767" s="112"/>
      <c r="Q767" s="112"/>
      <c r="R767" s="112"/>
      <c r="S767" s="112"/>
      <c r="T767" s="112"/>
      <c r="U767" s="112"/>
      <c r="V767" s="112"/>
      <c r="W767" s="112"/>
      <c r="X767" s="112"/>
      <c r="Y767" s="112"/>
      <c r="Z767" s="112"/>
    </row>
    <row r="768" spans="1:26" ht="15.75" customHeight="1">
      <c r="A768" s="113"/>
      <c r="B768" s="113"/>
      <c r="C768" s="113"/>
      <c r="D768" s="113"/>
      <c r="E768" s="113"/>
      <c r="F768" s="113"/>
      <c r="G768" s="113"/>
      <c r="H768" s="113"/>
      <c r="I768" s="113"/>
      <c r="J768" s="113"/>
      <c r="K768" s="112"/>
      <c r="L768" s="112"/>
      <c r="M768" s="112"/>
      <c r="N768" s="112"/>
      <c r="O768" s="112"/>
      <c r="P768" s="112"/>
      <c r="Q768" s="112"/>
      <c r="R768" s="112"/>
      <c r="S768" s="112"/>
      <c r="T768" s="112"/>
      <c r="U768" s="112"/>
      <c r="V768" s="112"/>
      <c r="W768" s="112"/>
      <c r="X768" s="112"/>
      <c r="Y768" s="112"/>
      <c r="Z768" s="112"/>
    </row>
    <row r="769" spans="1:26" ht="15.75" customHeight="1">
      <c r="A769" s="113"/>
      <c r="B769" s="113"/>
      <c r="C769" s="113"/>
      <c r="D769" s="113"/>
      <c r="E769" s="113"/>
      <c r="F769" s="113"/>
      <c r="G769" s="113"/>
      <c r="H769" s="113"/>
      <c r="I769" s="113"/>
      <c r="J769" s="113"/>
      <c r="K769" s="112"/>
      <c r="L769" s="112"/>
      <c r="M769" s="112"/>
      <c r="N769" s="112"/>
      <c r="O769" s="112"/>
      <c r="P769" s="112"/>
      <c r="Q769" s="112"/>
      <c r="R769" s="112"/>
      <c r="S769" s="112"/>
      <c r="T769" s="112"/>
      <c r="U769" s="112"/>
      <c r="V769" s="112"/>
      <c r="W769" s="112"/>
      <c r="X769" s="112"/>
      <c r="Y769" s="112"/>
      <c r="Z769" s="112"/>
    </row>
    <row r="770" spans="1:26" ht="15.75" customHeight="1">
      <c r="A770" s="113"/>
      <c r="B770" s="113"/>
      <c r="C770" s="113"/>
      <c r="D770" s="113"/>
      <c r="E770" s="113"/>
      <c r="F770" s="113"/>
      <c r="G770" s="113"/>
      <c r="H770" s="113"/>
      <c r="I770" s="113"/>
      <c r="J770" s="113"/>
      <c r="K770" s="112"/>
      <c r="L770" s="112"/>
      <c r="M770" s="112"/>
      <c r="N770" s="112"/>
      <c r="O770" s="112"/>
      <c r="P770" s="112"/>
      <c r="Q770" s="112"/>
      <c r="R770" s="112"/>
      <c r="S770" s="112"/>
      <c r="T770" s="112"/>
      <c r="U770" s="112"/>
      <c r="V770" s="112"/>
      <c r="W770" s="112"/>
      <c r="X770" s="112"/>
      <c r="Y770" s="112"/>
      <c r="Z770" s="112"/>
    </row>
    <row r="771" spans="1:26" ht="15.75" customHeight="1">
      <c r="A771" s="113"/>
      <c r="B771" s="113"/>
      <c r="C771" s="113"/>
      <c r="D771" s="113"/>
      <c r="E771" s="113"/>
      <c r="F771" s="113"/>
      <c r="G771" s="113"/>
      <c r="H771" s="113"/>
      <c r="I771" s="113"/>
      <c r="J771" s="113"/>
      <c r="K771" s="112"/>
      <c r="L771" s="112"/>
      <c r="M771" s="112"/>
      <c r="N771" s="112"/>
      <c r="O771" s="112"/>
      <c r="P771" s="112"/>
      <c r="Q771" s="112"/>
      <c r="R771" s="112"/>
      <c r="S771" s="112"/>
      <c r="T771" s="112"/>
      <c r="U771" s="112"/>
      <c r="V771" s="112"/>
      <c r="W771" s="112"/>
      <c r="X771" s="112"/>
      <c r="Y771" s="112"/>
      <c r="Z771" s="112"/>
    </row>
    <row r="772" spans="1:26" ht="15.75" customHeight="1">
      <c r="A772" s="113"/>
      <c r="B772" s="113"/>
      <c r="C772" s="113"/>
      <c r="D772" s="113"/>
      <c r="E772" s="113"/>
      <c r="F772" s="113"/>
      <c r="G772" s="113"/>
      <c r="H772" s="113"/>
      <c r="I772" s="113"/>
      <c r="J772" s="113"/>
      <c r="K772" s="112"/>
      <c r="L772" s="112"/>
      <c r="M772" s="112"/>
      <c r="N772" s="112"/>
      <c r="O772" s="112"/>
      <c r="P772" s="112"/>
      <c r="Q772" s="112"/>
      <c r="R772" s="112"/>
      <c r="S772" s="112"/>
      <c r="T772" s="112"/>
      <c r="U772" s="112"/>
      <c r="V772" s="112"/>
      <c r="W772" s="112"/>
      <c r="X772" s="112"/>
      <c r="Y772" s="112"/>
      <c r="Z772" s="112"/>
    </row>
    <row r="773" spans="1:26" ht="15.75" customHeight="1">
      <c r="A773" s="113"/>
      <c r="B773" s="113"/>
      <c r="C773" s="113"/>
      <c r="D773" s="113"/>
      <c r="E773" s="113"/>
      <c r="F773" s="113"/>
      <c r="G773" s="113"/>
      <c r="H773" s="113"/>
      <c r="I773" s="113"/>
      <c r="J773" s="113"/>
      <c r="K773" s="112"/>
      <c r="L773" s="112"/>
      <c r="M773" s="112"/>
      <c r="N773" s="112"/>
      <c r="O773" s="112"/>
      <c r="P773" s="112"/>
      <c r="Q773" s="112"/>
      <c r="R773" s="112"/>
      <c r="S773" s="112"/>
      <c r="T773" s="112"/>
      <c r="U773" s="112"/>
      <c r="V773" s="112"/>
      <c r="W773" s="112"/>
      <c r="X773" s="112"/>
      <c r="Y773" s="112"/>
      <c r="Z773" s="112"/>
    </row>
    <row r="774" spans="1:26" ht="15.75" customHeight="1">
      <c r="A774" s="113"/>
      <c r="B774" s="113"/>
      <c r="C774" s="113"/>
      <c r="D774" s="113"/>
      <c r="E774" s="113"/>
      <c r="F774" s="113"/>
      <c r="G774" s="113"/>
      <c r="H774" s="113"/>
      <c r="I774" s="113"/>
      <c r="J774" s="113"/>
      <c r="K774" s="112"/>
      <c r="L774" s="112"/>
      <c r="M774" s="112"/>
      <c r="N774" s="112"/>
      <c r="O774" s="112"/>
      <c r="P774" s="112"/>
      <c r="Q774" s="112"/>
      <c r="R774" s="112"/>
      <c r="S774" s="112"/>
      <c r="T774" s="112"/>
      <c r="U774" s="112"/>
      <c r="V774" s="112"/>
      <c r="W774" s="112"/>
      <c r="X774" s="112"/>
      <c r="Y774" s="112"/>
      <c r="Z774" s="112"/>
    </row>
    <row r="775" spans="1:26" ht="15.75" customHeight="1">
      <c r="A775" s="113"/>
      <c r="B775" s="113"/>
      <c r="C775" s="113"/>
      <c r="D775" s="113"/>
      <c r="E775" s="113"/>
      <c r="F775" s="113"/>
      <c r="G775" s="113"/>
      <c r="H775" s="113"/>
      <c r="I775" s="113"/>
      <c r="J775" s="113"/>
      <c r="K775" s="112"/>
      <c r="L775" s="112"/>
      <c r="M775" s="112"/>
      <c r="N775" s="112"/>
      <c r="O775" s="112"/>
      <c r="P775" s="112"/>
      <c r="Q775" s="112"/>
      <c r="R775" s="112"/>
      <c r="S775" s="112"/>
      <c r="T775" s="112"/>
      <c r="U775" s="112"/>
      <c r="V775" s="112"/>
      <c r="W775" s="112"/>
      <c r="X775" s="112"/>
      <c r="Y775" s="112"/>
      <c r="Z775" s="112"/>
    </row>
    <row r="776" spans="1:26" ht="15.75" customHeight="1">
      <c r="A776" s="113"/>
      <c r="B776" s="113"/>
      <c r="C776" s="113"/>
      <c r="D776" s="113"/>
      <c r="E776" s="113"/>
      <c r="F776" s="113"/>
      <c r="G776" s="113"/>
      <c r="H776" s="113"/>
      <c r="I776" s="113"/>
      <c r="J776" s="113"/>
      <c r="K776" s="112"/>
      <c r="L776" s="112"/>
      <c r="M776" s="112"/>
      <c r="N776" s="112"/>
      <c r="O776" s="112"/>
      <c r="P776" s="112"/>
      <c r="Q776" s="112"/>
      <c r="R776" s="112"/>
      <c r="S776" s="112"/>
      <c r="T776" s="112"/>
      <c r="U776" s="112"/>
      <c r="V776" s="112"/>
      <c r="W776" s="112"/>
      <c r="X776" s="112"/>
      <c r="Y776" s="112"/>
      <c r="Z776" s="112"/>
    </row>
    <row r="777" spans="1:26" ht="15.75" customHeight="1">
      <c r="A777" s="113"/>
      <c r="B777" s="113"/>
      <c r="C777" s="113"/>
      <c r="D777" s="113"/>
      <c r="E777" s="113"/>
      <c r="F777" s="113"/>
      <c r="G777" s="113"/>
      <c r="H777" s="113"/>
      <c r="I777" s="113"/>
      <c r="J777" s="113"/>
      <c r="K777" s="112"/>
      <c r="L777" s="112"/>
      <c r="M777" s="112"/>
      <c r="N777" s="112"/>
      <c r="O777" s="112"/>
      <c r="P777" s="112"/>
      <c r="Q777" s="112"/>
      <c r="R777" s="112"/>
      <c r="S777" s="112"/>
      <c r="T777" s="112"/>
      <c r="U777" s="112"/>
      <c r="V777" s="112"/>
      <c r="W777" s="112"/>
      <c r="X777" s="112"/>
      <c r="Y777" s="112"/>
      <c r="Z777" s="112"/>
    </row>
    <row r="778" spans="1:26" ht="15.75" customHeight="1">
      <c r="A778" s="113"/>
      <c r="B778" s="113"/>
      <c r="C778" s="113"/>
      <c r="D778" s="113"/>
      <c r="E778" s="113"/>
      <c r="F778" s="113"/>
      <c r="G778" s="113"/>
      <c r="H778" s="113"/>
      <c r="I778" s="113"/>
      <c r="J778" s="113"/>
      <c r="K778" s="112"/>
      <c r="L778" s="112"/>
      <c r="M778" s="112"/>
      <c r="N778" s="112"/>
      <c r="O778" s="112"/>
      <c r="P778" s="112"/>
      <c r="Q778" s="112"/>
      <c r="R778" s="112"/>
      <c r="S778" s="112"/>
      <c r="T778" s="112"/>
      <c r="U778" s="112"/>
      <c r="V778" s="112"/>
      <c r="W778" s="112"/>
      <c r="X778" s="112"/>
      <c r="Y778" s="112"/>
      <c r="Z778" s="112"/>
    </row>
    <row r="779" spans="1:26" ht="15.75" customHeight="1">
      <c r="A779" s="113"/>
      <c r="B779" s="113"/>
      <c r="C779" s="113"/>
      <c r="D779" s="113"/>
      <c r="E779" s="113"/>
      <c r="F779" s="113"/>
      <c r="G779" s="113"/>
      <c r="H779" s="113"/>
      <c r="I779" s="113"/>
      <c r="J779" s="113"/>
      <c r="K779" s="112"/>
      <c r="L779" s="112"/>
      <c r="M779" s="112"/>
      <c r="N779" s="112"/>
      <c r="O779" s="112"/>
      <c r="P779" s="112"/>
      <c r="Q779" s="112"/>
      <c r="R779" s="112"/>
      <c r="S779" s="112"/>
      <c r="T779" s="112"/>
      <c r="U779" s="112"/>
      <c r="V779" s="112"/>
      <c r="W779" s="112"/>
      <c r="X779" s="112"/>
      <c r="Y779" s="112"/>
      <c r="Z779" s="112"/>
    </row>
    <row r="780" spans="1:26" ht="15.75" customHeight="1">
      <c r="A780" s="113"/>
      <c r="B780" s="113"/>
      <c r="C780" s="113"/>
      <c r="D780" s="113"/>
      <c r="E780" s="113"/>
      <c r="F780" s="113"/>
      <c r="G780" s="113"/>
      <c r="H780" s="113"/>
      <c r="I780" s="113"/>
      <c r="J780" s="113"/>
      <c r="K780" s="112"/>
      <c r="L780" s="112"/>
      <c r="M780" s="112"/>
      <c r="N780" s="112"/>
      <c r="O780" s="112"/>
      <c r="P780" s="112"/>
      <c r="Q780" s="112"/>
      <c r="R780" s="112"/>
      <c r="S780" s="112"/>
      <c r="T780" s="112"/>
      <c r="U780" s="112"/>
      <c r="V780" s="112"/>
      <c r="W780" s="112"/>
      <c r="X780" s="112"/>
      <c r="Y780" s="112"/>
      <c r="Z780" s="112"/>
    </row>
    <row r="781" spans="1:26" ht="15.75" customHeight="1">
      <c r="A781" s="113"/>
      <c r="B781" s="113"/>
      <c r="C781" s="113"/>
      <c r="D781" s="113"/>
      <c r="E781" s="113"/>
      <c r="F781" s="113"/>
      <c r="G781" s="113"/>
      <c r="H781" s="113"/>
      <c r="I781" s="113"/>
      <c r="J781" s="113"/>
      <c r="K781" s="112"/>
      <c r="L781" s="112"/>
      <c r="M781" s="112"/>
      <c r="N781" s="112"/>
      <c r="O781" s="112"/>
      <c r="P781" s="112"/>
      <c r="Q781" s="112"/>
      <c r="R781" s="112"/>
      <c r="S781" s="112"/>
      <c r="T781" s="112"/>
      <c r="U781" s="112"/>
      <c r="V781" s="112"/>
      <c r="W781" s="112"/>
      <c r="X781" s="112"/>
      <c r="Y781" s="112"/>
      <c r="Z781" s="112"/>
    </row>
    <row r="782" spans="1:26" ht="15.75" customHeight="1">
      <c r="A782" s="113"/>
      <c r="B782" s="113"/>
      <c r="C782" s="113"/>
      <c r="D782" s="113"/>
      <c r="E782" s="113"/>
      <c r="F782" s="113"/>
      <c r="G782" s="113"/>
      <c r="H782" s="113"/>
      <c r="I782" s="113"/>
      <c r="J782" s="113"/>
      <c r="K782" s="112"/>
      <c r="L782" s="112"/>
      <c r="M782" s="112"/>
      <c r="N782" s="112"/>
      <c r="O782" s="112"/>
      <c r="P782" s="112"/>
      <c r="Q782" s="112"/>
      <c r="R782" s="112"/>
      <c r="S782" s="112"/>
      <c r="T782" s="112"/>
      <c r="U782" s="112"/>
      <c r="V782" s="112"/>
      <c r="W782" s="112"/>
      <c r="X782" s="112"/>
      <c r="Y782" s="112"/>
      <c r="Z782" s="112"/>
    </row>
    <row r="783" spans="1:26" ht="15.75" customHeight="1">
      <c r="A783" s="113"/>
      <c r="B783" s="113"/>
      <c r="C783" s="113"/>
      <c r="D783" s="113"/>
      <c r="E783" s="113"/>
      <c r="F783" s="113"/>
      <c r="G783" s="113"/>
      <c r="H783" s="113"/>
      <c r="I783" s="113"/>
      <c r="J783" s="113"/>
      <c r="K783" s="112"/>
      <c r="L783" s="112"/>
      <c r="M783" s="112"/>
      <c r="N783" s="112"/>
      <c r="O783" s="112"/>
      <c r="P783" s="112"/>
      <c r="Q783" s="112"/>
      <c r="R783" s="112"/>
      <c r="S783" s="112"/>
      <c r="T783" s="112"/>
      <c r="U783" s="112"/>
      <c r="V783" s="112"/>
      <c r="W783" s="112"/>
      <c r="X783" s="112"/>
      <c r="Y783" s="112"/>
      <c r="Z783" s="112"/>
    </row>
    <row r="784" spans="1:26" ht="15.75" customHeight="1">
      <c r="A784" s="113"/>
      <c r="B784" s="113"/>
      <c r="C784" s="113"/>
      <c r="D784" s="113"/>
      <c r="E784" s="113"/>
      <c r="F784" s="113"/>
      <c r="G784" s="113"/>
      <c r="H784" s="113"/>
      <c r="I784" s="113"/>
      <c r="J784" s="113"/>
      <c r="K784" s="112"/>
      <c r="L784" s="112"/>
      <c r="M784" s="112"/>
      <c r="N784" s="112"/>
      <c r="O784" s="112"/>
      <c r="P784" s="112"/>
      <c r="Q784" s="112"/>
      <c r="R784" s="112"/>
      <c r="S784" s="112"/>
      <c r="T784" s="112"/>
      <c r="U784" s="112"/>
      <c r="V784" s="112"/>
      <c r="W784" s="112"/>
      <c r="X784" s="112"/>
      <c r="Y784" s="112"/>
      <c r="Z784" s="112"/>
    </row>
    <row r="785" spans="1:26" ht="15.75" customHeight="1">
      <c r="A785" s="113"/>
      <c r="B785" s="113"/>
      <c r="C785" s="113"/>
      <c r="D785" s="113"/>
      <c r="E785" s="113"/>
      <c r="F785" s="113"/>
      <c r="G785" s="113"/>
      <c r="H785" s="113"/>
      <c r="I785" s="113"/>
      <c r="J785" s="113"/>
      <c r="K785" s="112"/>
      <c r="L785" s="112"/>
      <c r="M785" s="112"/>
      <c r="N785" s="112"/>
      <c r="O785" s="112"/>
      <c r="P785" s="112"/>
      <c r="Q785" s="112"/>
      <c r="R785" s="112"/>
      <c r="S785" s="112"/>
      <c r="T785" s="112"/>
      <c r="U785" s="112"/>
      <c r="V785" s="112"/>
      <c r="W785" s="112"/>
      <c r="X785" s="112"/>
      <c r="Y785" s="112"/>
      <c r="Z785" s="112"/>
    </row>
    <row r="786" spans="1:26" ht="15.75" customHeight="1">
      <c r="A786" s="113"/>
      <c r="B786" s="113"/>
      <c r="C786" s="113"/>
      <c r="D786" s="113"/>
      <c r="E786" s="113"/>
      <c r="F786" s="113"/>
      <c r="G786" s="113"/>
      <c r="H786" s="113"/>
      <c r="I786" s="113"/>
      <c r="J786" s="113"/>
      <c r="K786" s="112"/>
      <c r="L786" s="112"/>
      <c r="M786" s="112"/>
      <c r="N786" s="112"/>
      <c r="O786" s="112"/>
      <c r="P786" s="112"/>
      <c r="Q786" s="112"/>
      <c r="R786" s="112"/>
      <c r="S786" s="112"/>
      <c r="T786" s="112"/>
      <c r="U786" s="112"/>
      <c r="V786" s="112"/>
      <c r="W786" s="112"/>
      <c r="X786" s="112"/>
      <c r="Y786" s="112"/>
      <c r="Z786" s="112"/>
    </row>
    <row r="787" spans="1:26" ht="15.75" customHeight="1">
      <c r="A787" s="113"/>
      <c r="B787" s="113"/>
      <c r="C787" s="113"/>
      <c r="D787" s="113"/>
      <c r="E787" s="113"/>
      <c r="F787" s="113"/>
      <c r="G787" s="113"/>
      <c r="H787" s="113"/>
      <c r="I787" s="113"/>
      <c r="J787" s="113"/>
      <c r="K787" s="112"/>
      <c r="L787" s="112"/>
      <c r="M787" s="112"/>
      <c r="N787" s="112"/>
      <c r="O787" s="112"/>
      <c r="P787" s="112"/>
      <c r="Q787" s="112"/>
      <c r="R787" s="112"/>
      <c r="S787" s="112"/>
      <c r="T787" s="112"/>
      <c r="U787" s="112"/>
      <c r="V787" s="112"/>
      <c r="W787" s="112"/>
      <c r="X787" s="112"/>
      <c r="Y787" s="112"/>
      <c r="Z787" s="112"/>
    </row>
    <row r="788" spans="1:26" ht="15.75" customHeight="1">
      <c r="A788" s="113"/>
      <c r="B788" s="113"/>
      <c r="C788" s="113"/>
      <c r="D788" s="113"/>
      <c r="E788" s="113"/>
      <c r="F788" s="113"/>
      <c r="G788" s="113"/>
      <c r="H788" s="113"/>
      <c r="I788" s="113"/>
      <c r="J788" s="113"/>
      <c r="K788" s="112"/>
      <c r="L788" s="112"/>
      <c r="M788" s="112"/>
      <c r="N788" s="112"/>
      <c r="O788" s="112"/>
      <c r="P788" s="112"/>
      <c r="Q788" s="112"/>
      <c r="R788" s="112"/>
      <c r="S788" s="112"/>
      <c r="T788" s="112"/>
      <c r="U788" s="112"/>
      <c r="V788" s="112"/>
      <c r="W788" s="112"/>
      <c r="X788" s="112"/>
      <c r="Y788" s="112"/>
      <c r="Z788" s="112"/>
    </row>
    <row r="789" spans="1:26" ht="15.75" customHeight="1">
      <c r="A789" s="113"/>
      <c r="B789" s="113"/>
      <c r="C789" s="113"/>
      <c r="D789" s="113"/>
      <c r="E789" s="113"/>
      <c r="F789" s="113"/>
      <c r="G789" s="113"/>
      <c r="H789" s="113"/>
      <c r="I789" s="113"/>
      <c r="J789" s="113"/>
      <c r="K789" s="112"/>
      <c r="L789" s="112"/>
      <c r="M789" s="112"/>
      <c r="N789" s="112"/>
      <c r="O789" s="112"/>
      <c r="P789" s="112"/>
      <c r="Q789" s="112"/>
      <c r="R789" s="112"/>
      <c r="S789" s="112"/>
      <c r="T789" s="112"/>
      <c r="U789" s="112"/>
      <c r="V789" s="112"/>
      <c r="W789" s="112"/>
      <c r="X789" s="112"/>
      <c r="Y789" s="112"/>
      <c r="Z789" s="112"/>
    </row>
    <row r="790" spans="1:26" ht="15.75" customHeight="1">
      <c r="A790" s="113"/>
      <c r="B790" s="113"/>
      <c r="C790" s="113"/>
      <c r="D790" s="113"/>
      <c r="E790" s="113"/>
      <c r="F790" s="113"/>
      <c r="G790" s="113"/>
      <c r="H790" s="113"/>
      <c r="I790" s="113"/>
      <c r="J790" s="113"/>
      <c r="K790" s="112"/>
      <c r="L790" s="112"/>
      <c r="M790" s="112"/>
      <c r="N790" s="112"/>
      <c r="O790" s="112"/>
      <c r="P790" s="112"/>
      <c r="Q790" s="112"/>
      <c r="R790" s="112"/>
      <c r="S790" s="112"/>
      <c r="T790" s="112"/>
      <c r="U790" s="112"/>
      <c r="V790" s="112"/>
      <c r="W790" s="112"/>
      <c r="X790" s="112"/>
      <c r="Y790" s="112"/>
      <c r="Z790" s="112"/>
    </row>
    <row r="791" spans="1:26" ht="15.75" customHeight="1">
      <c r="A791" s="113"/>
      <c r="B791" s="113"/>
      <c r="C791" s="113"/>
      <c r="D791" s="113"/>
      <c r="E791" s="113"/>
      <c r="F791" s="113"/>
      <c r="G791" s="113"/>
      <c r="H791" s="113"/>
      <c r="I791" s="113"/>
      <c r="J791" s="113"/>
      <c r="K791" s="112"/>
      <c r="L791" s="112"/>
      <c r="M791" s="112"/>
      <c r="N791" s="112"/>
      <c r="O791" s="112"/>
      <c r="P791" s="112"/>
      <c r="Q791" s="112"/>
      <c r="R791" s="112"/>
      <c r="S791" s="112"/>
      <c r="T791" s="112"/>
      <c r="U791" s="112"/>
      <c r="V791" s="112"/>
      <c r="W791" s="112"/>
      <c r="X791" s="112"/>
      <c r="Y791" s="112"/>
      <c r="Z791" s="112"/>
    </row>
    <row r="792" spans="1:26" ht="15.75" customHeight="1">
      <c r="A792" s="113"/>
      <c r="B792" s="113"/>
      <c r="C792" s="113"/>
      <c r="D792" s="113"/>
      <c r="E792" s="113"/>
      <c r="F792" s="113"/>
      <c r="G792" s="113"/>
      <c r="H792" s="113"/>
      <c r="I792" s="113"/>
      <c r="J792" s="113"/>
      <c r="K792" s="112"/>
      <c r="L792" s="112"/>
      <c r="M792" s="112"/>
      <c r="N792" s="112"/>
      <c r="O792" s="112"/>
      <c r="P792" s="112"/>
      <c r="Q792" s="112"/>
      <c r="R792" s="112"/>
      <c r="S792" s="112"/>
      <c r="T792" s="112"/>
      <c r="U792" s="112"/>
      <c r="V792" s="112"/>
      <c r="W792" s="112"/>
      <c r="X792" s="112"/>
      <c r="Y792" s="112"/>
      <c r="Z792" s="112"/>
    </row>
    <row r="793" spans="1:26" ht="15.75" customHeight="1">
      <c r="A793" s="113"/>
      <c r="B793" s="113"/>
      <c r="C793" s="113"/>
      <c r="D793" s="113"/>
      <c r="E793" s="113"/>
      <c r="F793" s="113"/>
      <c r="G793" s="113"/>
      <c r="H793" s="113"/>
      <c r="I793" s="113"/>
      <c r="J793" s="113"/>
      <c r="K793" s="112"/>
      <c r="L793" s="112"/>
      <c r="M793" s="112"/>
      <c r="N793" s="112"/>
      <c r="O793" s="112"/>
      <c r="P793" s="112"/>
      <c r="Q793" s="112"/>
      <c r="R793" s="112"/>
      <c r="S793" s="112"/>
      <c r="T793" s="112"/>
      <c r="U793" s="112"/>
      <c r="V793" s="112"/>
      <c r="W793" s="112"/>
      <c r="X793" s="112"/>
      <c r="Y793" s="112"/>
      <c r="Z793" s="112"/>
    </row>
    <row r="794" spans="1:26" ht="15.75" customHeight="1">
      <c r="A794" s="113"/>
      <c r="B794" s="113"/>
      <c r="C794" s="113"/>
      <c r="D794" s="113"/>
      <c r="E794" s="113"/>
      <c r="F794" s="113"/>
      <c r="G794" s="113"/>
      <c r="H794" s="113"/>
      <c r="I794" s="113"/>
      <c r="J794" s="113"/>
      <c r="K794" s="112"/>
      <c r="L794" s="112"/>
      <c r="M794" s="112"/>
      <c r="N794" s="112"/>
      <c r="O794" s="112"/>
      <c r="P794" s="112"/>
      <c r="Q794" s="112"/>
      <c r="R794" s="112"/>
      <c r="S794" s="112"/>
      <c r="T794" s="112"/>
      <c r="U794" s="112"/>
      <c r="V794" s="112"/>
      <c r="W794" s="112"/>
      <c r="X794" s="112"/>
      <c r="Y794" s="112"/>
      <c r="Z794" s="112"/>
    </row>
    <row r="795" spans="1:26" ht="15.75" customHeight="1">
      <c r="A795" s="113"/>
      <c r="B795" s="113"/>
      <c r="C795" s="113"/>
      <c r="D795" s="113"/>
      <c r="E795" s="113"/>
      <c r="F795" s="113"/>
      <c r="G795" s="113"/>
      <c r="H795" s="113"/>
      <c r="I795" s="113"/>
      <c r="J795" s="113"/>
      <c r="K795" s="112"/>
      <c r="L795" s="112"/>
      <c r="M795" s="112"/>
      <c r="N795" s="112"/>
      <c r="O795" s="112"/>
      <c r="P795" s="112"/>
      <c r="Q795" s="112"/>
      <c r="R795" s="112"/>
      <c r="S795" s="112"/>
      <c r="T795" s="112"/>
      <c r="U795" s="112"/>
      <c r="V795" s="112"/>
      <c r="W795" s="112"/>
      <c r="X795" s="112"/>
      <c r="Y795" s="112"/>
      <c r="Z795" s="112"/>
    </row>
    <row r="796" spans="1:26" ht="15.75" customHeight="1">
      <c r="A796" s="113"/>
      <c r="B796" s="113"/>
      <c r="C796" s="113"/>
      <c r="D796" s="113"/>
      <c r="E796" s="113"/>
      <c r="F796" s="113"/>
      <c r="G796" s="113"/>
      <c r="H796" s="113"/>
      <c r="I796" s="113"/>
      <c r="J796" s="113"/>
      <c r="K796" s="112"/>
      <c r="L796" s="112"/>
      <c r="M796" s="112"/>
      <c r="N796" s="112"/>
      <c r="O796" s="112"/>
      <c r="P796" s="112"/>
      <c r="Q796" s="112"/>
      <c r="R796" s="112"/>
      <c r="S796" s="112"/>
      <c r="T796" s="112"/>
      <c r="U796" s="112"/>
      <c r="V796" s="112"/>
      <c r="W796" s="112"/>
      <c r="X796" s="112"/>
      <c r="Y796" s="112"/>
      <c r="Z796" s="112"/>
    </row>
    <row r="797" spans="1:26" ht="15.75" customHeight="1">
      <c r="A797" s="113"/>
      <c r="B797" s="113"/>
      <c r="C797" s="113"/>
      <c r="D797" s="113"/>
      <c r="E797" s="113"/>
      <c r="F797" s="113"/>
      <c r="G797" s="113"/>
      <c r="H797" s="113"/>
      <c r="I797" s="113"/>
      <c r="J797" s="113"/>
      <c r="K797" s="112"/>
      <c r="L797" s="112"/>
      <c r="M797" s="112"/>
      <c r="N797" s="112"/>
      <c r="O797" s="112"/>
      <c r="P797" s="112"/>
      <c r="Q797" s="112"/>
      <c r="R797" s="112"/>
      <c r="S797" s="112"/>
      <c r="T797" s="112"/>
      <c r="U797" s="112"/>
      <c r="V797" s="112"/>
      <c r="W797" s="112"/>
      <c r="X797" s="112"/>
      <c r="Y797" s="112"/>
      <c r="Z797" s="112"/>
    </row>
    <row r="798" spans="1:26" ht="15.75" customHeight="1">
      <c r="A798" s="113"/>
      <c r="B798" s="113"/>
      <c r="C798" s="113"/>
      <c r="D798" s="113"/>
      <c r="E798" s="113"/>
      <c r="F798" s="113"/>
      <c r="G798" s="113"/>
      <c r="H798" s="113"/>
      <c r="I798" s="113"/>
      <c r="J798" s="113"/>
      <c r="K798" s="112"/>
      <c r="L798" s="112"/>
      <c r="M798" s="112"/>
      <c r="N798" s="112"/>
      <c r="O798" s="112"/>
      <c r="P798" s="112"/>
      <c r="Q798" s="112"/>
      <c r="R798" s="112"/>
      <c r="S798" s="112"/>
      <c r="T798" s="112"/>
      <c r="U798" s="112"/>
      <c r="V798" s="112"/>
      <c r="W798" s="112"/>
      <c r="X798" s="112"/>
      <c r="Y798" s="112"/>
      <c r="Z798" s="112"/>
    </row>
    <row r="799" spans="1:26" ht="15.75" customHeight="1">
      <c r="A799" s="113"/>
      <c r="B799" s="113"/>
      <c r="C799" s="113"/>
      <c r="D799" s="113"/>
      <c r="E799" s="113"/>
      <c r="F799" s="113"/>
      <c r="G799" s="113"/>
      <c r="H799" s="113"/>
      <c r="I799" s="113"/>
      <c r="J799" s="113"/>
      <c r="K799" s="112"/>
      <c r="L799" s="112"/>
      <c r="M799" s="112"/>
      <c r="N799" s="112"/>
      <c r="O799" s="112"/>
      <c r="P799" s="112"/>
      <c r="Q799" s="112"/>
      <c r="R799" s="112"/>
      <c r="S799" s="112"/>
      <c r="T799" s="112"/>
      <c r="U799" s="112"/>
      <c r="V799" s="112"/>
      <c r="W799" s="112"/>
      <c r="X799" s="112"/>
      <c r="Y799" s="112"/>
      <c r="Z799" s="112"/>
    </row>
    <row r="800" spans="1:26" ht="15.75" customHeight="1">
      <c r="A800" s="113"/>
      <c r="B800" s="113"/>
      <c r="C800" s="113"/>
      <c r="D800" s="113"/>
      <c r="E800" s="113"/>
      <c r="F800" s="113"/>
      <c r="G800" s="113"/>
      <c r="H800" s="113"/>
      <c r="I800" s="113"/>
      <c r="J800" s="113"/>
      <c r="K800" s="112"/>
      <c r="L800" s="112"/>
      <c r="M800" s="112"/>
      <c r="N800" s="112"/>
      <c r="O800" s="112"/>
      <c r="P800" s="112"/>
      <c r="Q800" s="112"/>
      <c r="R800" s="112"/>
      <c r="S800" s="112"/>
      <c r="T800" s="112"/>
      <c r="U800" s="112"/>
      <c r="V800" s="112"/>
      <c r="W800" s="112"/>
      <c r="X800" s="112"/>
      <c r="Y800" s="112"/>
      <c r="Z800" s="112"/>
    </row>
    <row r="801" spans="1:26" ht="15.75" customHeight="1">
      <c r="A801" s="113"/>
      <c r="B801" s="113"/>
      <c r="C801" s="113"/>
      <c r="D801" s="113"/>
      <c r="E801" s="113"/>
      <c r="F801" s="113"/>
      <c r="G801" s="113"/>
      <c r="H801" s="113"/>
      <c r="I801" s="113"/>
      <c r="J801" s="113"/>
      <c r="K801" s="112"/>
      <c r="L801" s="112"/>
      <c r="M801" s="112"/>
      <c r="N801" s="112"/>
      <c r="O801" s="112"/>
      <c r="P801" s="112"/>
      <c r="Q801" s="112"/>
      <c r="R801" s="112"/>
      <c r="S801" s="112"/>
      <c r="T801" s="112"/>
      <c r="U801" s="112"/>
      <c r="V801" s="112"/>
      <c r="W801" s="112"/>
      <c r="X801" s="112"/>
      <c r="Y801" s="112"/>
      <c r="Z801" s="112"/>
    </row>
    <row r="802" spans="1:26" ht="15.75" customHeight="1">
      <c r="A802" s="113"/>
      <c r="B802" s="113"/>
      <c r="C802" s="113"/>
      <c r="D802" s="113"/>
      <c r="E802" s="113"/>
      <c r="F802" s="113"/>
      <c r="G802" s="113"/>
      <c r="H802" s="113"/>
      <c r="I802" s="113"/>
      <c r="J802" s="113"/>
      <c r="K802" s="112"/>
      <c r="L802" s="112"/>
      <c r="M802" s="112"/>
      <c r="N802" s="112"/>
      <c r="O802" s="112"/>
      <c r="P802" s="112"/>
      <c r="Q802" s="112"/>
      <c r="R802" s="112"/>
      <c r="S802" s="112"/>
      <c r="T802" s="112"/>
      <c r="U802" s="112"/>
      <c r="V802" s="112"/>
      <c r="W802" s="112"/>
      <c r="X802" s="112"/>
      <c r="Y802" s="112"/>
      <c r="Z802" s="112"/>
    </row>
    <row r="803" spans="1:26" ht="15.75" customHeight="1">
      <c r="A803" s="113"/>
      <c r="B803" s="113"/>
      <c r="C803" s="113"/>
      <c r="D803" s="113"/>
      <c r="E803" s="113"/>
      <c r="F803" s="113"/>
      <c r="G803" s="113"/>
      <c r="H803" s="113"/>
      <c r="I803" s="113"/>
      <c r="J803" s="113"/>
      <c r="K803" s="112"/>
      <c r="L803" s="112"/>
      <c r="M803" s="112"/>
      <c r="N803" s="112"/>
      <c r="O803" s="112"/>
      <c r="P803" s="112"/>
      <c r="Q803" s="112"/>
      <c r="R803" s="112"/>
      <c r="S803" s="112"/>
      <c r="T803" s="112"/>
      <c r="U803" s="112"/>
      <c r="V803" s="112"/>
      <c r="W803" s="112"/>
      <c r="X803" s="112"/>
      <c r="Y803" s="112"/>
      <c r="Z803" s="112"/>
    </row>
    <row r="804" spans="1:26" ht="15.75" customHeight="1">
      <c r="A804" s="113"/>
      <c r="B804" s="113"/>
      <c r="C804" s="113"/>
      <c r="D804" s="113"/>
      <c r="E804" s="113"/>
      <c r="F804" s="113"/>
      <c r="G804" s="113"/>
      <c r="H804" s="113"/>
      <c r="I804" s="113"/>
      <c r="J804" s="113"/>
      <c r="K804" s="112"/>
      <c r="L804" s="112"/>
      <c r="M804" s="112"/>
      <c r="N804" s="112"/>
      <c r="O804" s="112"/>
      <c r="P804" s="112"/>
      <c r="Q804" s="112"/>
      <c r="R804" s="112"/>
      <c r="S804" s="112"/>
      <c r="T804" s="112"/>
      <c r="U804" s="112"/>
      <c r="V804" s="112"/>
      <c r="W804" s="112"/>
      <c r="X804" s="112"/>
      <c r="Y804" s="112"/>
      <c r="Z804" s="112"/>
    </row>
    <row r="805" spans="1:26" ht="15.75" customHeight="1">
      <c r="A805" s="113"/>
      <c r="B805" s="113"/>
      <c r="C805" s="113"/>
      <c r="D805" s="113"/>
      <c r="E805" s="113"/>
      <c r="F805" s="113"/>
      <c r="G805" s="113"/>
      <c r="H805" s="113"/>
      <c r="I805" s="113"/>
      <c r="J805" s="113"/>
      <c r="K805" s="112"/>
      <c r="L805" s="112"/>
      <c r="M805" s="112"/>
      <c r="N805" s="112"/>
      <c r="O805" s="112"/>
      <c r="P805" s="112"/>
      <c r="Q805" s="112"/>
      <c r="R805" s="112"/>
      <c r="S805" s="112"/>
      <c r="T805" s="112"/>
      <c r="U805" s="112"/>
      <c r="V805" s="112"/>
      <c r="W805" s="112"/>
      <c r="X805" s="112"/>
      <c r="Y805" s="112"/>
      <c r="Z805" s="112"/>
    </row>
    <row r="806" spans="1:26" ht="15.75" customHeight="1">
      <c r="A806" s="113"/>
      <c r="B806" s="113"/>
      <c r="C806" s="113"/>
      <c r="D806" s="113"/>
      <c r="E806" s="113"/>
      <c r="F806" s="113"/>
      <c r="G806" s="113"/>
      <c r="H806" s="113"/>
      <c r="I806" s="113"/>
      <c r="J806" s="113"/>
      <c r="K806" s="112"/>
      <c r="L806" s="112"/>
      <c r="M806" s="112"/>
      <c r="N806" s="112"/>
      <c r="O806" s="112"/>
      <c r="P806" s="112"/>
      <c r="Q806" s="112"/>
      <c r="R806" s="112"/>
      <c r="S806" s="112"/>
      <c r="T806" s="112"/>
      <c r="U806" s="112"/>
      <c r="V806" s="112"/>
      <c r="W806" s="112"/>
      <c r="X806" s="112"/>
      <c r="Y806" s="112"/>
      <c r="Z806" s="112"/>
    </row>
    <row r="807" spans="1:26" ht="15.75" customHeight="1">
      <c r="A807" s="113"/>
      <c r="B807" s="113"/>
      <c r="C807" s="113"/>
      <c r="D807" s="113"/>
      <c r="E807" s="113"/>
      <c r="F807" s="113"/>
      <c r="G807" s="113"/>
      <c r="H807" s="113"/>
      <c r="I807" s="113"/>
      <c r="J807" s="113"/>
      <c r="K807" s="112"/>
      <c r="L807" s="112"/>
      <c r="M807" s="112"/>
      <c r="N807" s="112"/>
      <c r="O807" s="112"/>
      <c r="P807" s="112"/>
      <c r="Q807" s="112"/>
      <c r="R807" s="112"/>
      <c r="S807" s="112"/>
      <c r="T807" s="112"/>
      <c r="U807" s="112"/>
      <c r="V807" s="112"/>
      <c r="W807" s="112"/>
      <c r="X807" s="112"/>
      <c r="Y807" s="112"/>
      <c r="Z807" s="112"/>
    </row>
    <row r="808" spans="1:26" ht="15.75" customHeight="1">
      <c r="A808" s="113"/>
      <c r="B808" s="113"/>
      <c r="C808" s="113"/>
      <c r="D808" s="113"/>
      <c r="E808" s="113"/>
      <c r="F808" s="113"/>
      <c r="G808" s="113"/>
      <c r="H808" s="113"/>
      <c r="I808" s="113"/>
      <c r="J808" s="113"/>
      <c r="K808" s="112"/>
      <c r="L808" s="112"/>
      <c r="M808" s="112"/>
      <c r="N808" s="112"/>
      <c r="O808" s="112"/>
      <c r="P808" s="112"/>
      <c r="Q808" s="112"/>
      <c r="R808" s="112"/>
      <c r="S808" s="112"/>
      <c r="T808" s="112"/>
      <c r="U808" s="112"/>
      <c r="V808" s="112"/>
      <c r="W808" s="112"/>
      <c r="X808" s="112"/>
      <c r="Y808" s="112"/>
      <c r="Z808" s="112"/>
    </row>
    <row r="809" spans="1:26" ht="15.75" customHeight="1">
      <c r="A809" s="113"/>
      <c r="B809" s="113"/>
      <c r="C809" s="113"/>
      <c r="D809" s="113"/>
      <c r="E809" s="113"/>
      <c r="F809" s="113"/>
      <c r="G809" s="113"/>
      <c r="H809" s="113"/>
      <c r="I809" s="113"/>
      <c r="J809" s="113"/>
      <c r="K809" s="112"/>
      <c r="L809" s="112"/>
      <c r="M809" s="112"/>
      <c r="N809" s="112"/>
      <c r="O809" s="112"/>
      <c r="P809" s="112"/>
      <c r="Q809" s="112"/>
      <c r="R809" s="112"/>
      <c r="S809" s="112"/>
      <c r="T809" s="112"/>
      <c r="U809" s="112"/>
      <c r="V809" s="112"/>
      <c r="W809" s="112"/>
      <c r="X809" s="112"/>
      <c r="Y809" s="112"/>
      <c r="Z809" s="112"/>
    </row>
    <row r="810" spans="1:26" ht="15.75" customHeight="1">
      <c r="A810" s="113"/>
      <c r="B810" s="113"/>
      <c r="C810" s="113"/>
      <c r="D810" s="113"/>
      <c r="E810" s="113"/>
      <c r="F810" s="113"/>
      <c r="G810" s="113"/>
      <c r="H810" s="113"/>
      <c r="I810" s="113"/>
      <c r="J810" s="113"/>
      <c r="K810" s="112"/>
      <c r="L810" s="112"/>
      <c r="M810" s="112"/>
      <c r="N810" s="112"/>
      <c r="O810" s="112"/>
      <c r="P810" s="112"/>
      <c r="Q810" s="112"/>
      <c r="R810" s="112"/>
      <c r="S810" s="112"/>
      <c r="T810" s="112"/>
      <c r="U810" s="112"/>
      <c r="V810" s="112"/>
      <c r="W810" s="112"/>
      <c r="X810" s="112"/>
      <c r="Y810" s="112"/>
      <c r="Z810" s="112"/>
    </row>
    <row r="811" spans="1:26" ht="15.75" customHeight="1">
      <c r="A811" s="113"/>
      <c r="B811" s="113"/>
      <c r="C811" s="113"/>
      <c r="D811" s="113"/>
      <c r="E811" s="113"/>
      <c r="F811" s="113"/>
      <c r="G811" s="113"/>
      <c r="H811" s="113"/>
      <c r="I811" s="113"/>
      <c r="J811" s="113"/>
      <c r="K811" s="112"/>
      <c r="L811" s="112"/>
      <c r="M811" s="112"/>
      <c r="N811" s="112"/>
      <c r="O811" s="112"/>
      <c r="P811" s="112"/>
      <c r="Q811" s="112"/>
      <c r="R811" s="112"/>
      <c r="S811" s="112"/>
      <c r="T811" s="112"/>
      <c r="U811" s="112"/>
      <c r="V811" s="112"/>
      <c r="W811" s="112"/>
      <c r="X811" s="112"/>
      <c r="Y811" s="112"/>
      <c r="Z811" s="112"/>
    </row>
    <row r="812" spans="1:26" ht="15.75" customHeight="1">
      <c r="A812" s="113"/>
      <c r="B812" s="113"/>
      <c r="C812" s="113"/>
      <c r="D812" s="113"/>
      <c r="E812" s="113"/>
      <c r="F812" s="113"/>
      <c r="G812" s="113"/>
      <c r="H812" s="113"/>
      <c r="I812" s="113"/>
      <c r="J812" s="113"/>
      <c r="K812" s="112"/>
      <c r="L812" s="112"/>
      <c r="M812" s="112"/>
      <c r="N812" s="112"/>
      <c r="O812" s="112"/>
      <c r="P812" s="112"/>
      <c r="Q812" s="112"/>
      <c r="R812" s="112"/>
      <c r="S812" s="112"/>
      <c r="T812" s="112"/>
      <c r="U812" s="112"/>
      <c r="V812" s="112"/>
      <c r="W812" s="112"/>
      <c r="X812" s="112"/>
      <c r="Y812" s="112"/>
      <c r="Z812" s="112"/>
    </row>
    <row r="813" spans="1:26" ht="15.75" customHeight="1">
      <c r="A813" s="113"/>
      <c r="B813" s="113"/>
      <c r="C813" s="113"/>
      <c r="D813" s="113"/>
      <c r="E813" s="113"/>
      <c r="F813" s="113"/>
      <c r="G813" s="113"/>
      <c r="H813" s="113"/>
      <c r="I813" s="113"/>
      <c r="J813" s="113"/>
      <c r="K813" s="112"/>
      <c r="L813" s="112"/>
      <c r="M813" s="112"/>
      <c r="N813" s="112"/>
      <c r="O813" s="112"/>
      <c r="P813" s="112"/>
      <c r="Q813" s="112"/>
      <c r="R813" s="112"/>
      <c r="S813" s="112"/>
      <c r="T813" s="112"/>
      <c r="U813" s="112"/>
      <c r="V813" s="112"/>
      <c r="W813" s="112"/>
      <c r="X813" s="112"/>
      <c r="Y813" s="112"/>
      <c r="Z813" s="112"/>
    </row>
    <row r="814" spans="1:26" ht="15.75" customHeight="1">
      <c r="A814" s="113"/>
      <c r="B814" s="113"/>
      <c r="C814" s="113"/>
      <c r="D814" s="113"/>
      <c r="E814" s="113"/>
      <c r="F814" s="113"/>
      <c r="G814" s="113"/>
      <c r="H814" s="113"/>
      <c r="I814" s="113"/>
      <c r="J814" s="113"/>
      <c r="K814" s="112"/>
      <c r="L814" s="112"/>
      <c r="M814" s="112"/>
      <c r="N814" s="112"/>
      <c r="O814" s="112"/>
      <c r="P814" s="112"/>
      <c r="Q814" s="112"/>
      <c r="R814" s="112"/>
      <c r="S814" s="112"/>
      <c r="T814" s="112"/>
      <c r="U814" s="112"/>
      <c r="V814" s="112"/>
      <c r="W814" s="112"/>
      <c r="X814" s="112"/>
      <c r="Y814" s="112"/>
      <c r="Z814" s="112"/>
    </row>
    <row r="815" spans="1:26" ht="15.75" customHeight="1">
      <c r="A815" s="113"/>
      <c r="B815" s="113"/>
      <c r="C815" s="113"/>
      <c r="D815" s="113"/>
      <c r="E815" s="113"/>
      <c r="F815" s="113"/>
      <c r="G815" s="113"/>
      <c r="H815" s="113"/>
      <c r="I815" s="113"/>
      <c r="J815" s="113"/>
      <c r="K815" s="112"/>
      <c r="L815" s="112"/>
      <c r="M815" s="112"/>
      <c r="N815" s="112"/>
      <c r="O815" s="112"/>
      <c r="P815" s="112"/>
      <c r="Q815" s="112"/>
      <c r="R815" s="112"/>
      <c r="S815" s="112"/>
      <c r="T815" s="112"/>
      <c r="U815" s="112"/>
      <c r="V815" s="112"/>
      <c r="W815" s="112"/>
      <c r="X815" s="112"/>
      <c r="Y815" s="112"/>
      <c r="Z815" s="112"/>
    </row>
    <row r="816" spans="1:26" ht="15.75" customHeight="1">
      <c r="A816" s="113"/>
      <c r="B816" s="113"/>
      <c r="C816" s="113"/>
      <c r="D816" s="113"/>
      <c r="E816" s="113"/>
      <c r="F816" s="113"/>
      <c r="G816" s="113"/>
      <c r="H816" s="113"/>
      <c r="I816" s="113"/>
      <c r="J816" s="113"/>
      <c r="K816" s="112"/>
      <c r="L816" s="112"/>
      <c r="M816" s="112"/>
      <c r="N816" s="112"/>
      <c r="O816" s="112"/>
      <c r="P816" s="112"/>
      <c r="Q816" s="112"/>
      <c r="R816" s="112"/>
      <c r="S816" s="112"/>
      <c r="T816" s="112"/>
      <c r="U816" s="112"/>
      <c r="V816" s="112"/>
      <c r="W816" s="112"/>
      <c r="X816" s="112"/>
      <c r="Y816" s="112"/>
      <c r="Z816" s="112"/>
    </row>
    <row r="817" spans="1:26" ht="15.75" customHeight="1">
      <c r="A817" s="113"/>
      <c r="B817" s="113"/>
      <c r="C817" s="113"/>
      <c r="D817" s="113"/>
      <c r="E817" s="113"/>
      <c r="F817" s="113"/>
      <c r="G817" s="113"/>
      <c r="H817" s="113"/>
      <c r="I817" s="113"/>
      <c r="J817" s="113"/>
      <c r="K817" s="112"/>
      <c r="L817" s="112"/>
      <c r="M817" s="112"/>
      <c r="N817" s="112"/>
      <c r="O817" s="112"/>
      <c r="P817" s="112"/>
      <c r="Q817" s="112"/>
      <c r="R817" s="112"/>
      <c r="S817" s="112"/>
      <c r="T817" s="112"/>
      <c r="U817" s="112"/>
      <c r="V817" s="112"/>
      <c r="W817" s="112"/>
      <c r="X817" s="112"/>
      <c r="Y817" s="112"/>
      <c r="Z817" s="112"/>
    </row>
    <row r="818" spans="1:26" ht="15.75" customHeight="1">
      <c r="A818" s="113"/>
      <c r="B818" s="113"/>
      <c r="C818" s="113"/>
      <c r="D818" s="113"/>
      <c r="E818" s="113"/>
      <c r="F818" s="113"/>
      <c r="G818" s="113"/>
      <c r="H818" s="113"/>
      <c r="I818" s="113"/>
      <c r="J818" s="113"/>
      <c r="K818" s="112"/>
      <c r="L818" s="112"/>
      <c r="M818" s="112"/>
      <c r="N818" s="112"/>
      <c r="O818" s="112"/>
      <c r="P818" s="112"/>
      <c r="Q818" s="112"/>
      <c r="R818" s="112"/>
      <c r="S818" s="112"/>
      <c r="T818" s="112"/>
      <c r="U818" s="112"/>
      <c r="V818" s="112"/>
      <c r="W818" s="112"/>
      <c r="X818" s="112"/>
      <c r="Y818" s="112"/>
      <c r="Z818" s="112"/>
    </row>
    <row r="819" spans="1:26" ht="15.75" customHeight="1">
      <c r="A819" s="113"/>
      <c r="B819" s="113"/>
      <c r="C819" s="113"/>
      <c r="D819" s="113"/>
      <c r="E819" s="113"/>
      <c r="F819" s="113"/>
      <c r="G819" s="113"/>
      <c r="H819" s="113"/>
      <c r="I819" s="113"/>
      <c r="J819" s="113"/>
      <c r="K819" s="112"/>
      <c r="L819" s="112"/>
      <c r="M819" s="112"/>
      <c r="N819" s="112"/>
      <c r="O819" s="112"/>
      <c r="P819" s="112"/>
      <c r="Q819" s="112"/>
      <c r="R819" s="112"/>
      <c r="S819" s="112"/>
      <c r="T819" s="112"/>
      <c r="U819" s="112"/>
      <c r="V819" s="112"/>
      <c r="W819" s="112"/>
      <c r="X819" s="112"/>
      <c r="Y819" s="112"/>
      <c r="Z819" s="112"/>
    </row>
    <row r="820" spans="1:26" ht="15.75" customHeight="1">
      <c r="A820" s="113"/>
      <c r="B820" s="113"/>
      <c r="C820" s="113"/>
      <c r="D820" s="113"/>
      <c r="E820" s="113"/>
      <c r="F820" s="113"/>
      <c r="G820" s="113"/>
      <c r="H820" s="113"/>
      <c r="I820" s="113"/>
      <c r="J820" s="113"/>
      <c r="K820" s="112"/>
      <c r="L820" s="112"/>
      <c r="M820" s="112"/>
      <c r="N820" s="112"/>
      <c r="O820" s="112"/>
      <c r="P820" s="112"/>
      <c r="Q820" s="112"/>
      <c r="R820" s="112"/>
      <c r="S820" s="112"/>
      <c r="T820" s="112"/>
      <c r="U820" s="112"/>
      <c r="V820" s="112"/>
      <c r="W820" s="112"/>
      <c r="X820" s="112"/>
      <c r="Y820" s="112"/>
      <c r="Z820" s="112"/>
    </row>
    <row r="821" spans="1:26" ht="15.75" customHeight="1">
      <c r="A821" s="113"/>
      <c r="B821" s="113"/>
      <c r="C821" s="113"/>
      <c r="D821" s="113"/>
      <c r="E821" s="113"/>
      <c r="F821" s="113"/>
      <c r="G821" s="113"/>
      <c r="H821" s="113"/>
      <c r="I821" s="113"/>
      <c r="J821" s="113"/>
      <c r="K821" s="112"/>
      <c r="L821" s="112"/>
      <c r="M821" s="112"/>
      <c r="N821" s="112"/>
      <c r="O821" s="112"/>
      <c r="P821" s="112"/>
      <c r="Q821" s="112"/>
      <c r="R821" s="112"/>
      <c r="S821" s="112"/>
      <c r="T821" s="112"/>
      <c r="U821" s="112"/>
      <c r="V821" s="112"/>
      <c r="W821" s="112"/>
      <c r="X821" s="112"/>
      <c r="Y821" s="112"/>
      <c r="Z821" s="112"/>
    </row>
    <row r="822" spans="1:26" ht="15.75" customHeight="1">
      <c r="A822" s="113"/>
      <c r="B822" s="113"/>
      <c r="C822" s="113"/>
      <c r="D822" s="113"/>
      <c r="E822" s="113"/>
      <c r="F822" s="113"/>
      <c r="G822" s="113"/>
      <c r="H822" s="113"/>
      <c r="I822" s="113"/>
      <c r="J822" s="113"/>
      <c r="K822" s="112"/>
      <c r="L822" s="112"/>
      <c r="M822" s="112"/>
      <c r="N822" s="112"/>
      <c r="O822" s="112"/>
      <c r="P822" s="112"/>
      <c r="Q822" s="112"/>
      <c r="R822" s="112"/>
      <c r="S822" s="112"/>
      <c r="T822" s="112"/>
      <c r="U822" s="112"/>
      <c r="V822" s="112"/>
      <c r="W822" s="112"/>
      <c r="X822" s="112"/>
      <c r="Y822" s="112"/>
      <c r="Z822" s="112"/>
    </row>
    <row r="823" spans="1:26" ht="15.75" customHeight="1">
      <c r="A823" s="113"/>
      <c r="B823" s="113"/>
      <c r="C823" s="113"/>
      <c r="D823" s="113"/>
      <c r="E823" s="113"/>
      <c r="F823" s="113"/>
      <c r="G823" s="113"/>
      <c r="H823" s="113"/>
      <c r="I823" s="113"/>
      <c r="J823" s="113"/>
      <c r="K823" s="112"/>
      <c r="L823" s="112"/>
      <c r="M823" s="112"/>
      <c r="N823" s="112"/>
      <c r="O823" s="112"/>
      <c r="P823" s="112"/>
      <c r="Q823" s="112"/>
      <c r="R823" s="112"/>
      <c r="S823" s="112"/>
      <c r="T823" s="112"/>
      <c r="U823" s="112"/>
      <c r="V823" s="112"/>
      <c r="W823" s="112"/>
      <c r="X823" s="112"/>
      <c r="Y823" s="112"/>
      <c r="Z823" s="112"/>
    </row>
    <row r="824" spans="1:26" ht="15.75" customHeight="1">
      <c r="A824" s="113"/>
      <c r="B824" s="113"/>
      <c r="C824" s="113"/>
      <c r="D824" s="113"/>
      <c r="E824" s="113"/>
      <c r="F824" s="113"/>
      <c r="G824" s="113"/>
      <c r="H824" s="113"/>
      <c r="I824" s="113"/>
      <c r="J824" s="113"/>
      <c r="K824" s="112"/>
      <c r="L824" s="112"/>
      <c r="M824" s="112"/>
      <c r="N824" s="112"/>
      <c r="O824" s="112"/>
      <c r="P824" s="112"/>
      <c r="Q824" s="112"/>
      <c r="R824" s="112"/>
      <c r="S824" s="112"/>
      <c r="T824" s="112"/>
      <c r="U824" s="112"/>
      <c r="V824" s="112"/>
      <c r="W824" s="112"/>
      <c r="X824" s="112"/>
      <c r="Y824" s="112"/>
      <c r="Z824" s="112"/>
    </row>
    <row r="825" spans="1:26" ht="15.75" customHeight="1">
      <c r="A825" s="113"/>
      <c r="B825" s="113"/>
      <c r="C825" s="113"/>
      <c r="D825" s="113"/>
      <c r="E825" s="113"/>
      <c r="F825" s="113"/>
      <c r="G825" s="113"/>
      <c r="H825" s="113"/>
      <c r="I825" s="113"/>
      <c r="J825" s="113"/>
      <c r="K825" s="112"/>
      <c r="L825" s="112"/>
      <c r="M825" s="112"/>
      <c r="N825" s="112"/>
      <c r="O825" s="112"/>
      <c r="P825" s="112"/>
      <c r="Q825" s="112"/>
      <c r="R825" s="112"/>
      <c r="S825" s="112"/>
      <c r="T825" s="112"/>
      <c r="U825" s="112"/>
      <c r="V825" s="112"/>
      <c r="W825" s="112"/>
      <c r="X825" s="112"/>
      <c r="Y825" s="112"/>
      <c r="Z825" s="112"/>
    </row>
    <row r="826" spans="1:26" ht="15.75" customHeight="1">
      <c r="A826" s="113"/>
      <c r="B826" s="113"/>
      <c r="C826" s="113"/>
      <c r="D826" s="113"/>
      <c r="E826" s="113"/>
      <c r="F826" s="113"/>
      <c r="G826" s="113"/>
      <c r="H826" s="113"/>
      <c r="I826" s="113"/>
      <c r="J826" s="113"/>
      <c r="K826" s="112"/>
      <c r="L826" s="112"/>
      <c r="M826" s="112"/>
      <c r="N826" s="112"/>
      <c r="O826" s="112"/>
      <c r="P826" s="112"/>
      <c r="Q826" s="112"/>
      <c r="R826" s="112"/>
      <c r="S826" s="112"/>
      <c r="T826" s="112"/>
      <c r="U826" s="112"/>
      <c r="V826" s="112"/>
      <c r="W826" s="112"/>
      <c r="X826" s="112"/>
      <c r="Y826" s="112"/>
      <c r="Z826" s="112"/>
    </row>
    <row r="827" spans="1:26" ht="15.75" customHeight="1">
      <c r="A827" s="113"/>
      <c r="B827" s="113"/>
      <c r="C827" s="113"/>
      <c r="D827" s="113"/>
      <c r="E827" s="113"/>
      <c r="F827" s="113"/>
      <c r="G827" s="113"/>
      <c r="H827" s="113"/>
      <c r="I827" s="113"/>
      <c r="J827" s="113"/>
      <c r="K827" s="112"/>
      <c r="L827" s="112"/>
      <c r="M827" s="112"/>
      <c r="N827" s="112"/>
      <c r="O827" s="112"/>
      <c r="P827" s="112"/>
      <c r="Q827" s="112"/>
      <c r="R827" s="112"/>
      <c r="S827" s="112"/>
      <c r="T827" s="112"/>
      <c r="U827" s="112"/>
      <c r="V827" s="112"/>
      <c r="W827" s="112"/>
      <c r="X827" s="112"/>
      <c r="Y827" s="112"/>
      <c r="Z827" s="112"/>
    </row>
    <row r="828" spans="1:26" ht="15.75" customHeight="1">
      <c r="A828" s="113"/>
      <c r="B828" s="113"/>
      <c r="C828" s="113"/>
      <c r="D828" s="113"/>
      <c r="E828" s="113"/>
      <c r="F828" s="113"/>
      <c r="G828" s="113"/>
      <c r="H828" s="113"/>
      <c r="I828" s="113"/>
      <c r="J828" s="113"/>
      <c r="K828" s="112"/>
      <c r="L828" s="112"/>
      <c r="M828" s="112"/>
      <c r="N828" s="112"/>
      <c r="O828" s="112"/>
      <c r="P828" s="112"/>
      <c r="Q828" s="112"/>
      <c r="R828" s="112"/>
      <c r="S828" s="112"/>
      <c r="T828" s="112"/>
      <c r="U828" s="112"/>
      <c r="V828" s="112"/>
      <c r="W828" s="112"/>
      <c r="X828" s="112"/>
      <c r="Y828" s="112"/>
      <c r="Z828" s="112"/>
    </row>
    <row r="829" spans="1:26" ht="15.75" customHeight="1">
      <c r="A829" s="113"/>
      <c r="B829" s="113"/>
      <c r="C829" s="113"/>
      <c r="D829" s="113"/>
      <c r="E829" s="113"/>
      <c r="F829" s="113"/>
      <c r="G829" s="113"/>
      <c r="H829" s="113"/>
      <c r="I829" s="113"/>
      <c r="J829" s="113"/>
      <c r="K829" s="112"/>
      <c r="L829" s="112"/>
      <c r="M829" s="112"/>
      <c r="N829" s="112"/>
      <c r="O829" s="112"/>
      <c r="P829" s="112"/>
      <c r="Q829" s="112"/>
      <c r="R829" s="112"/>
      <c r="S829" s="112"/>
      <c r="T829" s="112"/>
      <c r="U829" s="112"/>
      <c r="V829" s="112"/>
      <c r="W829" s="112"/>
      <c r="X829" s="112"/>
      <c r="Y829" s="112"/>
      <c r="Z829" s="112"/>
    </row>
    <row r="830" spans="1:26" ht="15.75" customHeight="1">
      <c r="A830" s="113"/>
      <c r="B830" s="113"/>
      <c r="C830" s="113"/>
      <c r="D830" s="113"/>
      <c r="E830" s="113"/>
      <c r="F830" s="113"/>
      <c r="G830" s="113"/>
      <c r="H830" s="113"/>
      <c r="I830" s="113"/>
      <c r="J830" s="113"/>
      <c r="K830" s="112"/>
      <c r="L830" s="112"/>
      <c r="M830" s="112"/>
      <c r="N830" s="112"/>
      <c r="O830" s="112"/>
      <c r="P830" s="112"/>
      <c r="Q830" s="112"/>
      <c r="R830" s="112"/>
      <c r="S830" s="112"/>
      <c r="T830" s="112"/>
      <c r="U830" s="112"/>
      <c r="V830" s="112"/>
      <c r="W830" s="112"/>
      <c r="X830" s="112"/>
      <c r="Y830" s="112"/>
      <c r="Z830" s="112"/>
    </row>
    <row r="831" spans="1:26" ht="15.75" customHeight="1">
      <c r="A831" s="113"/>
      <c r="B831" s="113"/>
      <c r="C831" s="113"/>
      <c r="D831" s="113"/>
      <c r="E831" s="113"/>
      <c r="F831" s="113"/>
      <c r="G831" s="113"/>
      <c r="H831" s="113"/>
      <c r="I831" s="113"/>
      <c r="J831" s="113"/>
      <c r="K831" s="112"/>
      <c r="L831" s="112"/>
      <c r="M831" s="112"/>
      <c r="N831" s="112"/>
      <c r="O831" s="112"/>
      <c r="P831" s="112"/>
      <c r="Q831" s="112"/>
      <c r="R831" s="112"/>
      <c r="S831" s="112"/>
      <c r="T831" s="112"/>
      <c r="U831" s="112"/>
      <c r="V831" s="112"/>
      <c r="W831" s="112"/>
      <c r="X831" s="112"/>
      <c r="Y831" s="112"/>
      <c r="Z831" s="112"/>
    </row>
    <row r="832" spans="1:26" ht="15.75" customHeight="1">
      <c r="A832" s="113"/>
      <c r="B832" s="113"/>
      <c r="C832" s="113"/>
      <c r="D832" s="113"/>
      <c r="E832" s="113"/>
      <c r="F832" s="113"/>
      <c r="G832" s="113"/>
      <c r="H832" s="113"/>
      <c r="I832" s="113"/>
      <c r="J832" s="113"/>
      <c r="K832" s="112"/>
      <c r="L832" s="112"/>
      <c r="M832" s="112"/>
      <c r="N832" s="112"/>
      <c r="O832" s="112"/>
      <c r="P832" s="112"/>
      <c r="Q832" s="112"/>
      <c r="R832" s="112"/>
      <c r="S832" s="112"/>
      <c r="T832" s="112"/>
      <c r="U832" s="112"/>
      <c r="V832" s="112"/>
      <c r="W832" s="112"/>
      <c r="X832" s="112"/>
      <c r="Y832" s="112"/>
      <c r="Z832" s="112"/>
    </row>
    <row r="833" spans="1:26" ht="15.75" customHeight="1">
      <c r="A833" s="113"/>
      <c r="B833" s="113"/>
      <c r="C833" s="113"/>
      <c r="D833" s="113"/>
      <c r="E833" s="113"/>
      <c r="F833" s="113"/>
      <c r="G833" s="113"/>
      <c r="H833" s="113"/>
      <c r="I833" s="113"/>
      <c r="J833" s="113"/>
      <c r="K833" s="112"/>
      <c r="L833" s="112"/>
      <c r="M833" s="112"/>
      <c r="N833" s="112"/>
      <c r="O833" s="112"/>
      <c r="P833" s="112"/>
      <c r="Q833" s="112"/>
      <c r="R833" s="112"/>
      <c r="S833" s="112"/>
      <c r="T833" s="112"/>
      <c r="U833" s="112"/>
      <c r="V833" s="112"/>
      <c r="W833" s="112"/>
      <c r="X833" s="112"/>
      <c r="Y833" s="112"/>
      <c r="Z833" s="112"/>
    </row>
    <row r="834" spans="1:26" ht="15.75" customHeight="1">
      <c r="A834" s="113"/>
      <c r="B834" s="113"/>
      <c r="C834" s="113"/>
      <c r="D834" s="113"/>
      <c r="E834" s="113"/>
      <c r="F834" s="113"/>
      <c r="G834" s="113"/>
      <c r="H834" s="113"/>
      <c r="I834" s="113"/>
      <c r="J834" s="113"/>
      <c r="K834" s="112"/>
      <c r="L834" s="112"/>
      <c r="M834" s="112"/>
      <c r="N834" s="112"/>
      <c r="O834" s="112"/>
      <c r="P834" s="112"/>
      <c r="Q834" s="112"/>
      <c r="R834" s="112"/>
      <c r="S834" s="112"/>
      <c r="T834" s="112"/>
      <c r="U834" s="112"/>
      <c r="V834" s="112"/>
      <c r="W834" s="112"/>
      <c r="X834" s="112"/>
      <c r="Y834" s="112"/>
      <c r="Z834" s="112"/>
    </row>
    <row r="835" spans="1:26" ht="15.75" customHeight="1">
      <c r="A835" s="113"/>
      <c r="B835" s="113"/>
      <c r="C835" s="113"/>
      <c r="D835" s="113"/>
      <c r="E835" s="113"/>
      <c r="F835" s="113"/>
      <c r="G835" s="113"/>
      <c r="H835" s="113"/>
      <c r="I835" s="113"/>
      <c r="J835" s="113"/>
      <c r="K835" s="112"/>
      <c r="L835" s="112"/>
      <c r="M835" s="112"/>
      <c r="N835" s="112"/>
      <c r="O835" s="112"/>
      <c r="P835" s="112"/>
      <c r="Q835" s="112"/>
      <c r="R835" s="112"/>
      <c r="S835" s="112"/>
      <c r="T835" s="112"/>
      <c r="U835" s="112"/>
      <c r="V835" s="112"/>
      <c r="W835" s="112"/>
      <c r="X835" s="112"/>
      <c r="Y835" s="112"/>
      <c r="Z835" s="112"/>
    </row>
    <row r="836" spans="1:26" ht="15.75" customHeight="1">
      <c r="A836" s="113"/>
      <c r="B836" s="113"/>
      <c r="C836" s="113"/>
      <c r="D836" s="113"/>
      <c r="E836" s="113"/>
      <c r="F836" s="113"/>
      <c r="G836" s="113"/>
      <c r="H836" s="113"/>
      <c r="I836" s="113"/>
      <c r="J836" s="113"/>
      <c r="K836" s="112"/>
      <c r="L836" s="112"/>
      <c r="M836" s="112"/>
      <c r="N836" s="112"/>
      <c r="O836" s="112"/>
      <c r="P836" s="112"/>
      <c r="Q836" s="112"/>
      <c r="R836" s="112"/>
      <c r="S836" s="112"/>
      <c r="T836" s="112"/>
      <c r="U836" s="112"/>
      <c r="V836" s="112"/>
      <c r="W836" s="112"/>
      <c r="X836" s="112"/>
      <c r="Y836" s="112"/>
      <c r="Z836" s="112"/>
    </row>
    <row r="837" spans="1:26" ht="15.75" customHeight="1">
      <c r="A837" s="113"/>
      <c r="B837" s="113"/>
      <c r="C837" s="113"/>
      <c r="D837" s="113"/>
      <c r="E837" s="113"/>
      <c r="F837" s="113"/>
      <c r="G837" s="113"/>
      <c r="H837" s="113"/>
      <c r="I837" s="113"/>
      <c r="J837" s="113"/>
      <c r="K837" s="112"/>
      <c r="L837" s="112"/>
      <c r="M837" s="112"/>
      <c r="N837" s="112"/>
      <c r="O837" s="112"/>
      <c r="P837" s="112"/>
      <c r="Q837" s="112"/>
      <c r="R837" s="112"/>
      <c r="S837" s="112"/>
      <c r="T837" s="112"/>
      <c r="U837" s="112"/>
      <c r="V837" s="112"/>
      <c r="W837" s="112"/>
      <c r="X837" s="112"/>
      <c r="Y837" s="112"/>
      <c r="Z837" s="112"/>
    </row>
    <row r="838" spans="1:26" ht="15.75" customHeight="1">
      <c r="A838" s="113"/>
      <c r="B838" s="113"/>
      <c r="C838" s="113"/>
      <c r="D838" s="113"/>
      <c r="E838" s="113"/>
      <c r="F838" s="113"/>
      <c r="G838" s="113"/>
      <c r="H838" s="113"/>
      <c r="I838" s="113"/>
      <c r="J838" s="113"/>
      <c r="K838" s="112"/>
      <c r="L838" s="112"/>
      <c r="M838" s="112"/>
      <c r="N838" s="112"/>
      <c r="O838" s="112"/>
      <c r="P838" s="112"/>
      <c r="Q838" s="112"/>
      <c r="R838" s="112"/>
      <c r="S838" s="112"/>
      <c r="T838" s="112"/>
      <c r="U838" s="112"/>
      <c r="V838" s="112"/>
      <c r="W838" s="112"/>
      <c r="X838" s="112"/>
      <c r="Y838" s="112"/>
      <c r="Z838" s="112"/>
    </row>
    <row r="839" spans="1:26" ht="15.75" customHeight="1">
      <c r="A839" s="113"/>
      <c r="B839" s="113"/>
      <c r="C839" s="113"/>
      <c r="D839" s="113"/>
      <c r="E839" s="113"/>
      <c r="F839" s="113"/>
      <c r="G839" s="113"/>
      <c r="H839" s="113"/>
      <c r="I839" s="113"/>
      <c r="J839" s="113"/>
      <c r="K839" s="112"/>
      <c r="L839" s="112"/>
      <c r="M839" s="112"/>
      <c r="N839" s="112"/>
      <c r="O839" s="112"/>
      <c r="P839" s="112"/>
      <c r="Q839" s="112"/>
      <c r="R839" s="112"/>
      <c r="S839" s="112"/>
      <c r="T839" s="112"/>
      <c r="U839" s="112"/>
      <c r="V839" s="112"/>
      <c r="W839" s="112"/>
      <c r="X839" s="112"/>
      <c r="Y839" s="112"/>
      <c r="Z839" s="112"/>
    </row>
    <row r="840" spans="1:26" ht="15.75" customHeight="1">
      <c r="A840" s="113"/>
      <c r="B840" s="113"/>
      <c r="C840" s="113"/>
      <c r="D840" s="113"/>
      <c r="E840" s="113"/>
      <c r="F840" s="113"/>
      <c r="G840" s="113"/>
      <c r="H840" s="113"/>
      <c r="I840" s="113"/>
      <c r="J840" s="113"/>
      <c r="K840" s="112"/>
      <c r="L840" s="112"/>
      <c r="M840" s="112"/>
      <c r="N840" s="112"/>
      <c r="O840" s="112"/>
      <c r="P840" s="112"/>
      <c r="Q840" s="112"/>
      <c r="R840" s="112"/>
      <c r="S840" s="112"/>
      <c r="T840" s="112"/>
      <c r="U840" s="112"/>
      <c r="V840" s="112"/>
      <c r="W840" s="112"/>
      <c r="X840" s="112"/>
      <c r="Y840" s="112"/>
      <c r="Z840" s="112"/>
    </row>
    <row r="841" spans="1:26" ht="15.75" customHeight="1">
      <c r="A841" s="113"/>
      <c r="B841" s="113"/>
      <c r="C841" s="113"/>
      <c r="D841" s="113"/>
      <c r="E841" s="113"/>
      <c r="F841" s="113"/>
      <c r="G841" s="113"/>
      <c r="H841" s="113"/>
      <c r="I841" s="113"/>
      <c r="J841" s="113"/>
      <c r="K841" s="112"/>
      <c r="L841" s="112"/>
      <c r="M841" s="112"/>
      <c r="N841" s="112"/>
      <c r="O841" s="112"/>
      <c r="P841" s="112"/>
      <c r="Q841" s="112"/>
      <c r="R841" s="112"/>
      <c r="S841" s="112"/>
      <c r="T841" s="112"/>
      <c r="U841" s="112"/>
      <c r="V841" s="112"/>
      <c r="W841" s="112"/>
      <c r="X841" s="112"/>
      <c r="Y841" s="112"/>
      <c r="Z841" s="112"/>
    </row>
    <row r="842" spans="1:26" ht="15.75" customHeight="1">
      <c r="A842" s="113"/>
      <c r="B842" s="113"/>
      <c r="C842" s="113"/>
      <c r="D842" s="113"/>
      <c r="E842" s="113"/>
      <c r="F842" s="113"/>
      <c r="G842" s="113"/>
      <c r="H842" s="113"/>
      <c r="I842" s="113"/>
      <c r="J842" s="113"/>
      <c r="K842" s="112"/>
      <c r="L842" s="112"/>
      <c r="M842" s="112"/>
      <c r="N842" s="112"/>
      <c r="O842" s="112"/>
      <c r="P842" s="112"/>
      <c r="Q842" s="112"/>
      <c r="R842" s="112"/>
      <c r="S842" s="112"/>
      <c r="T842" s="112"/>
      <c r="U842" s="112"/>
      <c r="V842" s="112"/>
      <c r="W842" s="112"/>
      <c r="X842" s="112"/>
      <c r="Y842" s="112"/>
      <c r="Z842" s="112"/>
    </row>
    <row r="843" spans="1:26" ht="15.75" customHeight="1">
      <c r="A843" s="113"/>
      <c r="B843" s="113"/>
      <c r="C843" s="113"/>
      <c r="D843" s="113"/>
      <c r="E843" s="113"/>
      <c r="F843" s="113"/>
      <c r="G843" s="113"/>
      <c r="H843" s="113"/>
      <c r="I843" s="113"/>
      <c r="J843" s="113"/>
      <c r="K843" s="112"/>
      <c r="L843" s="112"/>
      <c r="M843" s="112"/>
      <c r="N843" s="112"/>
      <c r="O843" s="112"/>
      <c r="P843" s="112"/>
      <c r="Q843" s="112"/>
      <c r="R843" s="112"/>
      <c r="S843" s="112"/>
      <c r="T843" s="112"/>
      <c r="U843" s="112"/>
      <c r="V843" s="112"/>
      <c r="W843" s="112"/>
      <c r="X843" s="112"/>
      <c r="Y843" s="112"/>
      <c r="Z843" s="112"/>
    </row>
    <row r="844" spans="1:26" ht="15.75" customHeight="1">
      <c r="A844" s="113"/>
      <c r="B844" s="113"/>
      <c r="C844" s="113"/>
      <c r="D844" s="113"/>
      <c r="E844" s="113"/>
      <c r="F844" s="113"/>
      <c r="G844" s="113"/>
      <c r="H844" s="113"/>
      <c r="I844" s="113"/>
      <c r="J844" s="113"/>
      <c r="K844" s="112"/>
      <c r="L844" s="112"/>
      <c r="M844" s="112"/>
      <c r="N844" s="112"/>
      <c r="O844" s="112"/>
      <c r="P844" s="112"/>
      <c r="Q844" s="112"/>
      <c r="R844" s="112"/>
      <c r="S844" s="112"/>
      <c r="T844" s="112"/>
      <c r="U844" s="112"/>
      <c r="V844" s="112"/>
      <c r="W844" s="112"/>
      <c r="X844" s="112"/>
      <c r="Y844" s="112"/>
      <c r="Z844" s="112"/>
    </row>
    <row r="845" spans="1:26" ht="15.75" customHeight="1">
      <c r="A845" s="113"/>
      <c r="B845" s="113"/>
      <c r="C845" s="113"/>
      <c r="D845" s="113"/>
      <c r="E845" s="113"/>
      <c r="F845" s="113"/>
      <c r="G845" s="113"/>
      <c r="H845" s="113"/>
      <c r="I845" s="113"/>
      <c r="J845" s="113"/>
      <c r="K845" s="112"/>
      <c r="L845" s="112"/>
      <c r="M845" s="112"/>
      <c r="N845" s="112"/>
      <c r="O845" s="112"/>
      <c r="P845" s="112"/>
      <c r="Q845" s="112"/>
      <c r="R845" s="112"/>
      <c r="S845" s="112"/>
      <c r="T845" s="112"/>
      <c r="U845" s="112"/>
      <c r="V845" s="112"/>
      <c r="W845" s="112"/>
      <c r="X845" s="112"/>
      <c r="Y845" s="112"/>
      <c r="Z845" s="112"/>
    </row>
    <row r="846" spans="1:26" ht="15.75" customHeight="1">
      <c r="A846" s="113"/>
      <c r="B846" s="113"/>
      <c r="C846" s="113"/>
      <c r="D846" s="113"/>
      <c r="E846" s="113"/>
      <c r="F846" s="113"/>
      <c r="G846" s="113"/>
      <c r="H846" s="113"/>
      <c r="I846" s="113"/>
      <c r="J846" s="113"/>
      <c r="K846" s="112"/>
      <c r="L846" s="112"/>
      <c r="M846" s="112"/>
      <c r="N846" s="112"/>
      <c r="O846" s="112"/>
      <c r="P846" s="112"/>
      <c r="Q846" s="112"/>
      <c r="R846" s="112"/>
      <c r="S846" s="112"/>
      <c r="T846" s="112"/>
      <c r="U846" s="112"/>
      <c r="V846" s="112"/>
      <c r="W846" s="112"/>
      <c r="X846" s="112"/>
      <c r="Y846" s="112"/>
      <c r="Z846" s="112"/>
    </row>
    <row r="847" spans="1:26" ht="15.75" customHeight="1">
      <c r="A847" s="113"/>
      <c r="B847" s="113"/>
      <c r="C847" s="113"/>
      <c r="D847" s="113"/>
      <c r="E847" s="113"/>
      <c r="F847" s="113"/>
      <c r="G847" s="113"/>
      <c r="H847" s="113"/>
      <c r="I847" s="113"/>
      <c r="J847" s="113"/>
      <c r="K847" s="112"/>
      <c r="L847" s="112"/>
      <c r="M847" s="112"/>
      <c r="N847" s="112"/>
      <c r="O847" s="112"/>
      <c r="P847" s="112"/>
      <c r="Q847" s="112"/>
      <c r="R847" s="112"/>
      <c r="S847" s="112"/>
      <c r="T847" s="112"/>
      <c r="U847" s="112"/>
      <c r="V847" s="112"/>
      <c r="W847" s="112"/>
      <c r="X847" s="112"/>
      <c r="Y847" s="112"/>
      <c r="Z847" s="112"/>
    </row>
    <row r="848" spans="1:26" ht="15.75" customHeight="1">
      <c r="A848" s="113"/>
      <c r="B848" s="113"/>
      <c r="C848" s="113"/>
      <c r="D848" s="113"/>
      <c r="E848" s="113"/>
      <c r="F848" s="113"/>
      <c r="G848" s="113"/>
      <c r="H848" s="113"/>
      <c r="I848" s="113"/>
      <c r="J848" s="113"/>
      <c r="K848" s="112"/>
      <c r="L848" s="112"/>
      <c r="M848" s="112"/>
      <c r="N848" s="112"/>
      <c r="O848" s="112"/>
      <c r="P848" s="112"/>
      <c r="Q848" s="112"/>
      <c r="R848" s="112"/>
      <c r="S848" s="112"/>
      <c r="T848" s="112"/>
      <c r="U848" s="112"/>
      <c r="V848" s="112"/>
      <c r="W848" s="112"/>
      <c r="X848" s="112"/>
      <c r="Y848" s="112"/>
      <c r="Z848" s="112"/>
    </row>
    <row r="849" spans="1:26" ht="15.75" customHeight="1">
      <c r="A849" s="113"/>
      <c r="B849" s="113"/>
      <c r="C849" s="113"/>
      <c r="D849" s="113"/>
      <c r="E849" s="113"/>
      <c r="F849" s="113"/>
      <c r="G849" s="113"/>
      <c r="H849" s="113"/>
      <c r="I849" s="113"/>
      <c r="J849" s="113"/>
      <c r="K849" s="112"/>
      <c r="L849" s="112"/>
      <c r="M849" s="112"/>
      <c r="N849" s="112"/>
      <c r="O849" s="112"/>
      <c r="P849" s="112"/>
      <c r="Q849" s="112"/>
      <c r="R849" s="112"/>
      <c r="S849" s="112"/>
      <c r="T849" s="112"/>
      <c r="U849" s="112"/>
      <c r="V849" s="112"/>
      <c r="W849" s="112"/>
      <c r="X849" s="112"/>
      <c r="Y849" s="112"/>
      <c r="Z849" s="112"/>
    </row>
    <row r="850" spans="1:26" ht="15.75" customHeight="1">
      <c r="A850" s="113"/>
      <c r="B850" s="113"/>
      <c r="C850" s="113"/>
      <c r="D850" s="113"/>
      <c r="E850" s="113"/>
      <c r="F850" s="113"/>
      <c r="G850" s="113"/>
      <c r="H850" s="113"/>
      <c r="I850" s="113"/>
      <c r="J850" s="113"/>
      <c r="K850" s="112"/>
      <c r="L850" s="112"/>
      <c r="M850" s="112"/>
      <c r="N850" s="112"/>
      <c r="O850" s="112"/>
      <c r="P850" s="112"/>
      <c r="Q850" s="112"/>
      <c r="R850" s="112"/>
      <c r="S850" s="112"/>
      <c r="T850" s="112"/>
      <c r="U850" s="112"/>
      <c r="V850" s="112"/>
      <c r="W850" s="112"/>
      <c r="X850" s="112"/>
      <c r="Y850" s="112"/>
      <c r="Z850" s="112"/>
    </row>
    <row r="851" spans="1:26" ht="15.75" customHeight="1">
      <c r="A851" s="113"/>
      <c r="B851" s="113"/>
      <c r="C851" s="113"/>
      <c r="D851" s="113"/>
      <c r="E851" s="113"/>
      <c r="F851" s="113"/>
      <c r="G851" s="113"/>
      <c r="H851" s="113"/>
      <c r="I851" s="113"/>
      <c r="J851" s="113"/>
      <c r="K851" s="112"/>
      <c r="L851" s="112"/>
      <c r="M851" s="112"/>
      <c r="N851" s="112"/>
      <c r="O851" s="112"/>
      <c r="P851" s="112"/>
      <c r="Q851" s="112"/>
      <c r="R851" s="112"/>
      <c r="S851" s="112"/>
      <c r="T851" s="112"/>
      <c r="U851" s="112"/>
      <c r="V851" s="112"/>
      <c r="W851" s="112"/>
      <c r="X851" s="112"/>
      <c r="Y851" s="112"/>
      <c r="Z851" s="112"/>
    </row>
    <row r="852" spans="1:26" ht="15.75" customHeight="1">
      <c r="A852" s="113"/>
      <c r="B852" s="113"/>
      <c r="C852" s="113"/>
      <c r="D852" s="113"/>
      <c r="E852" s="113"/>
      <c r="F852" s="113"/>
      <c r="G852" s="113"/>
      <c r="H852" s="113"/>
      <c r="I852" s="113"/>
      <c r="J852" s="113"/>
      <c r="K852" s="112"/>
      <c r="L852" s="112"/>
      <c r="M852" s="112"/>
      <c r="N852" s="112"/>
      <c r="O852" s="112"/>
      <c r="P852" s="112"/>
      <c r="Q852" s="112"/>
      <c r="R852" s="112"/>
      <c r="S852" s="112"/>
      <c r="T852" s="112"/>
      <c r="U852" s="112"/>
      <c r="V852" s="112"/>
      <c r="W852" s="112"/>
      <c r="X852" s="112"/>
      <c r="Y852" s="112"/>
      <c r="Z852" s="112"/>
    </row>
    <row r="853" spans="1:26" ht="15.75" customHeight="1">
      <c r="A853" s="113"/>
      <c r="B853" s="113"/>
      <c r="C853" s="113"/>
      <c r="D853" s="113"/>
      <c r="E853" s="113"/>
      <c r="F853" s="113"/>
      <c r="G853" s="113"/>
      <c r="H853" s="113"/>
      <c r="I853" s="113"/>
      <c r="J853" s="113"/>
      <c r="K853" s="112"/>
      <c r="L853" s="112"/>
      <c r="M853" s="112"/>
      <c r="N853" s="112"/>
      <c r="O853" s="112"/>
      <c r="P853" s="112"/>
      <c r="Q853" s="112"/>
      <c r="R853" s="112"/>
      <c r="S853" s="112"/>
      <c r="T853" s="112"/>
      <c r="U853" s="112"/>
      <c r="V853" s="112"/>
      <c r="W853" s="112"/>
      <c r="X853" s="112"/>
      <c r="Y853" s="112"/>
      <c r="Z853" s="112"/>
    </row>
    <row r="854" spans="1:26" ht="15.75" customHeight="1">
      <c r="A854" s="113"/>
      <c r="B854" s="113"/>
      <c r="C854" s="113"/>
      <c r="D854" s="113"/>
      <c r="E854" s="113"/>
      <c r="F854" s="113"/>
      <c r="G854" s="113"/>
      <c r="H854" s="113"/>
      <c r="I854" s="113"/>
      <c r="J854" s="113"/>
      <c r="K854" s="112"/>
      <c r="L854" s="112"/>
      <c r="M854" s="112"/>
      <c r="N854" s="112"/>
      <c r="O854" s="112"/>
      <c r="P854" s="112"/>
      <c r="Q854" s="112"/>
      <c r="R854" s="112"/>
      <c r="S854" s="112"/>
      <c r="T854" s="112"/>
      <c r="U854" s="112"/>
      <c r="V854" s="112"/>
      <c r="W854" s="112"/>
      <c r="X854" s="112"/>
      <c r="Y854" s="112"/>
      <c r="Z854" s="112"/>
    </row>
    <row r="855" spans="1:26" ht="15.75" customHeight="1">
      <c r="A855" s="113"/>
      <c r="B855" s="113"/>
      <c r="C855" s="113"/>
      <c r="D855" s="113"/>
      <c r="E855" s="113"/>
      <c r="F855" s="113"/>
      <c r="G855" s="113"/>
      <c r="H855" s="113"/>
      <c r="I855" s="113"/>
      <c r="J855" s="113"/>
      <c r="K855" s="112"/>
      <c r="L855" s="112"/>
      <c r="M855" s="112"/>
      <c r="N855" s="112"/>
      <c r="O855" s="112"/>
      <c r="P855" s="112"/>
      <c r="Q855" s="112"/>
      <c r="R855" s="112"/>
      <c r="S855" s="112"/>
      <c r="T855" s="112"/>
      <c r="U855" s="112"/>
      <c r="V855" s="112"/>
      <c r="W855" s="112"/>
      <c r="X855" s="112"/>
      <c r="Y855" s="112"/>
      <c r="Z855" s="112"/>
    </row>
    <row r="856" spans="1:26" ht="15.75" customHeight="1">
      <c r="A856" s="113"/>
      <c r="B856" s="113"/>
      <c r="C856" s="113"/>
      <c r="D856" s="113"/>
      <c r="E856" s="113"/>
      <c r="F856" s="113"/>
      <c r="G856" s="113"/>
      <c r="H856" s="113"/>
      <c r="I856" s="113"/>
      <c r="J856" s="113"/>
      <c r="K856" s="112"/>
      <c r="L856" s="112"/>
      <c r="M856" s="112"/>
      <c r="N856" s="112"/>
      <c r="O856" s="112"/>
      <c r="P856" s="112"/>
      <c r="Q856" s="112"/>
      <c r="R856" s="112"/>
      <c r="S856" s="112"/>
      <c r="T856" s="112"/>
      <c r="U856" s="112"/>
      <c r="V856" s="112"/>
      <c r="W856" s="112"/>
      <c r="X856" s="112"/>
      <c r="Y856" s="112"/>
      <c r="Z856" s="112"/>
    </row>
    <row r="857" spans="1:26" ht="15.75" customHeight="1">
      <c r="A857" s="113"/>
      <c r="B857" s="113"/>
      <c r="C857" s="113"/>
      <c r="D857" s="113"/>
      <c r="E857" s="113"/>
      <c r="F857" s="113"/>
      <c r="G857" s="113"/>
      <c r="H857" s="113"/>
      <c r="I857" s="113"/>
      <c r="J857" s="113"/>
      <c r="K857" s="112"/>
      <c r="L857" s="112"/>
      <c r="M857" s="112"/>
      <c r="N857" s="112"/>
      <c r="O857" s="112"/>
      <c r="P857" s="112"/>
      <c r="Q857" s="112"/>
      <c r="R857" s="112"/>
      <c r="S857" s="112"/>
      <c r="T857" s="112"/>
      <c r="U857" s="112"/>
      <c r="V857" s="112"/>
      <c r="W857" s="112"/>
      <c r="X857" s="112"/>
      <c r="Y857" s="112"/>
      <c r="Z857" s="112"/>
    </row>
    <row r="858" spans="1:26" ht="15.75" customHeight="1">
      <c r="A858" s="113"/>
      <c r="B858" s="113"/>
      <c r="C858" s="113"/>
      <c r="D858" s="113"/>
      <c r="E858" s="113"/>
      <c r="F858" s="113"/>
      <c r="G858" s="113"/>
      <c r="H858" s="113"/>
      <c r="I858" s="113"/>
      <c r="J858" s="113"/>
      <c r="K858" s="112"/>
      <c r="L858" s="112"/>
      <c r="M858" s="112"/>
      <c r="N858" s="112"/>
      <c r="O858" s="112"/>
      <c r="P858" s="112"/>
      <c r="Q858" s="112"/>
      <c r="R858" s="112"/>
      <c r="S858" s="112"/>
      <c r="T858" s="112"/>
      <c r="U858" s="112"/>
      <c r="V858" s="112"/>
      <c r="W858" s="112"/>
      <c r="X858" s="112"/>
      <c r="Y858" s="112"/>
      <c r="Z858" s="112"/>
    </row>
    <row r="859" spans="1:26" ht="15.75" customHeight="1">
      <c r="A859" s="113"/>
      <c r="B859" s="113"/>
      <c r="C859" s="113"/>
      <c r="D859" s="113"/>
      <c r="E859" s="113"/>
      <c r="F859" s="113"/>
      <c r="G859" s="113"/>
      <c r="H859" s="113"/>
      <c r="I859" s="113"/>
      <c r="J859" s="113"/>
      <c r="K859" s="112"/>
      <c r="L859" s="112"/>
      <c r="M859" s="112"/>
      <c r="N859" s="112"/>
      <c r="O859" s="112"/>
      <c r="P859" s="112"/>
      <c r="Q859" s="112"/>
      <c r="R859" s="112"/>
      <c r="S859" s="112"/>
      <c r="T859" s="112"/>
      <c r="U859" s="112"/>
      <c r="V859" s="112"/>
      <c r="W859" s="112"/>
      <c r="X859" s="112"/>
      <c r="Y859" s="112"/>
      <c r="Z859" s="112"/>
    </row>
    <row r="860" spans="1:26" ht="15.75" customHeight="1">
      <c r="A860" s="113"/>
      <c r="B860" s="113"/>
      <c r="C860" s="113"/>
      <c r="D860" s="113"/>
      <c r="E860" s="113"/>
      <c r="F860" s="113"/>
      <c r="G860" s="113"/>
      <c r="H860" s="113"/>
      <c r="I860" s="113"/>
      <c r="J860" s="113"/>
      <c r="K860" s="112"/>
      <c r="L860" s="112"/>
      <c r="M860" s="112"/>
      <c r="N860" s="112"/>
      <c r="O860" s="112"/>
      <c r="P860" s="112"/>
      <c r="Q860" s="112"/>
      <c r="R860" s="112"/>
      <c r="S860" s="112"/>
      <c r="T860" s="112"/>
      <c r="U860" s="112"/>
      <c r="V860" s="112"/>
      <c r="W860" s="112"/>
      <c r="X860" s="112"/>
      <c r="Y860" s="112"/>
      <c r="Z860" s="112"/>
    </row>
    <row r="861" spans="1:26" ht="15.75" customHeight="1">
      <c r="A861" s="113"/>
      <c r="B861" s="113"/>
      <c r="C861" s="113"/>
      <c r="D861" s="113"/>
      <c r="E861" s="113"/>
      <c r="F861" s="113"/>
      <c r="G861" s="113"/>
      <c r="H861" s="113"/>
      <c r="I861" s="113"/>
      <c r="J861" s="113"/>
      <c r="K861" s="112"/>
      <c r="L861" s="112"/>
      <c r="M861" s="112"/>
      <c r="N861" s="112"/>
      <c r="O861" s="112"/>
      <c r="P861" s="112"/>
      <c r="Q861" s="112"/>
      <c r="R861" s="112"/>
      <c r="S861" s="112"/>
      <c r="T861" s="112"/>
      <c r="U861" s="112"/>
      <c r="V861" s="112"/>
      <c r="W861" s="112"/>
      <c r="X861" s="112"/>
      <c r="Y861" s="112"/>
      <c r="Z861" s="112"/>
    </row>
    <row r="862" spans="1:26" ht="15.75" customHeight="1">
      <c r="A862" s="113"/>
      <c r="B862" s="113"/>
      <c r="C862" s="113"/>
      <c r="D862" s="113"/>
      <c r="E862" s="113"/>
      <c r="F862" s="113"/>
      <c r="G862" s="113"/>
      <c r="H862" s="113"/>
      <c r="I862" s="113"/>
      <c r="J862" s="113"/>
      <c r="K862" s="112"/>
      <c r="L862" s="112"/>
      <c r="M862" s="112"/>
      <c r="N862" s="112"/>
      <c r="O862" s="112"/>
      <c r="P862" s="112"/>
      <c r="Q862" s="112"/>
      <c r="R862" s="112"/>
      <c r="S862" s="112"/>
      <c r="T862" s="112"/>
      <c r="U862" s="112"/>
      <c r="V862" s="112"/>
      <c r="W862" s="112"/>
      <c r="X862" s="112"/>
      <c r="Y862" s="112"/>
      <c r="Z862" s="112"/>
    </row>
    <row r="863" spans="1:26" ht="15.75" customHeight="1">
      <c r="A863" s="113"/>
      <c r="B863" s="113"/>
      <c r="C863" s="113"/>
      <c r="D863" s="113"/>
      <c r="E863" s="113"/>
      <c r="F863" s="113"/>
      <c r="G863" s="113"/>
      <c r="H863" s="113"/>
      <c r="I863" s="113"/>
      <c r="J863" s="113"/>
      <c r="K863" s="112"/>
      <c r="L863" s="112"/>
      <c r="M863" s="112"/>
      <c r="N863" s="112"/>
      <c r="O863" s="112"/>
      <c r="P863" s="112"/>
      <c r="Q863" s="112"/>
      <c r="R863" s="112"/>
      <c r="S863" s="112"/>
      <c r="T863" s="112"/>
      <c r="U863" s="112"/>
      <c r="V863" s="112"/>
      <c r="W863" s="112"/>
      <c r="X863" s="112"/>
      <c r="Y863" s="112"/>
      <c r="Z863" s="112"/>
    </row>
    <row r="864" spans="1:26" ht="15.75" customHeight="1">
      <c r="A864" s="113"/>
      <c r="B864" s="113"/>
      <c r="C864" s="113"/>
      <c r="D864" s="113"/>
      <c r="E864" s="113"/>
      <c r="F864" s="113"/>
      <c r="G864" s="113"/>
      <c r="H864" s="113"/>
      <c r="I864" s="113"/>
      <c r="J864" s="113"/>
      <c r="K864" s="112"/>
      <c r="L864" s="112"/>
      <c r="M864" s="112"/>
      <c r="N864" s="112"/>
      <c r="O864" s="112"/>
      <c r="P864" s="112"/>
      <c r="Q864" s="112"/>
      <c r="R864" s="112"/>
      <c r="S864" s="112"/>
      <c r="T864" s="112"/>
      <c r="U864" s="112"/>
      <c r="V864" s="112"/>
      <c r="W864" s="112"/>
      <c r="X864" s="112"/>
      <c r="Y864" s="112"/>
      <c r="Z864" s="112"/>
    </row>
    <row r="865" spans="1:26" ht="15.75" customHeight="1">
      <c r="A865" s="113"/>
      <c r="B865" s="113"/>
      <c r="C865" s="113"/>
      <c r="D865" s="113"/>
      <c r="E865" s="113"/>
      <c r="F865" s="113"/>
      <c r="G865" s="113"/>
      <c r="H865" s="113"/>
      <c r="I865" s="113"/>
      <c r="J865" s="113"/>
      <c r="K865" s="112"/>
      <c r="L865" s="112"/>
      <c r="M865" s="112"/>
      <c r="N865" s="112"/>
      <c r="O865" s="112"/>
      <c r="P865" s="112"/>
      <c r="Q865" s="112"/>
      <c r="R865" s="112"/>
      <c r="S865" s="112"/>
      <c r="T865" s="112"/>
      <c r="U865" s="112"/>
      <c r="V865" s="112"/>
      <c r="W865" s="112"/>
      <c r="X865" s="112"/>
      <c r="Y865" s="112"/>
      <c r="Z865" s="112"/>
    </row>
    <row r="866" spans="1:26" ht="15.75" customHeight="1">
      <c r="A866" s="113"/>
      <c r="B866" s="113"/>
      <c r="C866" s="113"/>
      <c r="D866" s="113"/>
      <c r="E866" s="113"/>
      <c r="F866" s="113"/>
      <c r="G866" s="113"/>
      <c r="H866" s="113"/>
      <c r="I866" s="113"/>
      <c r="J866" s="113"/>
      <c r="K866" s="112"/>
      <c r="L866" s="112"/>
      <c r="M866" s="112"/>
      <c r="N866" s="112"/>
      <c r="O866" s="112"/>
      <c r="P866" s="112"/>
      <c r="Q866" s="112"/>
      <c r="R866" s="112"/>
      <c r="S866" s="112"/>
      <c r="T866" s="112"/>
      <c r="U866" s="112"/>
      <c r="V866" s="112"/>
      <c r="W866" s="112"/>
      <c r="X866" s="112"/>
      <c r="Y866" s="112"/>
      <c r="Z866" s="112"/>
    </row>
    <row r="867" spans="1:26" ht="15.75" customHeight="1">
      <c r="A867" s="113"/>
      <c r="B867" s="113"/>
      <c r="C867" s="113"/>
      <c r="D867" s="113"/>
      <c r="E867" s="113"/>
      <c r="F867" s="113"/>
      <c r="G867" s="113"/>
      <c r="H867" s="113"/>
      <c r="I867" s="113"/>
      <c r="J867" s="113"/>
      <c r="K867" s="112"/>
      <c r="L867" s="112"/>
      <c r="M867" s="112"/>
      <c r="N867" s="112"/>
      <c r="O867" s="112"/>
      <c r="P867" s="112"/>
      <c r="Q867" s="112"/>
      <c r="R867" s="112"/>
      <c r="S867" s="112"/>
      <c r="T867" s="112"/>
      <c r="U867" s="112"/>
      <c r="V867" s="112"/>
      <c r="W867" s="112"/>
      <c r="X867" s="112"/>
      <c r="Y867" s="112"/>
      <c r="Z867" s="112"/>
    </row>
    <row r="868" spans="1:26" ht="15.75" customHeight="1">
      <c r="A868" s="113"/>
      <c r="B868" s="113"/>
      <c r="C868" s="113"/>
      <c r="D868" s="113"/>
      <c r="E868" s="113"/>
      <c r="F868" s="113"/>
      <c r="G868" s="113"/>
      <c r="H868" s="113"/>
      <c r="I868" s="113"/>
      <c r="J868" s="113"/>
      <c r="K868" s="112"/>
      <c r="L868" s="112"/>
      <c r="M868" s="112"/>
      <c r="N868" s="112"/>
      <c r="O868" s="112"/>
      <c r="P868" s="112"/>
      <c r="Q868" s="112"/>
      <c r="R868" s="112"/>
      <c r="S868" s="112"/>
      <c r="T868" s="112"/>
      <c r="U868" s="112"/>
      <c r="V868" s="112"/>
      <c r="W868" s="112"/>
      <c r="X868" s="112"/>
      <c r="Y868" s="112"/>
      <c r="Z868" s="112"/>
    </row>
    <row r="869" spans="1:26" ht="15.75" customHeight="1">
      <c r="A869" s="113"/>
      <c r="B869" s="113"/>
      <c r="C869" s="113"/>
      <c r="D869" s="113"/>
      <c r="E869" s="113"/>
      <c r="F869" s="113"/>
      <c r="G869" s="113"/>
      <c r="H869" s="113"/>
      <c r="I869" s="113"/>
      <c r="J869" s="113"/>
      <c r="K869" s="112"/>
      <c r="L869" s="112"/>
      <c r="M869" s="112"/>
      <c r="N869" s="112"/>
      <c r="O869" s="112"/>
      <c r="P869" s="112"/>
      <c r="Q869" s="112"/>
      <c r="R869" s="112"/>
      <c r="S869" s="112"/>
      <c r="T869" s="112"/>
      <c r="U869" s="112"/>
      <c r="V869" s="112"/>
      <c r="W869" s="112"/>
      <c r="X869" s="112"/>
      <c r="Y869" s="112"/>
      <c r="Z869" s="112"/>
    </row>
    <row r="870" spans="1:26" ht="15.75" customHeight="1">
      <c r="A870" s="113"/>
      <c r="B870" s="113"/>
      <c r="C870" s="113"/>
      <c r="D870" s="113"/>
      <c r="E870" s="113"/>
      <c r="F870" s="113"/>
      <c r="G870" s="113"/>
      <c r="H870" s="113"/>
      <c r="I870" s="113"/>
      <c r="J870" s="113"/>
      <c r="K870" s="112"/>
      <c r="L870" s="112"/>
      <c r="M870" s="112"/>
      <c r="N870" s="112"/>
      <c r="O870" s="112"/>
      <c r="P870" s="112"/>
      <c r="Q870" s="112"/>
      <c r="R870" s="112"/>
      <c r="S870" s="112"/>
      <c r="T870" s="112"/>
      <c r="U870" s="112"/>
      <c r="V870" s="112"/>
      <c r="W870" s="112"/>
      <c r="X870" s="112"/>
      <c r="Y870" s="112"/>
      <c r="Z870" s="112"/>
    </row>
    <row r="871" spans="1:26" ht="15.75" customHeight="1">
      <c r="A871" s="113"/>
      <c r="B871" s="113"/>
      <c r="C871" s="113"/>
      <c r="D871" s="113"/>
      <c r="E871" s="113"/>
      <c r="F871" s="113"/>
      <c r="G871" s="113"/>
      <c r="H871" s="113"/>
      <c r="I871" s="113"/>
      <c r="J871" s="113"/>
      <c r="K871" s="112"/>
      <c r="L871" s="112"/>
      <c r="M871" s="112"/>
      <c r="N871" s="112"/>
      <c r="O871" s="112"/>
      <c r="P871" s="112"/>
      <c r="Q871" s="112"/>
      <c r="R871" s="112"/>
      <c r="S871" s="112"/>
      <c r="T871" s="112"/>
      <c r="U871" s="112"/>
      <c r="V871" s="112"/>
      <c r="W871" s="112"/>
      <c r="X871" s="112"/>
      <c r="Y871" s="112"/>
      <c r="Z871" s="112"/>
    </row>
    <row r="872" spans="1:26" ht="15.75" customHeight="1">
      <c r="A872" s="113"/>
      <c r="B872" s="113"/>
      <c r="C872" s="113"/>
      <c r="D872" s="113"/>
      <c r="E872" s="113"/>
      <c r="F872" s="113"/>
      <c r="G872" s="113"/>
      <c r="H872" s="113"/>
      <c r="I872" s="113"/>
      <c r="J872" s="113"/>
      <c r="K872" s="112"/>
      <c r="L872" s="112"/>
      <c r="M872" s="112"/>
      <c r="N872" s="112"/>
      <c r="O872" s="112"/>
      <c r="P872" s="112"/>
      <c r="Q872" s="112"/>
      <c r="R872" s="112"/>
      <c r="S872" s="112"/>
      <c r="T872" s="112"/>
      <c r="U872" s="112"/>
      <c r="V872" s="112"/>
      <c r="W872" s="112"/>
      <c r="X872" s="112"/>
      <c r="Y872" s="112"/>
      <c r="Z872" s="112"/>
    </row>
    <row r="873" spans="1:26" ht="15.75" customHeight="1">
      <c r="A873" s="113"/>
      <c r="B873" s="113"/>
      <c r="C873" s="113"/>
      <c r="D873" s="113"/>
      <c r="E873" s="113"/>
      <c r="F873" s="113"/>
      <c r="G873" s="113"/>
      <c r="H873" s="113"/>
      <c r="I873" s="113"/>
      <c r="J873" s="113"/>
      <c r="K873" s="112"/>
      <c r="L873" s="112"/>
      <c r="M873" s="112"/>
      <c r="N873" s="112"/>
      <c r="O873" s="112"/>
      <c r="P873" s="112"/>
      <c r="Q873" s="112"/>
      <c r="R873" s="112"/>
      <c r="S873" s="112"/>
      <c r="T873" s="112"/>
      <c r="U873" s="112"/>
      <c r="V873" s="112"/>
      <c r="W873" s="112"/>
      <c r="X873" s="112"/>
      <c r="Y873" s="112"/>
      <c r="Z873" s="112"/>
    </row>
    <row r="874" spans="1:26" ht="15.75" customHeight="1">
      <c r="A874" s="113"/>
      <c r="B874" s="113"/>
      <c r="C874" s="113"/>
      <c r="D874" s="113"/>
      <c r="E874" s="113"/>
      <c r="F874" s="113"/>
      <c r="G874" s="113"/>
      <c r="H874" s="113"/>
      <c r="I874" s="113"/>
      <c r="J874" s="113"/>
      <c r="K874" s="112"/>
      <c r="L874" s="112"/>
      <c r="M874" s="112"/>
      <c r="N874" s="112"/>
      <c r="O874" s="112"/>
      <c r="P874" s="112"/>
      <c r="Q874" s="112"/>
      <c r="R874" s="112"/>
      <c r="S874" s="112"/>
      <c r="T874" s="112"/>
      <c r="U874" s="112"/>
      <c r="V874" s="112"/>
      <c r="W874" s="112"/>
      <c r="X874" s="112"/>
      <c r="Y874" s="112"/>
      <c r="Z874" s="112"/>
    </row>
    <row r="875" spans="1:26" ht="15.75" customHeight="1">
      <c r="A875" s="113"/>
      <c r="B875" s="113"/>
      <c r="C875" s="113"/>
      <c r="D875" s="113"/>
      <c r="E875" s="113"/>
      <c r="F875" s="113"/>
      <c r="G875" s="113"/>
      <c r="H875" s="113"/>
      <c r="I875" s="113"/>
      <c r="J875" s="113"/>
      <c r="K875" s="112"/>
      <c r="L875" s="112"/>
      <c r="M875" s="112"/>
      <c r="N875" s="112"/>
      <c r="O875" s="112"/>
      <c r="P875" s="112"/>
      <c r="Q875" s="112"/>
      <c r="R875" s="112"/>
      <c r="S875" s="112"/>
      <c r="T875" s="112"/>
      <c r="U875" s="112"/>
      <c r="V875" s="112"/>
      <c r="W875" s="112"/>
      <c r="X875" s="112"/>
      <c r="Y875" s="112"/>
      <c r="Z875" s="112"/>
    </row>
    <row r="876" spans="1:26" ht="15.75" customHeight="1">
      <c r="A876" s="113"/>
      <c r="B876" s="113"/>
      <c r="C876" s="113"/>
      <c r="D876" s="113"/>
      <c r="E876" s="113"/>
      <c r="F876" s="113"/>
      <c r="G876" s="113"/>
      <c r="H876" s="113"/>
      <c r="I876" s="113"/>
      <c r="J876" s="113"/>
      <c r="K876" s="112"/>
      <c r="L876" s="112"/>
      <c r="M876" s="112"/>
      <c r="N876" s="112"/>
      <c r="O876" s="112"/>
      <c r="P876" s="112"/>
      <c r="Q876" s="112"/>
      <c r="R876" s="112"/>
      <c r="S876" s="112"/>
      <c r="T876" s="112"/>
      <c r="U876" s="112"/>
      <c r="V876" s="112"/>
      <c r="W876" s="112"/>
      <c r="X876" s="112"/>
      <c r="Y876" s="112"/>
      <c r="Z876" s="112"/>
    </row>
    <row r="877" spans="1:26" ht="15.75" customHeight="1">
      <c r="A877" s="113"/>
      <c r="B877" s="113"/>
      <c r="C877" s="113"/>
      <c r="D877" s="113"/>
      <c r="E877" s="113"/>
      <c r="F877" s="113"/>
      <c r="G877" s="113"/>
      <c r="H877" s="113"/>
      <c r="I877" s="113"/>
      <c r="J877" s="113"/>
      <c r="K877" s="112"/>
      <c r="L877" s="112"/>
      <c r="M877" s="112"/>
      <c r="N877" s="112"/>
      <c r="O877" s="112"/>
      <c r="P877" s="112"/>
      <c r="Q877" s="112"/>
      <c r="R877" s="112"/>
      <c r="S877" s="112"/>
      <c r="T877" s="112"/>
      <c r="U877" s="112"/>
      <c r="V877" s="112"/>
      <c r="W877" s="112"/>
      <c r="X877" s="112"/>
      <c r="Y877" s="112"/>
      <c r="Z877" s="112"/>
    </row>
    <row r="878" spans="1:26" ht="15.75" customHeight="1">
      <c r="A878" s="113"/>
      <c r="B878" s="113"/>
      <c r="C878" s="113"/>
      <c r="D878" s="113"/>
      <c r="E878" s="113"/>
      <c r="F878" s="113"/>
      <c r="G878" s="113"/>
      <c r="H878" s="113"/>
      <c r="I878" s="113"/>
      <c r="J878" s="113"/>
      <c r="K878" s="112"/>
      <c r="L878" s="112"/>
      <c r="M878" s="112"/>
      <c r="N878" s="112"/>
      <c r="O878" s="112"/>
      <c r="P878" s="112"/>
      <c r="Q878" s="112"/>
      <c r="R878" s="112"/>
      <c r="S878" s="112"/>
      <c r="T878" s="112"/>
      <c r="U878" s="112"/>
      <c r="V878" s="112"/>
      <c r="W878" s="112"/>
      <c r="X878" s="112"/>
      <c r="Y878" s="112"/>
      <c r="Z878" s="112"/>
    </row>
    <row r="879" spans="1:26" ht="15.75" customHeight="1">
      <c r="A879" s="113"/>
      <c r="B879" s="113"/>
      <c r="C879" s="113"/>
      <c r="D879" s="113"/>
      <c r="E879" s="113"/>
      <c r="F879" s="113"/>
      <c r="G879" s="113"/>
      <c r="H879" s="113"/>
      <c r="I879" s="113"/>
      <c r="J879" s="113"/>
      <c r="K879" s="112"/>
      <c r="L879" s="112"/>
      <c r="M879" s="112"/>
      <c r="N879" s="112"/>
      <c r="O879" s="112"/>
      <c r="P879" s="112"/>
      <c r="Q879" s="112"/>
      <c r="R879" s="112"/>
      <c r="S879" s="112"/>
      <c r="T879" s="112"/>
      <c r="U879" s="112"/>
      <c r="V879" s="112"/>
      <c r="W879" s="112"/>
      <c r="X879" s="112"/>
      <c r="Y879" s="112"/>
      <c r="Z879" s="112"/>
    </row>
    <row r="880" spans="1:26" ht="15.75" customHeight="1">
      <c r="A880" s="113"/>
      <c r="B880" s="113"/>
      <c r="C880" s="113"/>
      <c r="D880" s="113"/>
      <c r="E880" s="113"/>
      <c r="F880" s="113"/>
      <c r="G880" s="113"/>
      <c r="H880" s="113"/>
      <c r="I880" s="113"/>
      <c r="J880" s="113"/>
      <c r="K880" s="112"/>
      <c r="L880" s="112"/>
      <c r="M880" s="112"/>
      <c r="N880" s="112"/>
      <c r="O880" s="112"/>
      <c r="P880" s="112"/>
      <c r="Q880" s="112"/>
      <c r="R880" s="112"/>
      <c r="S880" s="112"/>
      <c r="T880" s="112"/>
      <c r="U880" s="112"/>
      <c r="V880" s="112"/>
      <c r="W880" s="112"/>
      <c r="X880" s="112"/>
      <c r="Y880" s="112"/>
      <c r="Z880" s="112"/>
    </row>
    <row r="881" spans="1:26" ht="15.75" customHeight="1">
      <c r="A881" s="113"/>
      <c r="B881" s="113"/>
      <c r="C881" s="113"/>
      <c r="D881" s="113"/>
      <c r="E881" s="113"/>
      <c r="F881" s="113"/>
      <c r="G881" s="113"/>
      <c r="H881" s="113"/>
      <c r="I881" s="113"/>
      <c r="J881" s="113"/>
      <c r="K881" s="112"/>
      <c r="L881" s="112"/>
      <c r="M881" s="112"/>
      <c r="N881" s="112"/>
      <c r="O881" s="112"/>
      <c r="P881" s="112"/>
      <c r="Q881" s="112"/>
      <c r="R881" s="112"/>
      <c r="S881" s="112"/>
      <c r="T881" s="112"/>
      <c r="U881" s="112"/>
      <c r="V881" s="112"/>
      <c r="W881" s="112"/>
      <c r="X881" s="112"/>
      <c r="Y881" s="112"/>
      <c r="Z881" s="112"/>
    </row>
    <row r="882" spans="1:26" ht="15.75" customHeight="1">
      <c r="A882" s="113"/>
      <c r="B882" s="113"/>
      <c r="C882" s="113"/>
      <c r="D882" s="113"/>
      <c r="E882" s="113"/>
      <c r="F882" s="113"/>
      <c r="G882" s="113"/>
      <c r="H882" s="113"/>
      <c r="I882" s="113"/>
      <c r="J882" s="113"/>
      <c r="K882" s="112"/>
      <c r="L882" s="112"/>
      <c r="M882" s="112"/>
      <c r="N882" s="112"/>
      <c r="O882" s="112"/>
      <c r="P882" s="112"/>
      <c r="Q882" s="112"/>
      <c r="R882" s="112"/>
      <c r="S882" s="112"/>
      <c r="T882" s="112"/>
      <c r="U882" s="112"/>
      <c r="V882" s="112"/>
      <c r="W882" s="112"/>
      <c r="X882" s="112"/>
      <c r="Y882" s="112"/>
      <c r="Z882" s="112"/>
    </row>
    <row r="883" spans="1:26" ht="15.75" customHeight="1">
      <c r="A883" s="113"/>
      <c r="B883" s="113"/>
      <c r="C883" s="113"/>
      <c r="D883" s="113"/>
      <c r="E883" s="113"/>
      <c r="F883" s="113"/>
      <c r="G883" s="113"/>
      <c r="H883" s="113"/>
      <c r="I883" s="113"/>
      <c r="J883" s="113"/>
      <c r="K883" s="112"/>
      <c r="L883" s="112"/>
      <c r="M883" s="112"/>
      <c r="N883" s="112"/>
      <c r="O883" s="112"/>
      <c r="P883" s="112"/>
      <c r="Q883" s="112"/>
      <c r="R883" s="112"/>
      <c r="S883" s="112"/>
      <c r="T883" s="112"/>
      <c r="U883" s="112"/>
      <c r="V883" s="112"/>
      <c r="W883" s="112"/>
      <c r="X883" s="112"/>
      <c r="Y883" s="112"/>
      <c r="Z883" s="112"/>
    </row>
    <row r="884" spans="1:26" ht="15.75" customHeight="1">
      <c r="A884" s="113"/>
      <c r="B884" s="113"/>
      <c r="C884" s="113"/>
      <c r="D884" s="113"/>
      <c r="E884" s="113"/>
      <c r="F884" s="113"/>
      <c r="G884" s="113"/>
      <c r="H884" s="113"/>
      <c r="I884" s="113"/>
      <c r="J884" s="113"/>
      <c r="K884" s="112"/>
      <c r="L884" s="112"/>
      <c r="M884" s="112"/>
      <c r="N884" s="112"/>
      <c r="O884" s="112"/>
      <c r="P884" s="112"/>
      <c r="Q884" s="112"/>
      <c r="R884" s="112"/>
      <c r="S884" s="112"/>
      <c r="T884" s="112"/>
      <c r="U884" s="112"/>
      <c r="V884" s="112"/>
      <c r="W884" s="112"/>
      <c r="X884" s="112"/>
      <c r="Y884" s="112"/>
      <c r="Z884" s="112"/>
    </row>
    <row r="885" spans="1:26" ht="15.75" customHeight="1">
      <c r="A885" s="113"/>
      <c r="B885" s="113"/>
      <c r="C885" s="113"/>
      <c r="D885" s="113"/>
      <c r="E885" s="113"/>
      <c r="F885" s="113"/>
      <c r="G885" s="113"/>
      <c r="H885" s="113"/>
      <c r="I885" s="113"/>
      <c r="J885" s="113"/>
      <c r="K885" s="112"/>
      <c r="L885" s="112"/>
      <c r="M885" s="112"/>
      <c r="N885" s="112"/>
      <c r="O885" s="112"/>
      <c r="P885" s="112"/>
      <c r="Q885" s="112"/>
      <c r="R885" s="112"/>
      <c r="S885" s="112"/>
      <c r="T885" s="112"/>
      <c r="U885" s="112"/>
      <c r="V885" s="112"/>
      <c r="W885" s="112"/>
      <c r="X885" s="112"/>
      <c r="Y885" s="112"/>
      <c r="Z885" s="112"/>
    </row>
    <row r="886" spans="1:26" ht="15.75" customHeight="1">
      <c r="A886" s="113"/>
      <c r="B886" s="113"/>
      <c r="C886" s="113"/>
      <c r="D886" s="113"/>
      <c r="E886" s="113"/>
      <c r="F886" s="113"/>
      <c r="G886" s="113"/>
      <c r="H886" s="113"/>
      <c r="I886" s="113"/>
      <c r="J886" s="113"/>
      <c r="K886" s="112"/>
      <c r="L886" s="112"/>
      <c r="M886" s="112"/>
      <c r="N886" s="112"/>
      <c r="O886" s="112"/>
      <c r="P886" s="112"/>
      <c r="Q886" s="112"/>
      <c r="R886" s="112"/>
      <c r="S886" s="112"/>
      <c r="T886" s="112"/>
      <c r="U886" s="112"/>
      <c r="V886" s="112"/>
      <c r="W886" s="112"/>
      <c r="X886" s="112"/>
      <c r="Y886" s="112"/>
      <c r="Z886" s="112"/>
    </row>
    <row r="887" spans="1:26" ht="15.75" customHeight="1">
      <c r="A887" s="113"/>
      <c r="B887" s="113"/>
      <c r="C887" s="113"/>
      <c r="D887" s="113"/>
      <c r="E887" s="113"/>
      <c r="F887" s="113"/>
      <c r="G887" s="113"/>
      <c r="H887" s="113"/>
      <c r="I887" s="113"/>
      <c r="J887" s="113"/>
      <c r="K887" s="112"/>
      <c r="L887" s="112"/>
      <c r="M887" s="112"/>
      <c r="N887" s="112"/>
      <c r="O887" s="112"/>
      <c r="P887" s="112"/>
      <c r="Q887" s="112"/>
      <c r="R887" s="112"/>
      <c r="S887" s="112"/>
      <c r="T887" s="112"/>
      <c r="U887" s="112"/>
      <c r="V887" s="112"/>
      <c r="W887" s="112"/>
      <c r="X887" s="112"/>
      <c r="Y887" s="112"/>
      <c r="Z887" s="112"/>
    </row>
    <row r="888" spans="1:26" ht="15.75" customHeight="1">
      <c r="A888" s="113"/>
      <c r="B888" s="113"/>
      <c r="C888" s="113"/>
      <c r="D888" s="113"/>
      <c r="E888" s="113"/>
      <c r="F888" s="113"/>
      <c r="G888" s="113"/>
      <c r="H888" s="113"/>
      <c r="I888" s="113"/>
      <c r="J888" s="113"/>
      <c r="K888" s="112"/>
      <c r="L888" s="112"/>
      <c r="M888" s="112"/>
      <c r="N888" s="112"/>
      <c r="O888" s="112"/>
      <c r="P888" s="112"/>
      <c r="Q888" s="112"/>
      <c r="R888" s="112"/>
      <c r="S888" s="112"/>
      <c r="T888" s="112"/>
      <c r="U888" s="112"/>
      <c r="V888" s="112"/>
      <c r="W888" s="112"/>
      <c r="X888" s="112"/>
      <c r="Y888" s="112"/>
      <c r="Z888" s="112"/>
    </row>
    <row r="889" spans="1:26" ht="15.75" customHeight="1">
      <c r="A889" s="113"/>
      <c r="B889" s="113"/>
      <c r="C889" s="113"/>
      <c r="D889" s="113"/>
      <c r="E889" s="113"/>
      <c r="F889" s="113"/>
      <c r="G889" s="113"/>
      <c r="H889" s="113"/>
      <c r="I889" s="113"/>
      <c r="J889" s="113"/>
      <c r="K889" s="112"/>
      <c r="L889" s="112"/>
      <c r="M889" s="112"/>
      <c r="N889" s="112"/>
      <c r="O889" s="112"/>
      <c r="P889" s="112"/>
      <c r="Q889" s="112"/>
      <c r="R889" s="112"/>
      <c r="S889" s="112"/>
      <c r="T889" s="112"/>
      <c r="U889" s="112"/>
      <c r="V889" s="112"/>
      <c r="W889" s="112"/>
      <c r="X889" s="112"/>
      <c r="Y889" s="112"/>
      <c r="Z889" s="112"/>
    </row>
    <row r="890" spans="1:26" ht="15.75" customHeight="1">
      <c r="A890" s="113"/>
      <c r="B890" s="113"/>
      <c r="C890" s="113"/>
      <c r="D890" s="113"/>
      <c r="E890" s="113"/>
      <c r="F890" s="113"/>
      <c r="G890" s="113"/>
      <c r="H890" s="113"/>
      <c r="I890" s="113"/>
      <c r="J890" s="113"/>
      <c r="K890" s="112"/>
      <c r="L890" s="112"/>
      <c r="M890" s="112"/>
      <c r="N890" s="112"/>
      <c r="O890" s="112"/>
      <c r="P890" s="112"/>
      <c r="Q890" s="112"/>
      <c r="R890" s="112"/>
      <c r="S890" s="112"/>
      <c r="T890" s="112"/>
      <c r="U890" s="112"/>
      <c r="V890" s="112"/>
      <c r="W890" s="112"/>
      <c r="X890" s="112"/>
      <c r="Y890" s="112"/>
      <c r="Z890" s="112"/>
    </row>
    <row r="891" spans="1:26" ht="15.75" customHeight="1">
      <c r="A891" s="113"/>
      <c r="B891" s="113"/>
      <c r="C891" s="113"/>
      <c r="D891" s="113"/>
      <c r="E891" s="113"/>
      <c r="F891" s="113"/>
      <c r="G891" s="113"/>
      <c r="H891" s="113"/>
      <c r="I891" s="113"/>
      <c r="J891" s="113"/>
      <c r="K891" s="112"/>
      <c r="L891" s="112"/>
      <c r="M891" s="112"/>
      <c r="N891" s="112"/>
      <c r="O891" s="112"/>
      <c r="P891" s="112"/>
      <c r="Q891" s="112"/>
      <c r="R891" s="112"/>
      <c r="S891" s="112"/>
      <c r="T891" s="112"/>
      <c r="U891" s="112"/>
      <c r="V891" s="112"/>
      <c r="W891" s="112"/>
      <c r="X891" s="112"/>
      <c r="Y891" s="112"/>
      <c r="Z891" s="112"/>
    </row>
    <row r="892" spans="1:26" ht="15.75" customHeight="1">
      <c r="A892" s="113"/>
      <c r="B892" s="113"/>
      <c r="C892" s="113"/>
      <c r="D892" s="113"/>
      <c r="E892" s="113"/>
      <c r="F892" s="113"/>
      <c r="G892" s="113"/>
      <c r="H892" s="113"/>
      <c r="I892" s="113"/>
      <c r="J892" s="113"/>
      <c r="K892" s="112"/>
      <c r="L892" s="112"/>
      <c r="M892" s="112"/>
      <c r="N892" s="112"/>
      <c r="O892" s="112"/>
      <c r="P892" s="112"/>
      <c r="Q892" s="112"/>
      <c r="R892" s="112"/>
      <c r="S892" s="112"/>
      <c r="T892" s="112"/>
      <c r="U892" s="112"/>
      <c r="V892" s="112"/>
      <c r="W892" s="112"/>
      <c r="X892" s="112"/>
      <c r="Y892" s="112"/>
      <c r="Z892" s="112"/>
    </row>
    <row r="893" spans="1:26" ht="15.75" customHeight="1">
      <c r="A893" s="113"/>
      <c r="B893" s="113"/>
      <c r="C893" s="113"/>
      <c r="D893" s="113"/>
      <c r="E893" s="113"/>
      <c r="F893" s="113"/>
      <c r="G893" s="113"/>
      <c r="H893" s="113"/>
      <c r="I893" s="113"/>
      <c r="J893" s="113"/>
      <c r="K893" s="112"/>
      <c r="L893" s="112"/>
      <c r="M893" s="112"/>
      <c r="N893" s="112"/>
      <c r="O893" s="112"/>
      <c r="P893" s="112"/>
      <c r="Q893" s="112"/>
      <c r="R893" s="112"/>
      <c r="S893" s="112"/>
      <c r="T893" s="112"/>
      <c r="U893" s="112"/>
      <c r="V893" s="112"/>
      <c r="W893" s="112"/>
      <c r="X893" s="112"/>
      <c r="Y893" s="112"/>
      <c r="Z893" s="112"/>
    </row>
    <row r="894" spans="1:26" ht="15.75" customHeight="1">
      <c r="A894" s="113"/>
      <c r="B894" s="113"/>
      <c r="C894" s="113"/>
      <c r="D894" s="113"/>
      <c r="E894" s="113"/>
      <c r="F894" s="113"/>
      <c r="G894" s="113"/>
      <c r="H894" s="113"/>
      <c r="I894" s="113"/>
      <c r="J894" s="113"/>
      <c r="K894" s="112"/>
      <c r="L894" s="112"/>
      <c r="M894" s="112"/>
      <c r="N894" s="112"/>
      <c r="O894" s="112"/>
      <c r="P894" s="112"/>
      <c r="Q894" s="112"/>
      <c r="R894" s="112"/>
      <c r="S894" s="112"/>
      <c r="T894" s="112"/>
      <c r="U894" s="112"/>
      <c r="V894" s="112"/>
      <c r="W894" s="112"/>
      <c r="X894" s="112"/>
      <c r="Y894" s="112"/>
      <c r="Z894" s="112"/>
    </row>
    <row r="895" spans="1:26" ht="15.75" customHeight="1">
      <c r="A895" s="113"/>
      <c r="B895" s="113"/>
      <c r="C895" s="113"/>
      <c r="D895" s="113"/>
      <c r="E895" s="113"/>
      <c r="F895" s="113"/>
      <c r="G895" s="113"/>
      <c r="H895" s="113"/>
      <c r="I895" s="113"/>
      <c r="J895" s="113"/>
      <c r="K895" s="112"/>
      <c r="L895" s="112"/>
      <c r="M895" s="112"/>
      <c r="N895" s="112"/>
      <c r="O895" s="112"/>
      <c r="P895" s="112"/>
      <c r="Q895" s="112"/>
      <c r="R895" s="112"/>
      <c r="S895" s="112"/>
      <c r="T895" s="112"/>
      <c r="U895" s="112"/>
      <c r="V895" s="112"/>
      <c r="W895" s="112"/>
      <c r="X895" s="112"/>
      <c r="Y895" s="112"/>
      <c r="Z895" s="112"/>
    </row>
    <row r="896" spans="1:26" ht="15.75" customHeight="1">
      <c r="A896" s="113"/>
      <c r="B896" s="113"/>
      <c r="C896" s="113"/>
      <c r="D896" s="113"/>
      <c r="E896" s="113"/>
      <c r="F896" s="113"/>
      <c r="G896" s="113"/>
      <c r="H896" s="113"/>
      <c r="I896" s="113"/>
      <c r="J896" s="113"/>
      <c r="K896" s="112"/>
      <c r="L896" s="112"/>
      <c r="M896" s="112"/>
      <c r="N896" s="112"/>
      <c r="O896" s="112"/>
      <c r="P896" s="112"/>
      <c r="Q896" s="112"/>
      <c r="R896" s="112"/>
      <c r="S896" s="112"/>
      <c r="T896" s="112"/>
      <c r="U896" s="112"/>
      <c r="V896" s="112"/>
      <c r="W896" s="112"/>
      <c r="X896" s="112"/>
      <c r="Y896" s="112"/>
      <c r="Z896" s="112"/>
    </row>
    <row r="897" spans="1:26" ht="15.75" customHeight="1">
      <c r="A897" s="113"/>
      <c r="B897" s="113"/>
      <c r="C897" s="113"/>
      <c r="D897" s="113"/>
      <c r="E897" s="113"/>
      <c r="F897" s="113"/>
      <c r="G897" s="113"/>
      <c r="H897" s="113"/>
      <c r="I897" s="113"/>
      <c r="J897" s="113"/>
      <c r="K897" s="112"/>
      <c r="L897" s="112"/>
      <c r="M897" s="112"/>
      <c r="N897" s="112"/>
      <c r="O897" s="112"/>
      <c r="P897" s="112"/>
      <c r="Q897" s="112"/>
      <c r="R897" s="112"/>
      <c r="S897" s="112"/>
      <c r="T897" s="112"/>
      <c r="U897" s="112"/>
      <c r="V897" s="112"/>
      <c r="W897" s="112"/>
      <c r="X897" s="112"/>
      <c r="Y897" s="112"/>
      <c r="Z897" s="112"/>
    </row>
    <row r="898" spans="1:26" ht="15.75" customHeight="1">
      <c r="A898" s="113"/>
      <c r="B898" s="113"/>
      <c r="C898" s="113"/>
      <c r="D898" s="113"/>
      <c r="E898" s="113"/>
      <c r="F898" s="113"/>
      <c r="G898" s="113"/>
      <c r="H898" s="113"/>
      <c r="I898" s="113"/>
      <c r="J898" s="113"/>
      <c r="K898" s="112"/>
      <c r="L898" s="112"/>
      <c r="M898" s="112"/>
      <c r="N898" s="112"/>
      <c r="O898" s="112"/>
      <c r="P898" s="112"/>
      <c r="Q898" s="112"/>
      <c r="R898" s="112"/>
      <c r="S898" s="112"/>
      <c r="T898" s="112"/>
      <c r="U898" s="112"/>
      <c r="V898" s="112"/>
      <c r="W898" s="112"/>
      <c r="X898" s="112"/>
      <c r="Y898" s="112"/>
      <c r="Z898" s="112"/>
    </row>
    <row r="899" spans="1:26" ht="15.75" customHeight="1">
      <c r="A899" s="113"/>
      <c r="B899" s="113"/>
      <c r="C899" s="113"/>
      <c r="D899" s="113"/>
      <c r="E899" s="113"/>
      <c r="F899" s="113"/>
      <c r="G899" s="113"/>
      <c r="H899" s="113"/>
      <c r="I899" s="113"/>
      <c r="J899" s="113"/>
      <c r="K899" s="112"/>
      <c r="L899" s="112"/>
      <c r="M899" s="112"/>
      <c r="N899" s="112"/>
      <c r="O899" s="112"/>
      <c r="P899" s="112"/>
      <c r="Q899" s="112"/>
      <c r="R899" s="112"/>
      <c r="S899" s="112"/>
      <c r="T899" s="112"/>
      <c r="U899" s="112"/>
      <c r="V899" s="112"/>
      <c r="W899" s="112"/>
      <c r="X899" s="112"/>
      <c r="Y899" s="112"/>
      <c r="Z899" s="112"/>
    </row>
    <row r="900" spans="1:26" ht="15.75" customHeight="1">
      <c r="A900" s="113"/>
      <c r="B900" s="113"/>
      <c r="C900" s="113"/>
      <c r="D900" s="113"/>
      <c r="E900" s="113"/>
      <c r="F900" s="113"/>
      <c r="G900" s="113"/>
      <c r="H900" s="113"/>
      <c r="I900" s="113"/>
      <c r="J900" s="113"/>
      <c r="K900" s="112"/>
      <c r="L900" s="112"/>
      <c r="M900" s="112"/>
      <c r="N900" s="112"/>
      <c r="O900" s="112"/>
      <c r="P900" s="112"/>
      <c r="Q900" s="112"/>
      <c r="R900" s="112"/>
      <c r="S900" s="112"/>
      <c r="T900" s="112"/>
      <c r="U900" s="112"/>
      <c r="V900" s="112"/>
      <c r="W900" s="112"/>
      <c r="X900" s="112"/>
      <c r="Y900" s="112"/>
      <c r="Z900" s="112"/>
    </row>
    <row r="901" spans="1:26" ht="15.75" customHeight="1">
      <c r="A901" s="113"/>
      <c r="B901" s="113"/>
      <c r="C901" s="113"/>
      <c r="D901" s="113"/>
      <c r="E901" s="113"/>
      <c r="F901" s="113"/>
      <c r="G901" s="113"/>
      <c r="H901" s="113"/>
      <c r="I901" s="113"/>
      <c r="J901" s="113"/>
      <c r="K901" s="112"/>
      <c r="L901" s="112"/>
      <c r="M901" s="112"/>
      <c r="N901" s="112"/>
      <c r="O901" s="112"/>
      <c r="P901" s="112"/>
      <c r="Q901" s="112"/>
      <c r="R901" s="112"/>
      <c r="S901" s="112"/>
      <c r="T901" s="112"/>
      <c r="U901" s="112"/>
      <c r="V901" s="112"/>
      <c r="W901" s="112"/>
      <c r="X901" s="112"/>
      <c r="Y901" s="112"/>
      <c r="Z901" s="112"/>
    </row>
    <row r="902" spans="1:26" ht="15.75" customHeight="1">
      <c r="A902" s="113"/>
      <c r="B902" s="113"/>
      <c r="C902" s="113"/>
      <c r="D902" s="113"/>
      <c r="E902" s="113"/>
      <c r="F902" s="113"/>
      <c r="G902" s="113"/>
      <c r="H902" s="113"/>
      <c r="I902" s="113"/>
      <c r="J902" s="113"/>
      <c r="K902" s="112"/>
      <c r="L902" s="112"/>
      <c r="M902" s="112"/>
      <c r="N902" s="112"/>
      <c r="O902" s="112"/>
      <c r="P902" s="112"/>
      <c r="Q902" s="112"/>
      <c r="R902" s="112"/>
      <c r="S902" s="112"/>
      <c r="T902" s="112"/>
      <c r="U902" s="112"/>
      <c r="V902" s="112"/>
      <c r="W902" s="112"/>
      <c r="X902" s="112"/>
      <c r="Y902" s="112"/>
      <c r="Z902" s="112"/>
    </row>
    <row r="903" spans="1:26" ht="15.75" customHeight="1">
      <c r="A903" s="113"/>
      <c r="B903" s="113"/>
      <c r="C903" s="113"/>
      <c r="D903" s="113"/>
      <c r="E903" s="113"/>
      <c r="F903" s="113"/>
      <c r="G903" s="113"/>
      <c r="H903" s="113"/>
      <c r="I903" s="113"/>
      <c r="J903" s="113"/>
      <c r="K903" s="112"/>
      <c r="L903" s="112"/>
      <c r="M903" s="112"/>
      <c r="N903" s="112"/>
      <c r="O903" s="112"/>
      <c r="P903" s="112"/>
      <c r="Q903" s="112"/>
      <c r="R903" s="112"/>
      <c r="S903" s="112"/>
      <c r="T903" s="112"/>
      <c r="U903" s="112"/>
      <c r="V903" s="112"/>
      <c r="W903" s="112"/>
      <c r="X903" s="112"/>
      <c r="Y903" s="112"/>
      <c r="Z903" s="112"/>
    </row>
    <row r="904" spans="1:26" ht="15.75" customHeight="1">
      <c r="A904" s="113"/>
      <c r="B904" s="113"/>
      <c r="C904" s="113"/>
      <c r="D904" s="113"/>
      <c r="E904" s="113"/>
      <c r="F904" s="113"/>
      <c r="G904" s="113"/>
      <c r="H904" s="113"/>
      <c r="I904" s="113"/>
      <c r="J904" s="113"/>
      <c r="K904" s="112"/>
      <c r="L904" s="112"/>
      <c r="M904" s="112"/>
      <c r="N904" s="112"/>
      <c r="O904" s="112"/>
      <c r="P904" s="112"/>
      <c r="Q904" s="112"/>
      <c r="R904" s="112"/>
      <c r="S904" s="112"/>
      <c r="T904" s="112"/>
      <c r="U904" s="112"/>
      <c r="V904" s="112"/>
      <c r="W904" s="112"/>
      <c r="X904" s="112"/>
      <c r="Y904" s="112"/>
      <c r="Z904" s="112"/>
    </row>
    <row r="905" spans="1:26" ht="15.75" customHeight="1">
      <c r="A905" s="113"/>
      <c r="B905" s="113"/>
      <c r="C905" s="113"/>
      <c r="D905" s="113"/>
      <c r="E905" s="113"/>
      <c r="F905" s="113"/>
      <c r="G905" s="113"/>
      <c r="H905" s="113"/>
      <c r="I905" s="113"/>
      <c r="J905" s="113"/>
      <c r="K905" s="112"/>
      <c r="L905" s="112"/>
      <c r="M905" s="112"/>
      <c r="N905" s="112"/>
      <c r="O905" s="112"/>
      <c r="P905" s="112"/>
      <c r="Q905" s="112"/>
      <c r="R905" s="112"/>
      <c r="S905" s="112"/>
      <c r="T905" s="112"/>
      <c r="U905" s="112"/>
      <c r="V905" s="112"/>
      <c r="W905" s="112"/>
      <c r="X905" s="112"/>
      <c r="Y905" s="112"/>
      <c r="Z905" s="112"/>
    </row>
    <row r="906" spans="1:26" ht="15.75" customHeight="1">
      <c r="A906" s="113"/>
      <c r="B906" s="113"/>
      <c r="C906" s="113"/>
      <c r="D906" s="113"/>
      <c r="E906" s="113"/>
      <c r="F906" s="113"/>
      <c r="G906" s="113"/>
      <c r="H906" s="113"/>
      <c r="I906" s="113"/>
      <c r="J906" s="113"/>
      <c r="K906" s="112"/>
      <c r="L906" s="112"/>
      <c r="M906" s="112"/>
      <c r="N906" s="112"/>
      <c r="O906" s="112"/>
      <c r="P906" s="112"/>
      <c r="Q906" s="112"/>
      <c r="R906" s="112"/>
      <c r="S906" s="112"/>
      <c r="T906" s="112"/>
      <c r="U906" s="112"/>
      <c r="V906" s="112"/>
      <c r="W906" s="112"/>
      <c r="X906" s="112"/>
      <c r="Y906" s="112"/>
      <c r="Z906" s="112"/>
    </row>
    <row r="907" spans="1:26" ht="15.75" customHeight="1">
      <c r="A907" s="113"/>
      <c r="B907" s="113"/>
      <c r="C907" s="113"/>
      <c r="D907" s="113"/>
      <c r="E907" s="113"/>
      <c r="F907" s="113"/>
      <c r="G907" s="113"/>
      <c r="H907" s="113"/>
      <c r="I907" s="113"/>
      <c r="J907" s="113"/>
      <c r="K907" s="112"/>
      <c r="L907" s="112"/>
      <c r="M907" s="112"/>
      <c r="N907" s="112"/>
      <c r="O907" s="112"/>
      <c r="P907" s="112"/>
      <c r="Q907" s="112"/>
      <c r="R907" s="112"/>
      <c r="S907" s="112"/>
      <c r="T907" s="112"/>
      <c r="U907" s="112"/>
      <c r="V907" s="112"/>
      <c r="W907" s="112"/>
      <c r="X907" s="112"/>
      <c r="Y907" s="112"/>
      <c r="Z907" s="112"/>
    </row>
    <row r="908" spans="1:26" ht="15.75" customHeight="1">
      <c r="A908" s="113"/>
      <c r="B908" s="113"/>
      <c r="C908" s="113"/>
      <c r="D908" s="113"/>
      <c r="E908" s="113"/>
      <c r="F908" s="113"/>
      <c r="G908" s="113"/>
      <c r="H908" s="113"/>
      <c r="I908" s="113"/>
      <c r="J908" s="113"/>
      <c r="K908" s="112"/>
      <c r="L908" s="112"/>
      <c r="M908" s="112"/>
      <c r="N908" s="112"/>
      <c r="O908" s="112"/>
      <c r="P908" s="112"/>
      <c r="Q908" s="112"/>
      <c r="R908" s="112"/>
      <c r="S908" s="112"/>
      <c r="T908" s="112"/>
      <c r="U908" s="112"/>
      <c r="V908" s="112"/>
      <c r="W908" s="112"/>
      <c r="X908" s="112"/>
      <c r="Y908" s="112"/>
      <c r="Z908" s="112"/>
    </row>
    <row r="909" spans="1:26" ht="15.75" customHeight="1">
      <c r="A909" s="113"/>
      <c r="B909" s="113"/>
      <c r="C909" s="113"/>
      <c r="D909" s="113"/>
      <c r="E909" s="113"/>
      <c r="F909" s="113"/>
      <c r="G909" s="113"/>
      <c r="H909" s="113"/>
      <c r="I909" s="113"/>
      <c r="J909" s="113"/>
      <c r="K909" s="112"/>
      <c r="L909" s="112"/>
      <c r="M909" s="112"/>
      <c r="N909" s="112"/>
      <c r="O909" s="112"/>
      <c r="P909" s="112"/>
      <c r="Q909" s="112"/>
      <c r="R909" s="112"/>
      <c r="S909" s="112"/>
      <c r="T909" s="112"/>
      <c r="U909" s="112"/>
      <c r="V909" s="112"/>
      <c r="W909" s="112"/>
      <c r="X909" s="112"/>
      <c r="Y909" s="112"/>
      <c r="Z909" s="112"/>
    </row>
    <row r="910" spans="1:26" ht="15.75" customHeight="1">
      <c r="A910" s="113"/>
      <c r="B910" s="113"/>
      <c r="C910" s="113"/>
      <c r="D910" s="113"/>
      <c r="E910" s="113"/>
      <c r="F910" s="113"/>
      <c r="G910" s="113"/>
      <c r="H910" s="113"/>
      <c r="I910" s="113"/>
      <c r="J910" s="113"/>
      <c r="K910" s="112"/>
      <c r="L910" s="112"/>
      <c r="M910" s="112"/>
      <c r="N910" s="112"/>
      <c r="O910" s="112"/>
      <c r="P910" s="112"/>
      <c r="Q910" s="112"/>
      <c r="R910" s="112"/>
      <c r="S910" s="112"/>
      <c r="T910" s="112"/>
      <c r="U910" s="112"/>
      <c r="V910" s="112"/>
      <c r="W910" s="112"/>
      <c r="X910" s="112"/>
      <c r="Y910" s="112"/>
      <c r="Z910" s="112"/>
    </row>
    <row r="911" spans="1:26" ht="15.75" customHeight="1">
      <c r="A911" s="113"/>
      <c r="B911" s="113"/>
      <c r="C911" s="113"/>
      <c r="D911" s="113"/>
      <c r="E911" s="113"/>
      <c r="F911" s="113"/>
      <c r="G911" s="113"/>
      <c r="H911" s="113"/>
      <c r="I911" s="113"/>
      <c r="J911" s="113"/>
      <c r="K911" s="112"/>
      <c r="L911" s="112"/>
      <c r="M911" s="112"/>
      <c r="N911" s="112"/>
      <c r="O911" s="112"/>
      <c r="P911" s="112"/>
      <c r="Q911" s="112"/>
      <c r="R911" s="112"/>
      <c r="S911" s="112"/>
      <c r="T911" s="112"/>
      <c r="U911" s="112"/>
      <c r="V911" s="112"/>
      <c r="W911" s="112"/>
      <c r="X911" s="112"/>
      <c r="Y911" s="112"/>
      <c r="Z911" s="112"/>
    </row>
    <row r="912" spans="1:26" ht="15.75" customHeight="1">
      <c r="A912" s="113"/>
      <c r="B912" s="113"/>
      <c r="C912" s="113"/>
      <c r="D912" s="113"/>
      <c r="E912" s="113"/>
      <c r="F912" s="113"/>
      <c r="G912" s="113"/>
      <c r="H912" s="113"/>
      <c r="I912" s="113"/>
      <c r="J912" s="113"/>
      <c r="K912" s="112"/>
      <c r="L912" s="112"/>
      <c r="M912" s="112"/>
      <c r="N912" s="112"/>
      <c r="O912" s="112"/>
      <c r="P912" s="112"/>
      <c r="Q912" s="112"/>
      <c r="R912" s="112"/>
      <c r="S912" s="112"/>
      <c r="T912" s="112"/>
      <c r="U912" s="112"/>
      <c r="V912" s="112"/>
      <c r="W912" s="112"/>
      <c r="X912" s="112"/>
      <c r="Y912" s="112"/>
      <c r="Z912" s="112"/>
    </row>
    <row r="913" spans="1:26" ht="15.75" customHeight="1">
      <c r="A913" s="113"/>
      <c r="B913" s="113"/>
      <c r="C913" s="113"/>
      <c r="D913" s="113"/>
      <c r="E913" s="113"/>
      <c r="F913" s="113"/>
      <c r="G913" s="113"/>
      <c r="H913" s="113"/>
      <c r="I913" s="113"/>
      <c r="J913" s="113"/>
      <c r="K913" s="112"/>
      <c r="L913" s="112"/>
      <c r="M913" s="112"/>
      <c r="N913" s="112"/>
      <c r="O913" s="112"/>
      <c r="P913" s="112"/>
      <c r="Q913" s="112"/>
      <c r="R913" s="112"/>
      <c r="S913" s="112"/>
      <c r="T913" s="112"/>
      <c r="U913" s="112"/>
      <c r="V913" s="112"/>
      <c r="W913" s="112"/>
      <c r="X913" s="112"/>
      <c r="Y913" s="112"/>
      <c r="Z913" s="112"/>
    </row>
    <row r="914" spans="1:26" ht="15.75" customHeight="1">
      <c r="A914" s="113"/>
      <c r="B914" s="113"/>
      <c r="C914" s="113"/>
      <c r="D914" s="113"/>
      <c r="E914" s="113"/>
      <c r="F914" s="113"/>
      <c r="G914" s="113"/>
      <c r="H914" s="113"/>
      <c r="I914" s="113"/>
      <c r="J914" s="113"/>
      <c r="K914" s="112"/>
      <c r="L914" s="112"/>
      <c r="M914" s="112"/>
      <c r="N914" s="112"/>
      <c r="O914" s="112"/>
      <c r="P914" s="112"/>
      <c r="Q914" s="112"/>
      <c r="R914" s="112"/>
      <c r="S914" s="112"/>
      <c r="T914" s="112"/>
      <c r="U914" s="112"/>
      <c r="V914" s="112"/>
      <c r="W914" s="112"/>
      <c r="X914" s="112"/>
      <c r="Y914" s="112"/>
      <c r="Z914" s="112"/>
    </row>
    <row r="915" spans="1:26" ht="15.75" customHeight="1">
      <c r="A915" s="113"/>
      <c r="B915" s="113"/>
      <c r="C915" s="113"/>
      <c r="D915" s="113"/>
      <c r="E915" s="113"/>
      <c r="F915" s="113"/>
      <c r="G915" s="113"/>
      <c r="H915" s="113"/>
      <c r="I915" s="113"/>
      <c r="J915" s="113"/>
      <c r="K915" s="112"/>
      <c r="L915" s="112"/>
      <c r="M915" s="112"/>
      <c r="N915" s="112"/>
      <c r="O915" s="112"/>
      <c r="P915" s="112"/>
      <c r="Q915" s="112"/>
      <c r="R915" s="112"/>
      <c r="S915" s="112"/>
      <c r="T915" s="112"/>
      <c r="U915" s="112"/>
      <c r="V915" s="112"/>
      <c r="W915" s="112"/>
      <c r="X915" s="112"/>
      <c r="Y915" s="112"/>
      <c r="Z915" s="112"/>
    </row>
    <row r="916" spans="1:26" ht="15.75" customHeight="1">
      <c r="A916" s="113"/>
      <c r="B916" s="113"/>
      <c r="C916" s="113"/>
      <c r="D916" s="113"/>
      <c r="E916" s="113"/>
      <c r="F916" s="113"/>
      <c r="G916" s="113"/>
      <c r="H916" s="113"/>
      <c r="I916" s="113"/>
      <c r="J916" s="113"/>
      <c r="K916" s="112"/>
      <c r="L916" s="112"/>
      <c r="M916" s="112"/>
      <c r="N916" s="112"/>
      <c r="O916" s="112"/>
      <c r="P916" s="112"/>
      <c r="Q916" s="112"/>
      <c r="R916" s="112"/>
      <c r="S916" s="112"/>
      <c r="T916" s="112"/>
      <c r="U916" s="112"/>
      <c r="V916" s="112"/>
      <c r="W916" s="112"/>
      <c r="X916" s="112"/>
      <c r="Y916" s="112"/>
      <c r="Z916" s="112"/>
    </row>
    <row r="917" spans="1:26" ht="15.75" customHeight="1">
      <c r="A917" s="113"/>
      <c r="B917" s="113"/>
      <c r="C917" s="113"/>
      <c r="D917" s="113"/>
      <c r="E917" s="113"/>
      <c r="F917" s="113"/>
      <c r="G917" s="113"/>
      <c r="H917" s="113"/>
      <c r="I917" s="113"/>
      <c r="J917" s="113"/>
      <c r="K917" s="112"/>
      <c r="L917" s="112"/>
      <c r="M917" s="112"/>
      <c r="N917" s="112"/>
      <c r="O917" s="112"/>
      <c r="P917" s="112"/>
      <c r="Q917" s="112"/>
      <c r="R917" s="112"/>
      <c r="S917" s="112"/>
      <c r="T917" s="112"/>
      <c r="U917" s="112"/>
      <c r="V917" s="112"/>
      <c r="W917" s="112"/>
      <c r="X917" s="112"/>
      <c r="Y917" s="112"/>
      <c r="Z917" s="112"/>
    </row>
    <row r="918" spans="1:26" ht="15.75" customHeight="1">
      <c r="A918" s="113"/>
      <c r="B918" s="113"/>
      <c r="C918" s="113"/>
      <c r="D918" s="113"/>
      <c r="E918" s="113"/>
      <c r="F918" s="113"/>
      <c r="G918" s="113"/>
      <c r="H918" s="113"/>
      <c r="I918" s="113"/>
      <c r="J918" s="113"/>
      <c r="K918" s="112"/>
      <c r="L918" s="112"/>
      <c r="M918" s="112"/>
      <c r="N918" s="112"/>
      <c r="O918" s="112"/>
      <c r="P918" s="112"/>
      <c r="Q918" s="112"/>
      <c r="R918" s="112"/>
      <c r="S918" s="112"/>
      <c r="T918" s="112"/>
      <c r="U918" s="112"/>
      <c r="V918" s="112"/>
      <c r="W918" s="112"/>
      <c r="X918" s="112"/>
      <c r="Y918" s="112"/>
      <c r="Z918" s="112"/>
    </row>
    <row r="919" spans="1:26" ht="15.75" customHeight="1">
      <c r="A919" s="113"/>
      <c r="B919" s="113"/>
      <c r="C919" s="113"/>
      <c r="D919" s="113"/>
      <c r="E919" s="113"/>
      <c r="F919" s="113"/>
      <c r="G919" s="113"/>
      <c r="H919" s="113"/>
      <c r="I919" s="113"/>
      <c r="J919" s="113"/>
      <c r="K919" s="112"/>
      <c r="L919" s="112"/>
      <c r="M919" s="112"/>
      <c r="N919" s="112"/>
      <c r="O919" s="112"/>
      <c r="P919" s="112"/>
      <c r="Q919" s="112"/>
      <c r="R919" s="112"/>
      <c r="S919" s="112"/>
      <c r="T919" s="112"/>
      <c r="U919" s="112"/>
      <c r="V919" s="112"/>
      <c r="W919" s="112"/>
      <c r="X919" s="112"/>
      <c r="Y919" s="112"/>
      <c r="Z919" s="112"/>
    </row>
    <row r="920" spans="1:26" ht="15.75" customHeight="1">
      <c r="A920" s="113"/>
      <c r="B920" s="113"/>
      <c r="C920" s="113"/>
      <c r="D920" s="113"/>
      <c r="E920" s="113"/>
      <c r="F920" s="113"/>
      <c r="G920" s="113"/>
      <c r="H920" s="113"/>
      <c r="I920" s="113"/>
      <c r="J920" s="113"/>
      <c r="K920" s="112"/>
      <c r="L920" s="112"/>
      <c r="M920" s="112"/>
      <c r="N920" s="112"/>
      <c r="O920" s="112"/>
      <c r="P920" s="112"/>
      <c r="Q920" s="112"/>
      <c r="R920" s="112"/>
      <c r="S920" s="112"/>
      <c r="T920" s="112"/>
      <c r="U920" s="112"/>
      <c r="V920" s="112"/>
      <c r="W920" s="112"/>
      <c r="X920" s="112"/>
      <c r="Y920" s="112"/>
      <c r="Z920" s="112"/>
    </row>
    <row r="921" spans="1:26" ht="15.75" customHeight="1">
      <c r="A921" s="113"/>
      <c r="B921" s="113"/>
      <c r="C921" s="113"/>
      <c r="D921" s="113"/>
      <c r="E921" s="113"/>
      <c r="F921" s="113"/>
      <c r="G921" s="113"/>
      <c r="H921" s="113"/>
      <c r="I921" s="113"/>
      <c r="J921" s="113"/>
      <c r="K921" s="112"/>
      <c r="L921" s="112"/>
      <c r="M921" s="112"/>
      <c r="N921" s="112"/>
      <c r="O921" s="112"/>
      <c r="P921" s="112"/>
      <c r="Q921" s="112"/>
      <c r="R921" s="112"/>
      <c r="S921" s="112"/>
      <c r="T921" s="112"/>
      <c r="U921" s="112"/>
      <c r="V921" s="112"/>
      <c r="W921" s="112"/>
      <c r="X921" s="112"/>
      <c r="Y921" s="112"/>
      <c r="Z921" s="112"/>
    </row>
    <row r="922" spans="1:26" ht="15.75" customHeight="1">
      <c r="A922" s="113"/>
      <c r="B922" s="113"/>
      <c r="C922" s="113"/>
      <c r="D922" s="113"/>
      <c r="E922" s="113"/>
      <c r="F922" s="113"/>
      <c r="G922" s="113"/>
      <c r="H922" s="113"/>
      <c r="I922" s="113"/>
      <c r="J922" s="113"/>
      <c r="K922" s="112"/>
      <c r="L922" s="112"/>
      <c r="M922" s="112"/>
      <c r="N922" s="112"/>
      <c r="O922" s="112"/>
      <c r="P922" s="112"/>
      <c r="Q922" s="112"/>
      <c r="R922" s="112"/>
      <c r="S922" s="112"/>
      <c r="T922" s="112"/>
      <c r="U922" s="112"/>
      <c r="V922" s="112"/>
      <c r="W922" s="112"/>
      <c r="X922" s="112"/>
      <c r="Y922" s="112"/>
      <c r="Z922" s="112"/>
    </row>
    <row r="923" spans="1:26" ht="15.75" customHeight="1">
      <c r="A923" s="113"/>
      <c r="B923" s="113"/>
      <c r="C923" s="113"/>
      <c r="D923" s="113"/>
      <c r="E923" s="113"/>
      <c r="F923" s="113"/>
      <c r="G923" s="113"/>
      <c r="H923" s="113"/>
      <c r="I923" s="113"/>
      <c r="J923" s="113"/>
      <c r="K923" s="112"/>
      <c r="L923" s="112"/>
      <c r="M923" s="112"/>
      <c r="N923" s="112"/>
      <c r="O923" s="112"/>
      <c r="P923" s="112"/>
      <c r="Q923" s="112"/>
      <c r="R923" s="112"/>
      <c r="S923" s="112"/>
      <c r="T923" s="112"/>
      <c r="U923" s="112"/>
      <c r="V923" s="112"/>
      <c r="W923" s="112"/>
      <c r="X923" s="112"/>
      <c r="Y923" s="112"/>
      <c r="Z923" s="112"/>
    </row>
    <row r="924" spans="1:26" ht="15.75" customHeight="1">
      <c r="A924" s="113"/>
      <c r="B924" s="113"/>
      <c r="C924" s="113"/>
      <c r="D924" s="113"/>
      <c r="E924" s="113"/>
      <c r="F924" s="113"/>
      <c r="G924" s="113"/>
      <c r="H924" s="113"/>
      <c r="I924" s="113"/>
      <c r="J924" s="113"/>
      <c r="K924" s="112"/>
      <c r="L924" s="112"/>
      <c r="M924" s="112"/>
      <c r="N924" s="112"/>
      <c r="O924" s="112"/>
      <c r="P924" s="112"/>
      <c r="Q924" s="112"/>
      <c r="R924" s="112"/>
      <c r="S924" s="112"/>
      <c r="T924" s="112"/>
      <c r="U924" s="112"/>
      <c r="V924" s="112"/>
      <c r="W924" s="112"/>
      <c r="X924" s="112"/>
      <c r="Y924" s="112"/>
      <c r="Z924" s="112"/>
    </row>
    <row r="925" spans="1:26" ht="15.75" customHeight="1">
      <c r="A925" s="113"/>
      <c r="B925" s="113"/>
      <c r="C925" s="113"/>
      <c r="D925" s="113"/>
      <c r="E925" s="113"/>
      <c r="F925" s="113"/>
      <c r="G925" s="113"/>
      <c r="H925" s="113"/>
      <c r="I925" s="113"/>
      <c r="J925" s="113"/>
      <c r="K925" s="112"/>
      <c r="L925" s="112"/>
      <c r="M925" s="112"/>
      <c r="N925" s="112"/>
      <c r="O925" s="112"/>
      <c r="P925" s="112"/>
      <c r="Q925" s="112"/>
      <c r="R925" s="112"/>
      <c r="S925" s="112"/>
      <c r="T925" s="112"/>
      <c r="U925" s="112"/>
      <c r="V925" s="112"/>
      <c r="W925" s="112"/>
      <c r="X925" s="112"/>
      <c r="Y925" s="112"/>
      <c r="Z925" s="112"/>
    </row>
    <row r="926" spans="1:26" ht="15.75" customHeight="1">
      <c r="A926" s="113"/>
      <c r="B926" s="113"/>
      <c r="C926" s="113"/>
      <c r="D926" s="113"/>
      <c r="E926" s="113"/>
      <c r="F926" s="113"/>
      <c r="G926" s="113"/>
      <c r="H926" s="113"/>
      <c r="I926" s="113"/>
      <c r="J926" s="113"/>
      <c r="K926" s="112"/>
      <c r="L926" s="112"/>
      <c r="M926" s="112"/>
      <c r="N926" s="112"/>
      <c r="O926" s="112"/>
      <c r="P926" s="112"/>
      <c r="Q926" s="112"/>
      <c r="R926" s="112"/>
      <c r="S926" s="112"/>
      <c r="T926" s="112"/>
      <c r="U926" s="112"/>
      <c r="V926" s="112"/>
      <c r="W926" s="112"/>
      <c r="X926" s="112"/>
      <c r="Y926" s="112"/>
      <c r="Z926" s="112"/>
    </row>
    <row r="927" spans="1:26" ht="15.75" customHeight="1">
      <c r="A927" s="113"/>
      <c r="B927" s="113"/>
      <c r="C927" s="113"/>
      <c r="D927" s="113"/>
      <c r="E927" s="113"/>
      <c r="F927" s="113"/>
      <c r="G927" s="113"/>
      <c r="H927" s="113"/>
      <c r="I927" s="113"/>
      <c r="J927" s="113"/>
      <c r="K927" s="112"/>
      <c r="L927" s="112"/>
      <c r="M927" s="112"/>
      <c r="N927" s="112"/>
      <c r="O927" s="112"/>
      <c r="P927" s="112"/>
      <c r="Q927" s="112"/>
      <c r="R927" s="112"/>
      <c r="S927" s="112"/>
      <c r="T927" s="112"/>
      <c r="U927" s="112"/>
      <c r="V927" s="112"/>
      <c r="W927" s="112"/>
      <c r="X927" s="112"/>
      <c r="Y927" s="112"/>
      <c r="Z927" s="112"/>
    </row>
    <row r="928" spans="1:26" ht="15.75" customHeight="1">
      <c r="A928" s="113"/>
      <c r="B928" s="113"/>
      <c r="C928" s="113"/>
      <c r="D928" s="113"/>
      <c r="E928" s="113"/>
      <c r="F928" s="113"/>
      <c r="G928" s="113"/>
      <c r="H928" s="113"/>
      <c r="I928" s="113"/>
      <c r="J928" s="113"/>
      <c r="K928" s="112"/>
      <c r="L928" s="112"/>
      <c r="M928" s="112"/>
      <c r="N928" s="112"/>
      <c r="O928" s="112"/>
      <c r="P928" s="112"/>
      <c r="Q928" s="112"/>
      <c r="R928" s="112"/>
      <c r="S928" s="112"/>
      <c r="T928" s="112"/>
      <c r="U928" s="112"/>
      <c r="V928" s="112"/>
      <c r="W928" s="112"/>
      <c r="X928" s="112"/>
      <c r="Y928" s="112"/>
      <c r="Z928" s="112"/>
    </row>
    <row r="929" spans="1:26" ht="15.75" customHeight="1">
      <c r="A929" s="113"/>
      <c r="B929" s="113"/>
      <c r="C929" s="113"/>
      <c r="D929" s="113"/>
      <c r="E929" s="113"/>
      <c r="F929" s="113"/>
      <c r="G929" s="113"/>
      <c r="H929" s="113"/>
      <c r="I929" s="113"/>
      <c r="J929" s="113"/>
      <c r="K929" s="112"/>
      <c r="L929" s="112"/>
      <c r="M929" s="112"/>
      <c r="N929" s="112"/>
      <c r="O929" s="112"/>
      <c r="P929" s="112"/>
      <c r="Q929" s="112"/>
      <c r="R929" s="112"/>
      <c r="S929" s="112"/>
      <c r="T929" s="112"/>
      <c r="U929" s="112"/>
      <c r="V929" s="112"/>
      <c r="W929" s="112"/>
      <c r="X929" s="112"/>
      <c r="Y929" s="112"/>
      <c r="Z929" s="112"/>
    </row>
    <row r="930" spans="1:26" ht="15.75" customHeight="1">
      <c r="A930" s="113"/>
      <c r="B930" s="113"/>
      <c r="C930" s="113"/>
      <c r="D930" s="113"/>
      <c r="E930" s="113"/>
      <c r="F930" s="113"/>
      <c r="G930" s="113"/>
      <c r="H930" s="113"/>
      <c r="I930" s="113"/>
      <c r="J930" s="113"/>
      <c r="K930" s="112"/>
      <c r="L930" s="112"/>
      <c r="M930" s="112"/>
      <c r="N930" s="112"/>
      <c r="O930" s="112"/>
      <c r="P930" s="112"/>
      <c r="Q930" s="112"/>
      <c r="R930" s="112"/>
      <c r="S930" s="112"/>
      <c r="T930" s="112"/>
      <c r="U930" s="112"/>
      <c r="V930" s="112"/>
      <c r="W930" s="112"/>
      <c r="X930" s="112"/>
      <c r="Y930" s="112"/>
      <c r="Z930" s="112"/>
    </row>
    <row r="931" spans="1:26" ht="15.75" customHeight="1">
      <c r="A931" s="113"/>
      <c r="B931" s="113"/>
      <c r="C931" s="113"/>
      <c r="D931" s="113"/>
      <c r="E931" s="113"/>
      <c r="F931" s="113"/>
      <c r="G931" s="113"/>
      <c r="H931" s="113"/>
      <c r="I931" s="113"/>
      <c r="J931" s="113"/>
      <c r="K931" s="112"/>
      <c r="L931" s="112"/>
      <c r="M931" s="112"/>
      <c r="N931" s="112"/>
      <c r="O931" s="112"/>
      <c r="P931" s="112"/>
      <c r="Q931" s="112"/>
      <c r="R931" s="112"/>
      <c r="S931" s="112"/>
      <c r="T931" s="112"/>
      <c r="U931" s="112"/>
      <c r="V931" s="112"/>
      <c r="W931" s="112"/>
      <c r="X931" s="112"/>
      <c r="Y931" s="112"/>
      <c r="Z931" s="112"/>
    </row>
    <row r="932" spans="1:26" ht="15.75" customHeight="1">
      <c r="A932" s="113"/>
      <c r="B932" s="113"/>
      <c r="C932" s="113"/>
      <c r="D932" s="113"/>
      <c r="E932" s="113"/>
      <c r="F932" s="113"/>
      <c r="G932" s="113"/>
      <c r="H932" s="113"/>
      <c r="I932" s="113"/>
      <c r="J932" s="113"/>
      <c r="K932" s="112"/>
      <c r="L932" s="112"/>
      <c r="M932" s="112"/>
      <c r="N932" s="112"/>
      <c r="O932" s="112"/>
      <c r="P932" s="112"/>
      <c r="Q932" s="112"/>
      <c r="R932" s="112"/>
      <c r="S932" s="112"/>
      <c r="T932" s="112"/>
      <c r="U932" s="112"/>
      <c r="V932" s="112"/>
      <c r="W932" s="112"/>
      <c r="X932" s="112"/>
      <c r="Y932" s="112"/>
      <c r="Z932" s="112"/>
    </row>
    <row r="933" spans="1:26" ht="15.75" customHeight="1">
      <c r="A933" s="113"/>
      <c r="B933" s="113"/>
      <c r="C933" s="113"/>
      <c r="D933" s="113"/>
      <c r="E933" s="113"/>
      <c r="F933" s="113"/>
      <c r="G933" s="113"/>
      <c r="H933" s="113"/>
      <c r="I933" s="113"/>
      <c r="J933" s="113"/>
      <c r="K933" s="112"/>
      <c r="L933" s="112"/>
      <c r="M933" s="112"/>
      <c r="N933" s="112"/>
      <c r="O933" s="112"/>
      <c r="P933" s="112"/>
      <c r="Q933" s="112"/>
      <c r="R933" s="112"/>
      <c r="S933" s="112"/>
      <c r="T933" s="112"/>
      <c r="U933" s="112"/>
      <c r="V933" s="112"/>
      <c r="W933" s="112"/>
      <c r="X933" s="112"/>
      <c r="Y933" s="112"/>
      <c r="Z933" s="112"/>
    </row>
    <row r="934" spans="1:26" ht="15.75" customHeight="1">
      <c r="A934" s="113"/>
      <c r="B934" s="113"/>
      <c r="C934" s="113"/>
      <c r="D934" s="113"/>
      <c r="E934" s="113"/>
      <c r="F934" s="113"/>
      <c r="G934" s="113"/>
      <c r="H934" s="113"/>
      <c r="I934" s="113"/>
      <c r="J934" s="113"/>
      <c r="K934" s="112"/>
      <c r="L934" s="112"/>
      <c r="M934" s="112"/>
      <c r="N934" s="112"/>
      <c r="O934" s="112"/>
      <c r="P934" s="112"/>
      <c r="Q934" s="112"/>
      <c r="R934" s="112"/>
      <c r="S934" s="112"/>
      <c r="T934" s="112"/>
      <c r="U934" s="112"/>
      <c r="V934" s="112"/>
      <c r="W934" s="112"/>
      <c r="X934" s="112"/>
      <c r="Y934" s="112"/>
      <c r="Z934" s="112"/>
    </row>
    <row r="935" spans="1:26" ht="15.75" customHeight="1">
      <c r="A935" s="113"/>
      <c r="B935" s="113"/>
      <c r="C935" s="113"/>
      <c r="D935" s="113"/>
      <c r="E935" s="113"/>
      <c r="F935" s="113"/>
      <c r="G935" s="113"/>
      <c r="H935" s="113"/>
      <c r="I935" s="113"/>
      <c r="J935" s="113"/>
      <c r="K935" s="112"/>
      <c r="L935" s="112"/>
      <c r="M935" s="112"/>
      <c r="N935" s="112"/>
      <c r="O935" s="112"/>
      <c r="P935" s="112"/>
      <c r="Q935" s="112"/>
      <c r="R935" s="112"/>
      <c r="S935" s="112"/>
      <c r="T935" s="112"/>
      <c r="U935" s="112"/>
      <c r="V935" s="112"/>
      <c r="W935" s="112"/>
      <c r="X935" s="112"/>
      <c r="Y935" s="112"/>
      <c r="Z935" s="112"/>
    </row>
    <row r="936" spans="1:26" ht="15.75" customHeight="1">
      <c r="A936" s="113"/>
      <c r="B936" s="113"/>
      <c r="C936" s="113"/>
      <c r="D936" s="113"/>
      <c r="E936" s="113"/>
      <c r="F936" s="113"/>
      <c r="G936" s="113"/>
      <c r="H936" s="113"/>
      <c r="I936" s="113"/>
      <c r="J936" s="113"/>
      <c r="K936" s="112"/>
      <c r="L936" s="112"/>
      <c r="M936" s="112"/>
      <c r="N936" s="112"/>
      <c r="O936" s="112"/>
      <c r="P936" s="112"/>
      <c r="Q936" s="112"/>
      <c r="R936" s="112"/>
      <c r="S936" s="112"/>
      <c r="T936" s="112"/>
      <c r="U936" s="112"/>
      <c r="V936" s="112"/>
      <c r="W936" s="112"/>
      <c r="X936" s="112"/>
      <c r="Y936" s="112"/>
      <c r="Z936" s="112"/>
    </row>
    <row r="937" spans="1:26" ht="15.75" customHeight="1">
      <c r="A937" s="113"/>
      <c r="B937" s="113"/>
      <c r="C937" s="113"/>
      <c r="D937" s="113"/>
      <c r="E937" s="113"/>
      <c r="F937" s="113"/>
      <c r="G937" s="113"/>
      <c r="H937" s="113"/>
      <c r="I937" s="113"/>
      <c r="J937" s="113"/>
      <c r="K937" s="112"/>
      <c r="L937" s="112"/>
      <c r="M937" s="112"/>
      <c r="N937" s="112"/>
      <c r="O937" s="112"/>
      <c r="P937" s="112"/>
      <c r="Q937" s="112"/>
      <c r="R937" s="112"/>
      <c r="S937" s="112"/>
      <c r="T937" s="112"/>
      <c r="U937" s="112"/>
      <c r="V937" s="112"/>
      <c r="W937" s="112"/>
      <c r="X937" s="112"/>
      <c r="Y937" s="112"/>
      <c r="Z937" s="112"/>
    </row>
    <row r="938" spans="1:26" ht="15.75" customHeight="1">
      <c r="A938" s="113"/>
      <c r="B938" s="113"/>
      <c r="C938" s="113"/>
      <c r="D938" s="113"/>
      <c r="E938" s="113"/>
      <c r="F938" s="113"/>
      <c r="G938" s="113"/>
      <c r="H938" s="113"/>
      <c r="I938" s="113"/>
      <c r="J938" s="113"/>
      <c r="K938" s="112"/>
      <c r="L938" s="112"/>
      <c r="M938" s="112"/>
      <c r="N938" s="112"/>
      <c r="O938" s="112"/>
      <c r="P938" s="112"/>
      <c r="Q938" s="112"/>
      <c r="R938" s="112"/>
      <c r="S938" s="112"/>
      <c r="T938" s="112"/>
      <c r="U938" s="112"/>
      <c r="V938" s="112"/>
      <c r="W938" s="112"/>
      <c r="X938" s="112"/>
      <c r="Y938" s="112"/>
      <c r="Z938" s="112"/>
    </row>
    <row r="939" spans="1:26" ht="15.75" customHeight="1">
      <c r="A939" s="113"/>
      <c r="B939" s="113"/>
      <c r="C939" s="113"/>
      <c r="D939" s="113"/>
      <c r="E939" s="113"/>
      <c r="F939" s="113"/>
      <c r="G939" s="113"/>
      <c r="H939" s="113"/>
      <c r="I939" s="113"/>
      <c r="J939" s="113"/>
      <c r="K939" s="112"/>
      <c r="L939" s="112"/>
      <c r="M939" s="112"/>
      <c r="N939" s="112"/>
      <c r="O939" s="112"/>
      <c r="P939" s="112"/>
      <c r="Q939" s="112"/>
      <c r="R939" s="112"/>
      <c r="S939" s="112"/>
      <c r="T939" s="112"/>
      <c r="U939" s="112"/>
      <c r="V939" s="112"/>
      <c r="W939" s="112"/>
      <c r="X939" s="112"/>
      <c r="Y939" s="112"/>
      <c r="Z939" s="112"/>
    </row>
    <row r="940" spans="1:26" ht="15.75" customHeight="1">
      <c r="A940" s="113"/>
      <c r="B940" s="113"/>
      <c r="C940" s="113"/>
      <c r="D940" s="113"/>
      <c r="E940" s="113"/>
      <c r="F940" s="113"/>
      <c r="G940" s="113"/>
      <c r="H940" s="113"/>
      <c r="I940" s="113"/>
      <c r="J940" s="113"/>
      <c r="K940" s="112"/>
      <c r="L940" s="112"/>
      <c r="M940" s="112"/>
      <c r="N940" s="112"/>
      <c r="O940" s="112"/>
      <c r="P940" s="112"/>
      <c r="Q940" s="112"/>
      <c r="R940" s="112"/>
      <c r="S940" s="112"/>
      <c r="T940" s="112"/>
      <c r="U940" s="112"/>
      <c r="V940" s="112"/>
      <c r="W940" s="112"/>
      <c r="X940" s="112"/>
      <c r="Y940" s="112"/>
      <c r="Z940" s="112"/>
    </row>
    <row r="941" spans="1:26" ht="15.75" customHeight="1">
      <c r="A941" s="113"/>
      <c r="B941" s="113"/>
      <c r="C941" s="113"/>
      <c r="D941" s="113"/>
      <c r="E941" s="113"/>
      <c r="F941" s="113"/>
      <c r="G941" s="113"/>
      <c r="H941" s="113"/>
      <c r="I941" s="113"/>
      <c r="J941" s="113"/>
      <c r="K941" s="112"/>
      <c r="L941" s="112"/>
      <c r="M941" s="112"/>
      <c r="N941" s="112"/>
      <c r="O941" s="112"/>
      <c r="P941" s="112"/>
      <c r="Q941" s="112"/>
      <c r="R941" s="112"/>
      <c r="S941" s="112"/>
      <c r="T941" s="112"/>
      <c r="U941" s="112"/>
      <c r="V941" s="112"/>
      <c r="W941" s="112"/>
      <c r="X941" s="112"/>
      <c r="Y941" s="112"/>
      <c r="Z941" s="112"/>
    </row>
    <row r="942" spans="1:26" ht="15.75" customHeight="1">
      <c r="A942" s="113"/>
      <c r="B942" s="113"/>
      <c r="C942" s="113"/>
      <c r="D942" s="113"/>
      <c r="E942" s="113"/>
      <c r="F942" s="113"/>
      <c r="G942" s="113"/>
      <c r="H942" s="113"/>
      <c r="I942" s="113"/>
      <c r="J942" s="113"/>
      <c r="K942" s="112"/>
      <c r="L942" s="112"/>
      <c r="M942" s="112"/>
      <c r="N942" s="112"/>
      <c r="O942" s="112"/>
      <c r="P942" s="112"/>
      <c r="Q942" s="112"/>
      <c r="R942" s="112"/>
      <c r="S942" s="112"/>
      <c r="T942" s="112"/>
      <c r="U942" s="112"/>
      <c r="V942" s="112"/>
      <c r="W942" s="112"/>
      <c r="X942" s="112"/>
      <c r="Y942" s="112"/>
      <c r="Z942" s="112"/>
    </row>
    <row r="943" spans="1:26" ht="15.75" customHeight="1">
      <c r="A943" s="113"/>
      <c r="B943" s="113"/>
      <c r="C943" s="113"/>
      <c r="D943" s="113"/>
      <c r="E943" s="113"/>
      <c r="F943" s="113"/>
      <c r="G943" s="113"/>
      <c r="H943" s="113"/>
      <c r="I943" s="113"/>
      <c r="J943" s="113"/>
      <c r="K943" s="112"/>
      <c r="L943" s="112"/>
      <c r="M943" s="112"/>
      <c r="N943" s="112"/>
      <c r="O943" s="112"/>
      <c r="P943" s="112"/>
      <c r="Q943" s="112"/>
      <c r="R943" s="112"/>
      <c r="S943" s="112"/>
      <c r="T943" s="112"/>
      <c r="U943" s="112"/>
      <c r="V943" s="112"/>
      <c r="W943" s="112"/>
      <c r="X943" s="112"/>
      <c r="Y943" s="112"/>
      <c r="Z943" s="112"/>
    </row>
    <row r="944" spans="1:26" ht="15.75" customHeight="1">
      <c r="A944" s="113"/>
      <c r="B944" s="113"/>
      <c r="C944" s="113"/>
      <c r="D944" s="113"/>
      <c r="E944" s="113"/>
      <c r="F944" s="113"/>
      <c r="G944" s="113"/>
      <c r="H944" s="113"/>
      <c r="I944" s="113"/>
      <c r="J944" s="113"/>
      <c r="K944" s="112"/>
      <c r="L944" s="112"/>
      <c r="M944" s="112"/>
      <c r="N944" s="112"/>
      <c r="O944" s="112"/>
      <c r="P944" s="112"/>
      <c r="Q944" s="112"/>
      <c r="R944" s="112"/>
      <c r="S944" s="112"/>
      <c r="T944" s="112"/>
      <c r="U944" s="112"/>
      <c r="V944" s="112"/>
      <c r="W944" s="112"/>
      <c r="X944" s="112"/>
      <c r="Y944" s="112"/>
      <c r="Z944" s="112"/>
    </row>
    <row r="945" spans="1:26" ht="15.75" customHeight="1">
      <c r="A945" s="113"/>
      <c r="B945" s="113"/>
      <c r="C945" s="113"/>
      <c r="D945" s="113"/>
      <c r="E945" s="113"/>
      <c r="F945" s="113"/>
      <c r="G945" s="113"/>
      <c r="H945" s="113"/>
      <c r="I945" s="113"/>
      <c r="J945" s="113"/>
      <c r="K945" s="112"/>
      <c r="L945" s="112"/>
      <c r="M945" s="112"/>
      <c r="N945" s="112"/>
      <c r="O945" s="112"/>
      <c r="P945" s="112"/>
      <c r="Q945" s="112"/>
      <c r="R945" s="112"/>
      <c r="S945" s="112"/>
      <c r="T945" s="112"/>
      <c r="U945" s="112"/>
      <c r="V945" s="112"/>
      <c r="W945" s="112"/>
      <c r="X945" s="112"/>
      <c r="Y945" s="112"/>
      <c r="Z945" s="112"/>
    </row>
    <row r="946" spans="1:26" ht="15.75" customHeight="1">
      <c r="A946" s="113"/>
      <c r="B946" s="113"/>
      <c r="C946" s="113"/>
      <c r="D946" s="113"/>
      <c r="E946" s="113"/>
      <c r="F946" s="113"/>
      <c r="G946" s="113"/>
      <c r="H946" s="113"/>
      <c r="I946" s="113"/>
      <c r="J946" s="113"/>
      <c r="K946" s="112"/>
      <c r="L946" s="112"/>
      <c r="M946" s="112"/>
      <c r="N946" s="112"/>
      <c r="O946" s="112"/>
      <c r="P946" s="112"/>
      <c r="Q946" s="112"/>
      <c r="R946" s="112"/>
      <c r="S946" s="112"/>
      <c r="T946" s="112"/>
      <c r="U946" s="112"/>
      <c r="V946" s="112"/>
      <c r="W946" s="112"/>
      <c r="X946" s="112"/>
      <c r="Y946" s="112"/>
      <c r="Z946" s="112"/>
    </row>
    <row r="947" spans="1:26" ht="15.75" customHeight="1">
      <c r="A947" s="113"/>
      <c r="B947" s="113"/>
      <c r="C947" s="113"/>
      <c r="D947" s="113"/>
      <c r="E947" s="113"/>
      <c r="F947" s="113"/>
      <c r="G947" s="113"/>
      <c r="H947" s="113"/>
      <c r="I947" s="113"/>
      <c r="J947" s="113"/>
      <c r="K947" s="112"/>
      <c r="L947" s="112"/>
      <c r="M947" s="112"/>
      <c r="N947" s="112"/>
      <c r="O947" s="112"/>
      <c r="P947" s="112"/>
      <c r="Q947" s="112"/>
      <c r="R947" s="112"/>
      <c r="S947" s="112"/>
      <c r="T947" s="112"/>
      <c r="U947" s="112"/>
      <c r="V947" s="112"/>
      <c r="W947" s="112"/>
      <c r="X947" s="112"/>
      <c r="Y947" s="112"/>
      <c r="Z947" s="112"/>
    </row>
    <row r="948" spans="1:26" ht="15.75" customHeight="1">
      <c r="A948" s="113"/>
      <c r="B948" s="113"/>
      <c r="C948" s="113"/>
      <c r="D948" s="113"/>
      <c r="E948" s="113"/>
      <c r="F948" s="113"/>
      <c r="G948" s="113"/>
      <c r="H948" s="113"/>
      <c r="I948" s="113"/>
      <c r="J948" s="113"/>
      <c r="K948" s="112"/>
      <c r="L948" s="112"/>
      <c r="M948" s="112"/>
      <c r="N948" s="112"/>
      <c r="O948" s="112"/>
      <c r="P948" s="112"/>
      <c r="Q948" s="112"/>
      <c r="R948" s="112"/>
      <c r="S948" s="112"/>
      <c r="T948" s="112"/>
      <c r="U948" s="112"/>
      <c r="V948" s="112"/>
      <c r="W948" s="112"/>
      <c r="X948" s="112"/>
      <c r="Y948" s="112"/>
      <c r="Z948" s="112"/>
    </row>
    <row r="949" spans="1:26" ht="15.75" customHeight="1">
      <c r="A949" s="113"/>
      <c r="B949" s="113"/>
      <c r="C949" s="113"/>
      <c r="D949" s="113"/>
      <c r="E949" s="113"/>
      <c r="F949" s="113"/>
      <c r="G949" s="113"/>
      <c r="H949" s="113"/>
      <c r="I949" s="113"/>
      <c r="J949" s="113"/>
      <c r="K949" s="112"/>
      <c r="L949" s="112"/>
      <c r="M949" s="112"/>
      <c r="N949" s="112"/>
      <c r="O949" s="112"/>
      <c r="P949" s="112"/>
      <c r="Q949" s="112"/>
      <c r="R949" s="112"/>
      <c r="S949" s="112"/>
      <c r="T949" s="112"/>
      <c r="U949" s="112"/>
      <c r="V949" s="112"/>
      <c r="W949" s="112"/>
      <c r="X949" s="112"/>
      <c r="Y949" s="112"/>
      <c r="Z949" s="112"/>
    </row>
    <row r="950" spans="1:26" ht="15.75" customHeight="1">
      <c r="A950" s="113"/>
      <c r="B950" s="113"/>
      <c r="C950" s="113"/>
      <c r="D950" s="113"/>
      <c r="E950" s="113"/>
      <c r="F950" s="113"/>
      <c r="G950" s="113"/>
      <c r="H950" s="113"/>
      <c r="I950" s="113"/>
      <c r="J950" s="113"/>
      <c r="K950" s="112"/>
      <c r="L950" s="112"/>
      <c r="M950" s="112"/>
      <c r="N950" s="112"/>
      <c r="O950" s="112"/>
      <c r="P950" s="112"/>
      <c r="Q950" s="112"/>
      <c r="R950" s="112"/>
      <c r="S950" s="112"/>
      <c r="T950" s="112"/>
      <c r="U950" s="112"/>
      <c r="V950" s="112"/>
      <c r="W950" s="112"/>
      <c r="X950" s="112"/>
      <c r="Y950" s="112"/>
      <c r="Z950" s="112"/>
    </row>
    <row r="951" spans="1:26" ht="15.75" customHeight="1">
      <c r="A951" s="113"/>
      <c r="B951" s="113"/>
      <c r="C951" s="113"/>
      <c r="D951" s="113"/>
      <c r="E951" s="113"/>
      <c r="F951" s="113"/>
      <c r="G951" s="113"/>
      <c r="H951" s="113"/>
      <c r="I951" s="113"/>
      <c r="J951" s="113"/>
      <c r="K951" s="112"/>
      <c r="L951" s="112"/>
      <c r="M951" s="112"/>
      <c r="N951" s="112"/>
      <c r="O951" s="112"/>
      <c r="P951" s="112"/>
      <c r="Q951" s="112"/>
      <c r="R951" s="112"/>
      <c r="S951" s="112"/>
      <c r="T951" s="112"/>
      <c r="U951" s="112"/>
      <c r="V951" s="112"/>
      <c r="W951" s="112"/>
      <c r="X951" s="112"/>
      <c r="Y951" s="112"/>
      <c r="Z951" s="112"/>
    </row>
    <row r="952" spans="1:26" ht="15.75" customHeight="1">
      <c r="A952" s="113"/>
      <c r="B952" s="113"/>
      <c r="C952" s="113"/>
      <c r="D952" s="113"/>
      <c r="E952" s="113"/>
      <c r="F952" s="113"/>
      <c r="G952" s="113"/>
      <c r="H952" s="113"/>
      <c r="I952" s="113"/>
      <c r="J952" s="113"/>
      <c r="K952" s="112"/>
      <c r="L952" s="112"/>
      <c r="M952" s="112"/>
      <c r="N952" s="112"/>
      <c r="O952" s="112"/>
      <c r="P952" s="112"/>
      <c r="Q952" s="112"/>
      <c r="R952" s="112"/>
      <c r="S952" s="112"/>
      <c r="T952" s="112"/>
      <c r="U952" s="112"/>
      <c r="V952" s="112"/>
      <c r="W952" s="112"/>
      <c r="X952" s="112"/>
      <c r="Y952" s="112"/>
      <c r="Z952" s="112"/>
    </row>
    <row r="953" spans="1:26" ht="15.75" customHeight="1">
      <c r="A953" s="113"/>
      <c r="B953" s="113"/>
      <c r="C953" s="113"/>
      <c r="D953" s="113"/>
      <c r="E953" s="113"/>
      <c r="F953" s="113"/>
      <c r="G953" s="113"/>
      <c r="H953" s="113"/>
      <c r="I953" s="113"/>
      <c r="J953" s="113"/>
      <c r="K953" s="112"/>
      <c r="L953" s="112"/>
      <c r="M953" s="112"/>
      <c r="N953" s="112"/>
      <c r="O953" s="112"/>
      <c r="P953" s="112"/>
      <c r="Q953" s="112"/>
      <c r="R953" s="112"/>
      <c r="S953" s="112"/>
      <c r="T953" s="112"/>
      <c r="U953" s="112"/>
      <c r="V953" s="112"/>
      <c r="W953" s="112"/>
      <c r="X953" s="112"/>
      <c r="Y953" s="112"/>
      <c r="Z953" s="112"/>
    </row>
    <row r="954" spans="1:26" ht="15.75" customHeight="1">
      <c r="A954" s="113"/>
      <c r="B954" s="113"/>
      <c r="C954" s="113"/>
      <c r="D954" s="113"/>
      <c r="E954" s="113"/>
      <c r="F954" s="113"/>
      <c r="G954" s="113"/>
      <c r="H954" s="113"/>
      <c r="I954" s="113"/>
      <c r="J954" s="113"/>
      <c r="K954" s="112"/>
      <c r="L954" s="112"/>
      <c r="M954" s="112"/>
      <c r="N954" s="112"/>
      <c r="O954" s="112"/>
      <c r="P954" s="112"/>
      <c r="Q954" s="112"/>
      <c r="R954" s="112"/>
      <c r="S954" s="112"/>
      <c r="T954" s="112"/>
      <c r="U954" s="112"/>
      <c r="V954" s="112"/>
      <c r="W954" s="112"/>
      <c r="X954" s="112"/>
      <c r="Y954" s="112"/>
      <c r="Z954" s="112"/>
    </row>
    <row r="955" spans="1:26" ht="15.75" customHeight="1">
      <c r="A955" s="113"/>
      <c r="B955" s="113"/>
      <c r="C955" s="113"/>
      <c r="D955" s="113"/>
      <c r="E955" s="113"/>
      <c r="F955" s="113"/>
      <c r="G955" s="113"/>
      <c r="H955" s="113"/>
      <c r="I955" s="113"/>
      <c r="J955" s="113"/>
      <c r="K955" s="112"/>
      <c r="L955" s="112"/>
      <c r="M955" s="112"/>
      <c r="N955" s="112"/>
      <c r="O955" s="112"/>
      <c r="P955" s="112"/>
      <c r="Q955" s="112"/>
      <c r="R955" s="112"/>
      <c r="S955" s="112"/>
      <c r="T955" s="112"/>
      <c r="U955" s="112"/>
      <c r="V955" s="112"/>
      <c r="W955" s="112"/>
      <c r="X955" s="112"/>
      <c r="Y955" s="112"/>
      <c r="Z955" s="112"/>
    </row>
    <row r="956" spans="1:26" ht="15.75" customHeight="1">
      <c r="A956" s="113"/>
      <c r="B956" s="113"/>
      <c r="C956" s="113"/>
      <c r="D956" s="113"/>
      <c r="E956" s="113"/>
      <c r="F956" s="113"/>
      <c r="G956" s="113"/>
      <c r="H956" s="113"/>
      <c r="I956" s="113"/>
      <c r="J956" s="113"/>
      <c r="K956" s="112"/>
      <c r="L956" s="112"/>
      <c r="M956" s="112"/>
      <c r="N956" s="112"/>
      <c r="O956" s="112"/>
      <c r="P956" s="112"/>
      <c r="Q956" s="112"/>
      <c r="R956" s="112"/>
      <c r="S956" s="112"/>
      <c r="T956" s="112"/>
      <c r="U956" s="112"/>
      <c r="V956" s="112"/>
      <c r="W956" s="112"/>
      <c r="X956" s="112"/>
      <c r="Y956" s="112"/>
      <c r="Z956" s="112"/>
    </row>
    <row r="957" spans="1:26" ht="15.75" customHeight="1">
      <c r="A957" s="113"/>
      <c r="B957" s="113"/>
      <c r="C957" s="113"/>
      <c r="D957" s="113"/>
      <c r="E957" s="113"/>
      <c r="F957" s="113"/>
      <c r="G957" s="113"/>
      <c r="H957" s="113"/>
      <c r="I957" s="113"/>
      <c r="J957" s="113"/>
      <c r="K957" s="112"/>
      <c r="L957" s="112"/>
      <c r="M957" s="112"/>
      <c r="N957" s="112"/>
      <c r="O957" s="112"/>
      <c r="P957" s="112"/>
      <c r="Q957" s="112"/>
      <c r="R957" s="112"/>
      <c r="S957" s="112"/>
      <c r="T957" s="112"/>
      <c r="U957" s="112"/>
      <c r="V957" s="112"/>
      <c r="W957" s="112"/>
      <c r="X957" s="112"/>
      <c r="Y957" s="112"/>
      <c r="Z957" s="112"/>
    </row>
    <row r="958" spans="1:26" ht="15.75" customHeight="1">
      <c r="A958" s="113"/>
      <c r="B958" s="113"/>
      <c r="C958" s="113"/>
      <c r="D958" s="113"/>
      <c r="E958" s="113"/>
      <c r="F958" s="113"/>
      <c r="G958" s="113"/>
      <c r="H958" s="113"/>
      <c r="I958" s="113"/>
      <c r="J958" s="113"/>
      <c r="K958" s="112"/>
      <c r="L958" s="112"/>
      <c r="M958" s="112"/>
      <c r="N958" s="112"/>
      <c r="O958" s="112"/>
      <c r="P958" s="112"/>
      <c r="Q958" s="112"/>
      <c r="R958" s="112"/>
      <c r="S958" s="112"/>
      <c r="T958" s="112"/>
      <c r="U958" s="112"/>
      <c r="V958" s="112"/>
      <c r="W958" s="112"/>
      <c r="X958" s="112"/>
      <c r="Y958" s="112"/>
      <c r="Z958" s="112"/>
    </row>
    <row r="959" spans="1:26" ht="15.75" customHeight="1">
      <c r="A959" s="113"/>
      <c r="B959" s="113"/>
      <c r="C959" s="113"/>
      <c r="D959" s="113"/>
      <c r="E959" s="113"/>
      <c r="F959" s="113"/>
      <c r="G959" s="113"/>
      <c r="H959" s="113"/>
      <c r="I959" s="113"/>
      <c r="J959" s="113"/>
      <c r="K959" s="112"/>
      <c r="L959" s="112"/>
      <c r="M959" s="112"/>
      <c r="N959" s="112"/>
      <c r="O959" s="112"/>
      <c r="P959" s="112"/>
      <c r="Q959" s="112"/>
      <c r="R959" s="112"/>
      <c r="S959" s="112"/>
      <c r="T959" s="112"/>
      <c r="U959" s="112"/>
      <c r="V959" s="112"/>
      <c r="W959" s="112"/>
      <c r="X959" s="112"/>
      <c r="Y959" s="112"/>
      <c r="Z959" s="112"/>
    </row>
    <row r="960" spans="1:26" ht="15.75" customHeight="1">
      <c r="A960" s="113"/>
      <c r="B960" s="113"/>
      <c r="C960" s="113"/>
      <c r="D960" s="113"/>
      <c r="E960" s="113"/>
      <c r="F960" s="113"/>
      <c r="G960" s="113"/>
      <c r="H960" s="113"/>
      <c r="I960" s="113"/>
      <c r="J960" s="113"/>
      <c r="K960" s="112"/>
      <c r="L960" s="112"/>
      <c r="M960" s="112"/>
      <c r="N960" s="112"/>
      <c r="O960" s="112"/>
      <c r="P960" s="112"/>
      <c r="Q960" s="112"/>
      <c r="R960" s="112"/>
      <c r="S960" s="112"/>
      <c r="T960" s="112"/>
      <c r="U960" s="112"/>
      <c r="V960" s="112"/>
      <c r="W960" s="112"/>
      <c r="X960" s="112"/>
      <c r="Y960" s="112"/>
      <c r="Z960" s="112"/>
    </row>
    <row r="961" spans="1:26" ht="15.75" customHeight="1">
      <c r="A961" s="113"/>
      <c r="B961" s="113"/>
      <c r="C961" s="113"/>
      <c r="D961" s="113"/>
      <c r="E961" s="113"/>
      <c r="F961" s="113"/>
      <c r="G961" s="113"/>
      <c r="H961" s="113"/>
      <c r="I961" s="113"/>
      <c r="J961" s="113"/>
      <c r="K961" s="112"/>
      <c r="L961" s="112"/>
      <c r="M961" s="112"/>
      <c r="N961" s="112"/>
      <c r="O961" s="112"/>
      <c r="P961" s="112"/>
      <c r="Q961" s="112"/>
      <c r="R961" s="112"/>
      <c r="S961" s="112"/>
      <c r="T961" s="112"/>
      <c r="U961" s="112"/>
      <c r="V961" s="112"/>
      <c r="W961" s="112"/>
      <c r="X961" s="112"/>
      <c r="Y961" s="112"/>
      <c r="Z961" s="112"/>
    </row>
    <row r="962" spans="1:26" ht="15.75" customHeight="1">
      <c r="A962" s="113"/>
      <c r="B962" s="113"/>
      <c r="C962" s="113"/>
      <c r="D962" s="113"/>
      <c r="E962" s="113"/>
      <c r="F962" s="113"/>
      <c r="G962" s="113"/>
      <c r="H962" s="113"/>
      <c r="I962" s="113"/>
      <c r="J962" s="113"/>
      <c r="K962" s="112"/>
      <c r="L962" s="112"/>
      <c r="M962" s="112"/>
      <c r="N962" s="112"/>
      <c r="O962" s="112"/>
      <c r="P962" s="112"/>
      <c r="Q962" s="112"/>
      <c r="R962" s="112"/>
      <c r="S962" s="112"/>
      <c r="T962" s="112"/>
      <c r="U962" s="112"/>
      <c r="V962" s="112"/>
      <c r="W962" s="112"/>
      <c r="X962" s="112"/>
      <c r="Y962" s="112"/>
      <c r="Z962" s="112"/>
    </row>
    <row r="963" spans="1:26" ht="15.75" customHeight="1">
      <c r="A963" s="113"/>
      <c r="B963" s="113"/>
      <c r="C963" s="113"/>
      <c r="D963" s="113"/>
      <c r="E963" s="113"/>
      <c r="F963" s="113"/>
      <c r="G963" s="113"/>
      <c r="H963" s="113"/>
      <c r="I963" s="113"/>
      <c r="J963" s="113"/>
      <c r="K963" s="112"/>
      <c r="L963" s="112"/>
      <c r="M963" s="112"/>
      <c r="N963" s="112"/>
      <c r="O963" s="112"/>
      <c r="P963" s="112"/>
      <c r="Q963" s="112"/>
      <c r="R963" s="112"/>
      <c r="S963" s="112"/>
      <c r="T963" s="112"/>
      <c r="U963" s="112"/>
      <c r="V963" s="112"/>
      <c r="W963" s="112"/>
      <c r="X963" s="112"/>
      <c r="Y963" s="112"/>
      <c r="Z963" s="112"/>
    </row>
    <row r="964" spans="1:26" ht="15.75" customHeight="1">
      <c r="A964" s="113"/>
      <c r="B964" s="113"/>
      <c r="C964" s="113"/>
      <c r="D964" s="113"/>
      <c r="E964" s="113"/>
      <c r="F964" s="113"/>
      <c r="G964" s="113"/>
      <c r="H964" s="113"/>
      <c r="I964" s="113"/>
      <c r="J964" s="113"/>
      <c r="K964" s="112"/>
      <c r="L964" s="112"/>
      <c r="M964" s="112"/>
      <c r="N964" s="112"/>
      <c r="O964" s="112"/>
      <c r="P964" s="112"/>
      <c r="Q964" s="112"/>
      <c r="R964" s="112"/>
      <c r="S964" s="112"/>
      <c r="T964" s="112"/>
      <c r="U964" s="112"/>
      <c r="V964" s="112"/>
      <c r="W964" s="112"/>
      <c r="X964" s="112"/>
      <c r="Y964" s="112"/>
      <c r="Z964" s="112"/>
    </row>
    <row r="965" spans="1:26" ht="15.75" customHeight="1">
      <c r="A965" s="113"/>
      <c r="B965" s="113"/>
      <c r="C965" s="113"/>
      <c r="D965" s="113"/>
      <c r="E965" s="113"/>
      <c r="F965" s="113"/>
      <c r="G965" s="113"/>
      <c r="H965" s="113"/>
      <c r="I965" s="113"/>
      <c r="J965" s="113"/>
      <c r="K965" s="112"/>
      <c r="L965" s="112"/>
      <c r="M965" s="112"/>
      <c r="N965" s="112"/>
      <c r="O965" s="112"/>
      <c r="P965" s="112"/>
      <c r="Q965" s="112"/>
      <c r="R965" s="112"/>
      <c r="S965" s="112"/>
      <c r="T965" s="112"/>
      <c r="U965" s="112"/>
      <c r="V965" s="112"/>
      <c r="W965" s="112"/>
      <c r="X965" s="112"/>
      <c r="Y965" s="112"/>
      <c r="Z965" s="112"/>
    </row>
    <row r="966" spans="1:26" ht="15.75" customHeight="1">
      <c r="A966" s="113"/>
      <c r="B966" s="113"/>
      <c r="C966" s="113"/>
      <c r="D966" s="113"/>
      <c r="E966" s="113"/>
      <c r="F966" s="113"/>
      <c r="G966" s="113"/>
      <c r="H966" s="113"/>
      <c r="I966" s="113"/>
      <c r="J966" s="113"/>
      <c r="K966" s="112"/>
      <c r="L966" s="112"/>
      <c r="M966" s="112"/>
      <c r="N966" s="112"/>
      <c r="O966" s="112"/>
      <c r="P966" s="112"/>
      <c r="Q966" s="112"/>
      <c r="R966" s="112"/>
      <c r="S966" s="112"/>
      <c r="T966" s="112"/>
      <c r="U966" s="112"/>
      <c r="V966" s="112"/>
      <c r="W966" s="112"/>
      <c r="X966" s="112"/>
      <c r="Y966" s="112"/>
      <c r="Z966" s="112"/>
    </row>
    <row r="967" spans="1:26" ht="15.75" customHeight="1">
      <c r="A967" s="113"/>
      <c r="B967" s="113"/>
      <c r="C967" s="113"/>
      <c r="D967" s="113"/>
      <c r="E967" s="113"/>
      <c r="F967" s="113"/>
      <c r="G967" s="113"/>
      <c r="H967" s="113"/>
      <c r="I967" s="113"/>
      <c r="J967" s="113"/>
      <c r="K967" s="112"/>
      <c r="L967" s="112"/>
      <c r="M967" s="112"/>
      <c r="N967" s="112"/>
      <c r="O967" s="112"/>
      <c r="P967" s="112"/>
      <c r="Q967" s="112"/>
      <c r="R967" s="112"/>
      <c r="S967" s="112"/>
      <c r="T967" s="112"/>
      <c r="U967" s="112"/>
      <c r="V967" s="112"/>
      <c r="W967" s="112"/>
      <c r="X967" s="112"/>
      <c r="Y967" s="112"/>
      <c r="Z967" s="112"/>
    </row>
    <row r="968" spans="1:26" ht="15.75" customHeight="1">
      <c r="A968" s="113"/>
      <c r="B968" s="113"/>
      <c r="C968" s="113"/>
      <c r="D968" s="113"/>
      <c r="E968" s="113"/>
      <c r="F968" s="113"/>
      <c r="G968" s="113"/>
      <c r="H968" s="113"/>
      <c r="I968" s="113"/>
      <c r="J968" s="113"/>
      <c r="K968" s="112"/>
      <c r="L968" s="112"/>
      <c r="M968" s="112"/>
      <c r="N968" s="112"/>
      <c r="O968" s="112"/>
      <c r="P968" s="112"/>
      <c r="Q968" s="112"/>
      <c r="R968" s="112"/>
      <c r="S968" s="112"/>
      <c r="T968" s="112"/>
      <c r="U968" s="112"/>
      <c r="V968" s="112"/>
      <c r="W968" s="112"/>
      <c r="X968" s="112"/>
      <c r="Y968" s="112"/>
      <c r="Z968" s="112"/>
    </row>
    <row r="969" spans="1:26" ht="15.75" customHeight="1">
      <c r="A969" s="113"/>
      <c r="B969" s="113"/>
      <c r="C969" s="113"/>
      <c r="D969" s="113"/>
      <c r="E969" s="113"/>
      <c r="F969" s="113"/>
      <c r="G969" s="113"/>
      <c r="H969" s="113"/>
      <c r="I969" s="113"/>
      <c r="J969" s="113"/>
      <c r="K969" s="112"/>
      <c r="L969" s="112"/>
      <c r="M969" s="112"/>
      <c r="N969" s="112"/>
      <c r="O969" s="112"/>
      <c r="P969" s="112"/>
      <c r="Q969" s="112"/>
      <c r="R969" s="112"/>
      <c r="S969" s="112"/>
      <c r="T969" s="112"/>
      <c r="U969" s="112"/>
      <c r="V969" s="112"/>
      <c r="W969" s="112"/>
      <c r="X969" s="112"/>
      <c r="Y969" s="112"/>
      <c r="Z969" s="112"/>
    </row>
    <row r="970" spans="1:26" ht="15.75" customHeight="1">
      <c r="A970" s="113"/>
      <c r="B970" s="113"/>
      <c r="C970" s="113"/>
      <c r="D970" s="113"/>
      <c r="E970" s="113"/>
      <c r="F970" s="113"/>
      <c r="G970" s="113"/>
      <c r="H970" s="113"/>
      <c r="I970" s="113"/>
      <c r="J970" s="113"/>
      <c r="K970" s="112"/>
      <c r="L970" s="112"/>
      <c r="M970" s="112"/>
      <c r="N970" s="112"/>
      <c r="O970" s="112"/>
      <c r="P970" s="112"/>
      <c r="Q970" s="112"/>
      <c r="R970" s="112"/>
      <c r="S970" s="112"/>
      <c r="T970" s="112"/>
      <c r="U970" s="112"/>
      <c r="V970" s="112"/>
      <c r="W970" s="112"/>
      <c r="X970" s="112"/>
      <c r="Y970" s="112"/>
      <c r="Z970" s="112"/>
    </row>
    <row r="971" spans="1:26" ht="15.75" customHeight="1">
      <c r="A971" s="113"/>
      <c r="B971" s="113"/>
      <c r="C971" s="113"/>
      <c r="D971" s="113"/>
      <c r="E971" s="113"/>
      <c r="F971" s="113"/>
      <c r="G971" s="113"/>
      <c r="H971" s="113"/>
      <c r="I971" s="113"/>
      <c r="J971" s="113"/>
      <c r="K971" s="112"/>
      <c r="L971" s="112"/>
      <c r="M971" s="112"/>
      <c r="N971" s="112"/>
      <c r="O971" s="112"/>
      <c r="P971" s="112"/>
      <c r="Q971" s="112"/>
      <c r="R971" s="112"/>
      <c r="S971" s="112"/>
      <c r="T971" s="112"/>
      <c r="U971" s="112"/>
      <c r="V971" s="112"/>
      <c r="W971" s="112"/>
      <c r="X971" s="112"/>
      <c r="Y971" s="112"/>
      <c r="Z971" s="112"/>
    </row>
    <row r="972" spans="1:26" ht="15.75" customHeight="1">
      <c r="A972" s="113"/>
      <c r="B972" s="113"/>
      <c r="C972" s="113"/>
      <c r="D972" s="113"/>
      <c r="E972" s="113"/>
      <c r="F972" s="113"/>
      <c r="G972" s="113"/>
      <c r="H972" s="113"/>
      <c r="I972" s="113"/>
      <c r="J972" s="113"/>
      <c r="K972" s="112"/>
      <c r="L972" s="112"/>
      <c r="M972" s="112"/>
      <c r="N972" s="112"/>
      <c r="O972" s="112"/>
      <c r="P972" s="112"/>
      <c r="Q972" s="112"/>
      <c r="R972" s="112"/>
      <c r="S972" s="112"/>
      <c r="T972" s="112"/>
      <c r="U972" s="112"/>
      <c r="V972" s="112"/>
      <c r="W972" s="112"/>
      <c r="X972" s="112"/>
      <c r="Y972" s="112"/>
      <c r="Z972" s="112"/>
    </row>
    <row r="973" spans="1:26" ht="15.75" customHeight="1">
      <c r="A973" s="113"/>
      <c r="B973" s="113"/>
      <c r="C973" s="113"/>
      <c r="D973" s="113"/>
      <c r="E973" s="113"/>
      <c r="F973" s="113"/>
      <c r="G973" s="113"/>
      <c r="H973" s="113"/>
      <c r="I973" s="113"/>
      <c r="J973" s="113"/>
      <c r="K973" s="112"/>
      <c r="L973" s="112"/>
      <c r="M973" s="112"/>
      <c r="N973" s="112"/>
      <c r="O973" s="112"/>
      <c r="P973" s="112"/>
      <c r="Q973" s="112"/>
      <c r="R973" s="112"/>
      <c r="S973" s="112"/>
      <c r="T973" s="112"/>
      <c r="U973" s="112"/>
      <c r="V973" s="112"/>
      <c r="W973" s="112"/>
      <c r="X973" s="112"/>
      <c r="Y973" s="112"/>
      <c r="Z973" s="112"/>
    </row>
    <row r="974" spans="1:26" ht="15.75" customHeight="1">
      <c r="A974" s="113"/>
      <c r="B974" s="113"/>
      <c r="C974" s="113"/>
      <c r="D974" s="113"/>
      <c r="E974" s="113"/>
      <c r="F974" s="113"/>
      <c r="G974" s="113"/>
      <c r="H974" s="113"/>
      <c r="I974" s="113"/>
      <c r="J974" s="113"/>
      <c r="K974" s="112"/>
      <c r="L974" s="112"/>
      <c r="M974" s="112"/>
      <c r="N974" s="112"/>
      <c r="O974" s="112"/>
      <c r="P974" s="112"/>
      <c r="Q974" s="112"/>
      <c r="R974" s="112"/>
      <c r="S974" s="112"/>
      <c r="T974" s="112"/>
      <c r="U974" s="112"/>
      <c r="V974" s="112"/>
      <c r="W974" s="112"/>
      <c r="X974" s="112"/>
      <c r="Y974" s="112"/>
      <c r="Z974" s="112"/>
    </row>
    <row r="975" spans="1:26" ht="15.75" customHeight="1">
      <c r="A975" s="113"/>
      <c r="B975" s="113"/>
      <c r="C975" s="113"/>
      <c r="D975" s="113"/>
      <c r="E975" s="113"/>
      <c r="F975" s="113"/>
      <c r="G975" s="113"/>
      <c r="H975" s="113"/>
      <c r="I975" s="113"/>
      <c r="J975" s="113"/>
      <c r="K975" s="112"/>
      <c r="L975" s="112"/>
      <c r="M975" s="112"/>
      <c r="N975" s="112"/>
      <c r="O975" s="112"/>
      <c r="P975" s="112"/>
      <c r="Q975" s="112"/>
      <c r="R975" s="112"/>
      <c r="S975" s="112"/>
      <c r="T975" s="112"/>
      <c r="U975" s="112"/>
      <c r="V975" s="112"/>
      <c r="W975" s="112"/>
      <c r="X975" s="112"/>
      <c r="Y975" s="112"/>
      <c r="Z975" s="112"/>
    </row>
    <row r="976" spans="1:26" ht="15.75" customHeight="1">
      <c r="A976" s="113"/>
      <c r="B976" s="113"/>
      <c r="C976" s="113"/>
      <c r="D976" s="113"/>
      <c r="E976" s="113"/>
      <c r="F976" s="113"/>
      <c r="G976" s="113"/>
      <c r="H976" s="113"/>
      <c r="I976" s="113"/>
      <c r="J976" s="113"/>
      <c r="K976" s="112"/>
      <c r="L976" s="112"/>
      <c r="M976" s="112"/>
      <c r="N976" s="112"/>
      <c r="O976" s="112"/>
      <c r="P976" s="112"/>
      <c r="Q976" s="112"/>
      <c r="R976" s="112"/>
      <c r="S976" s="112"/>
      <c r="T976" s="112"/>
      <c r="U976" s="112"/>
      <c r="V976" s="112"/>
      <c r="W976" s="112"/>
      <c r="X976" s="112"/>
      <c r="Y976" s="112"/>
      <c r="Z976" s="112"/>
    </row>
    <row r="977" spans="1:26" ht="15.75" customHeight="1">
      <c r="A977" s="113"/>
      <c r="B977" s="113"/>
      <c r="C977" s="113"/>
      <c r="D977" s="113"/>
      <c r="E977" s="113"/>
      <c r="F977" s="113"/>
      <c r="G977" s="113"/>
      <c r="H977" s="113"/>
      <c r="I977" s="113"/>
      <c r="J977" s="113"/>
      <c r="K977" s="112"/>
      <c r="L977" s="112"/>
      <c r="M977" s="112"/>
      <c r="N977" s="112"/>
      <c r="O977" s="112"/>
      <c r="P977" s="112"/>
      <c r="Q977" s="112"/>
      <c r="R977" s="112"/>
      <c r="S977" s="112"/>
      <c r="T977" s="112"/>
      <c r="U977" s="112"/>
      <c r="V977" s="112"/>
      <c r="W977" s="112"/>
      <c r="X977" s="112"/>
      <c r="Y977" s="112"/>
      <c r="Z977" s="112"/>
    </row>
    <row r="978" spans="1:26" ht="15.75" customHeight="1">
      <c r="A978" s="113"/>
      <c r="B978" s="113"/>
      <c r="C978" s="113"/>
      <c r="D978" s="113"/>
      <c r="E978" s="113"/>
      <c r="F978" s="113"/>
      <c r="G978" s="113"/>
      <c r="H978" s="113"/>
      <c r="I978" s="113"/>
      <c r="J978" s="113"/>
      <c r="K978" s="112"/>
      <c r="L978" s="112"/>
      <c r="M978" s="112"/>
      <c r="N978" s="112"/>
      <c r="O978" s="112"/>
      <c r="P978" s="112"/>
      <c r="Q978" s="112"/>
      <c r="R978" s="112"/>
      <c r="S978" s="112"/>
      <c r="T978" s="112"/>
      <c r="U978" s="112"/>
      <c r="V978" s="112"/>
      <c r="W978" s="112"/>
      <c r="X978" s="112"/>
      <c r="Y978" s="112"/>
      <c r="Z978" s="112"/>
    </row>
    <row r="979" spans="1:26" ht="15.75" customHeight="1">
      <c r="A979" s="113"/>
      <c r="B979" s="113"/>
      <c r="C979" s="113"/>
      <c r="D979" s="113"/>
      <c r="E979" s="113"/>
      <c r="F979" s="113"/>
      <c r="G979" s="113"/>
      <c r="H979" s="113"/>
      <c r="I979" s="113"/>
      <c r="J979" s="113"/>
      <c r="K979" s="112"/>
      <c r="L979" s="112"/>
      <c r="M979" s="112"/>
      <c r="N979" s="112"/>
      <c r="O979" s="112"/>
      <c r="P979" s="112"/>
      <c r="Q979" s="112"/>
      <c r="R979" s="112"/>
      <c r="S979" s="112"/>
      <c r="T979" s="112"/>
      <c r="U979" s="112"/>
      <c r="V979" s="112"/>
      <c r="W979" s="112"/>
      <c r="X979" s="112"/>
      <c r="Y979" s="112"/>
      <c r="Z979" s="112"/>
    </row>
    <row r="980" spans="1:26" ht="15.75" customHeight="1">
      <c r="A980" s="113"/>
      <c r="B980" s="113"/>
      <c r="C980" s="113"/>
      <c r="D980" s="113"/>
      <c r="E980" s="113"/>
      <c r="F980" s="113"/>
      <c r="G980" s="113"/>
      <c r="H980" s="113"/>
      <c r="I980" s="113"/>
      <c r="J980" s="113"/>
      <c r="K980" s="112"/>
      <c r="L980" s="112"/>
      <c r="M980" s="112"/>
      <c r="N980" s="112"/>
      <c r="O980" s="112"/>
      <c r="P980" s="112"/>
      <c r="Q980" s="112"/>
      <c r="R980" s="112"/>
      <c r="S980" s="112"/>
      <c r="T980" s="112"/>
      <c r="U980" s="112"/>
      <c r="V980" s="112"/>
      <c r="W980" s="112"/>
      <c r="X980" s="112"/>
      <c r="Y980" s="112"/>
      <c r="Z980" s="112"/>
    </row>
    <row r="981" spans="1:26" ht="15.75" customHeight="1">
      <c r="A981" s="113"/>
      <c r="B981" s="113"/>
      <c r="C981" s="113"/>
      <c r="D981" s="113"/>
      <c r="E981" s="113"/>
      <c r="F981" s="113"/>
      <c r="G981" s="113"/>
      <c r="H981" s="113"/>
      <c r="I981" s="113"/>
      <c r="J981" s="113"/>
      <c r="K981" s="112"/>
      <c r="L981" s="112"/>
      <c r="M981" s="112"/>
      <c r="N981" s="112"/>
      <c r="O981" s="112"/>
      <c r="P981" s="112"/>
      <c r="Q981" s="112"/>
      <c r="R981" s="112"/>
      <c r="S981" s="112"/>
      <c r="T981" s="112"/>
      <c r="U981" s="112"/>
      <c r="V981" s="112"/>
      <c r="W981" s="112"/>
      <c r="X981" s="112"/>
      <c r="Y981" s="112"/>
      <c r="Z981" s="112"/>
    </row>
    <row r="982" spans="1:26" ht="15.75" customHeight="1">
      <c r="A982" s="113"/>
      <c r="B982" s="113"/>
      <c r="C982" s="113"/>
      <c r="D982" s="113"/>
      <c r="E982" s="113"/>
      <c r="F982" s="113"/>
      <c r="G982" s="113"/>
      <c r="H982" s="113"/>
      <c r="I982" s="113"/>
      <c r="J982" s="113"/>
      <c r="K982" s="112"/>
      <c r="L982" s="112"/>
      <c r="M982" s="112"/>
      <c r="N982" s="112"/>
      <c r="O982" s="112"/>
      <c r="P982" s="112"/>
      <c r="Q982" s="112"/>
      <c r="R982" s="112"/>
      <c r="S982" s="112"/>
      <c r="T982" s="112"/>
      <c r="U982" s="112"/>
      <c r="V982" s="112"/>
      <c r="W982" s="112"/>
      <c r="X982" s="112"/>
      <c r="Y982" s="112"/>
      <c r="Z982" s="112"/>
    </row>
    <row r="983" spans="1:26" ht="15.75" customHeight="1">
      <c r="A983" s="113"/>
      <c r="B983" s="113"/>
      <c r="C983" s="113"/>
      <c r="D983" s="113"/>
      <c r="E983" s="113"/>
      <c r="F983" s="113"/>
      <c r="G983" s="113"/>
      <c r="H983" s="113"/>
      <c r="I983" s="113"/>
      <c r="J983" s="113"/>
      <c r="K983" s="112"/>
      <c r="L983" s="112"/>
      <c r="M983" s="112"/>
      <c r="N983" s="112"/>
      <c r="O983" s="112"/>
      <c r="P983" s="112"/>
      <c r="Q983" s="112"/>
      <c r="R983" s="112"/>
      <c r="S983" s="112"/>
      <c r="T983" s="112"/>
      <c r="U983" s="112"/>
      <c r="V983" s="112"/>
      <c r="W983" s="112"/>
      <c r="X983" s="112"/>
      <c r="Y983" s="112"/>
      <c r="Z983" s="112"/>
    </row>
    <row r="984" spans="1:26" ht="15.75" customHeight="1">
      <c r="A984" s="113"/>
      <c r="B984" s="113"/>
      <c r="C984" s="113"/>
      <c r="D984" s="113"/>
      <c r="E984" s="113"/>
      <c r="F984" s="113"/>
      <c r="G984" s="113"/>
      <c r="H984" s="113"/>
      <c r="I984" s="113"/>
      <c r="J984" s="113"/>
      <c r="K984" s="112"/>
      <c r="L984" s="112"/>
      <c r="M984" s="112"/>
      <c r="N984" s="112"/>
      <c r="O984" s="112"/>
      <c r="P984" s="112"/>
      <c r="Q984" s="112"/>
      <c r="R984" s="112"/>
      <c r="S984" s="112"/>
      <c r="T984" s="112"/>
      <c r="U984" s="112"/>
      <c r="V984" s="112"/>
      <c r="W984" s="112"/>
      <c r="X984" s="112"/>
      <c r="Y984" s="112"/>
      <c r="Z984" s="112"/>
    </row>
    <row r="985" spans="1:26" ht="15.75" customHeight="1">
      <c r="A985" s="113"/>
      <c r="B985" s="113"/>
      <c r="C985" s="113"/>
      <c r="D985" s="113"/>
      <c r="E985" s="113"/>
      <c r="F985" s="113"/>
      <c r="G985" s="113"/>
      <c r="H985" s="113"/>
      <c r="I985" s="113"/>
      <c r="J985" s="113"/>
      <c r="K985" s="112"/>
      <c r="L985" s="112"/>
      <c r="M985" s="112"/>
      <c r="N985" s="112"/>
      <c r="O985" s="112"/>
      <c r="P985" s="112"/>
      <c r="Q985" s="112"/>
      <c r="R985" s="112"/>
      <c r="S985" s="112"/>
      <c r="T985" s="112"/>
      <c r="U985" s="112"/>
      <c r="V985" s="112"/>
      <c r="W985" s="112"/>
      <c r="X985" s="112"/>
      <c r="Y985" s="112"/>
      <c r="Z985" s="112"/>
    </row>
    <row r="986" spans="1:26" ht="15.75" customHeight="1">
      <c r="A986" s="113"/>
      <c r="B986" s="113"/>
      <c r="C986" s="113"/>
      <c r="D986" s="113"/>
      <c r="E986" s="113"/>
      <c r="F986" s="113"/>
      <c r="G986" s="113"/>
      <c r="H986" s="113"/>
      <c r="I986" s="113"/>
      <c r="J986" s="113"/>
      <c r="K986" s="112"/>
      <c r="L986" s="112"/>
      <c r="M986" s="112"/>
      <c r="N986" s="112"/>
      <c r="O986" s="112"/>
      <c r="P986" s="112"/>
      <c r="Q986" s="112"/>
      <c r="R986" s="112"/>
      <c r="S986" s="112"/>
      <c r="T986" s="112"/>
      <c r="U986" s="112"/>
      <c r="V986" s="112"/>
      <c r="W986" s="112"/>
      <c r="X986" s="112"/>
      <c r="Y986" s="112"/>
      <c r="Z986" s="112"/>
    </row>
    <row r="987" spans="1:26" ht="15.75" customHeight="1">
      <c r="A987" s="113"/>
      <c r="B987" s="113"/>
      <c r="C987" s="113"/>
      <c r="D987" s="113"/>
      <c r="E987" s="113"/>
      <c r="F987" s="113"/>
      <c r="G987" s="113"/>
      <c r="H987" s="113"/>
      <c r="I987" s="113"/>
      <c r="J987" s="113"/>
      <c r="K987" s="112"/>
      <c r="L987" s="112"/>
      <c r="M987" s="112"/>
      <c r="N987" s="112"/>
      <c r="O987" s="112"/>
      <c r="P987" s="112"/>
      <c r="Q987" s="112"/>
      <c r="R987" s="112"/>
      <c r="S987" s="112"/>
      <c r="T987" s="112"/>
      <c r="U987" s="112"/>
      <c r="V987" s="112"/>
      <c r="W987" s="112"/>
      <c r="X987" s="112"/>
      <c r="Y987" s="112"/>
      <c r="Z987" s="112"/>
    </row>
    <row r="988" spans="1:26" ht="15.75" customHeight="1">
      <c r="A988" s="113"/>
      <c r="B988" s="113"/>
      <c r="C988" s="113"/>
      <c r="D988" s="113"/>
      <c r="E988" s="113"/>
      <c r="F988" s="113"/>
      <c r="G988" s="113"/>
      <c r="H988" s="113"/>
      <c r="I988" s="113"/>
      <c r="J988" s="113"/>
      <c r="K988" s="112"/>
      <c r="L988" s="112"/>
      <c r="M988" s="112"/>
      <c r="N988" s="112"/>
      <c r="O988" s="112"/>
      <c r="P988" s="112"/>
      <c r="Q988" s="112"/>
      <c r="R988" s="112"/>
      <c r="S988" s="112"/>
      <c r="T988" s="112"/>
      <c r="U988" s="112"/>
      <c r="V988" s="112"/>
      <c r="W988" s="112"/>
      <c r="X988" s="112"/>
      <c r="Y988" s="112"/>
      <c r="Z988" s="112"/>
    </row>
    <row r="989" spans="1:26" ht="15.75" customHeight="1">
      <c r="A989" s="113"/>
      <c r="B989" s="113"/>
      <c r="C989" s="113"/>
      <c r="D989" s="113"/>
      <c r="E989" s="113"/>
      <c r="F989" s="113"/>
      <c r="G989" s="113"/>
      <c r="H989" s="113"/>
      <c r="I989" s="113"/>
      <c r="J989" s="113"/>
      <c r="K989" s="112"/>
      <c r="L989" s="112"/>
      <c r="M989" s="112"/>
      <c r="N989" s="112"/>
      <c r="O989" s="112"/>
      <c r="P989" s="112"/>
      <c r="Q989" s="112"/>
      <c r="R989" s="112"/>
      <c r="S989" s="112"/>
      <c r="T989" s="112"/>
      <c r="U989" s="112"/>
      <c r="V989" s="112"/>
      <c r="W989" s="112"/>
      <c r="X989" s="112"/>
      <c r="Y989" s="112"/>
      <c r="Z989" s="112"/>
    </row>
    <row r="990" spans="1:26" ht="15.75" customHeight="1">
      <c r="A990" s="113"/>
      <c r="B990" s="113"/>
      <c r="C990" s="113"/>
      <c r="D990" s="113"/>
      <c r="E990" s="113"/>
      <c r="F990" s="113"/>
      <c r="G990" s="113"/>
      <c r="H990" s="113"/>
      <c r="I990" s="113"/>
      <c r="J990" s="113"/>
      <c r="K990" s="112"/>
      <c r="L990" s="112"/>
      <c r="M990" s="112"/>
      <c r="N990" s="112"/>
      <c r="O990" s="112"/>
      <c r="P990" s="112"/>
      <c r="Q990" s="112"/>
      <c r="R990" s="112"/>
      <c r="S990" s="112"/>
      <c r="T990" s="112"/>
      <c r="U990" s="112"/>
      <c r="V990" s="112"/>
      <c r="W990" s="112"/>
      <c r="X990" s="112"/>
      <c r="Y990" s="112"/>
      <c r="Z990" s="112"/>
    </row>
    <row r="991" spans="1:26" ht="15.75" customHeight="1">
      <c r="A991" s="113"/>
      <c r="B991" s="113"/>
      <c r="C991" s="113"/>
      <c r="D991" s="113"/>
      <c r="E991" s="113"/>
      <c r="F991" s="113"/>
      <c r="G991" s="113"/>
      <c r="H991" s="113"/>
      <c r="I991" s="113"/>
      <c r="J991" s="113"/>
      <c r="K991" s="112"/>
      <c r="L991" s="112"/>
      <c r="M991" s="112"/>
      <c r="N991" s="112"/>
      <c r="O991" s="112"/>
      <c r="P991" s="112"/>
      <c r="Q991" s="112"/>
      <c r="R991" s="112"/>
      <c r="S991" s="112"/>
      <c r="T991" s="112"/>
      <c r="U991" s="112"/>
      <c r="V991" s="112"/>
      <c r="W991" s="112"/>
      <c r="X991" s="112"/>
      <c r="Y991" s="112"/>
      <c r="Z991" s="112"/>
    </row>
    <row r="992" spans="1:26" ht="15.75" customHeight="1">
      <c r="A992" s="113"/>
      <c r="B992" s="113"/>
      <c r="C992" s="113"/>
      <c r="D992" s="113"/>
      <c r="E992" s="113"/>
      <c r="F992" s="113"/>
      <c r="G992" s="113"/>
      <c r="H992" s="113"/>
      <c r="I992" s="113"/>
      <c r="J992" s="113"/>
      <c r="K992" s="112"/>
      <c r="L992" s="112"/>
      <c r="M992" s="112"/>
      <c r="N992" s="112"/>
      <c r="O992" s="112"/>
      <c r="P992" s="112"/>
      <c r="Q992" s="112"/>
      <c r="R992" s="112"/>
      <c r="S992" s="112"/>
      <c r="T992" s="112"/>
      <c r="U992" s="112"/>
      <c r="V992" s="112"/>
      <c r="W992" s="112"/>
      <c r="X992" s="112"/>
      <c r="Y992" s="112"/>
      <c r="Z992" s="112"/>
    </row>
    <row r="993" spans="1:26" ht="15.75" customHeight="1">
      <c r="A993" s="113"/>
      <c r="B993" s="113"/>
      <c r="C993" s="113"/>
      <c r="D993" s="113"/>
      <c r="E993" s="113"/>
      <c r="F993" s="113"/>
      <c r="G993" s="113"/>
      <c r="H993" s="113"/>
      <c r="I993" s="113"/>
      <c r="J993" s="113"/>
      <c r="K993" s="112"/>
      <c r="L993" s="112"/>
      <c r="M993" s="112"/>
      <c r="N993" s="112"/>
      <c r="O993" s="112"/>
      <c r="P993" s="112"/>
      <c r="Q993" s="112"/>
      <c r="R993" s="112"/>
      <c r="S993" s="112"/>
      <c r="T993" s="112"/>
      <c r="U993" s="112"/>
      <c r="V993" s="112"/>
      <c r="W993" s="112"/>
      <c r="X993" s="112"/>
      <c r="Y993" s="112"/>
      <c r="Z993" s="112"/>
    </row>
    <row r="994" spans="1:26" ht="15.75" customHeight="1">
      <c r="A994" s="113"/>
      <c r="B994" s="113"/>
      <c r="C994" s="113"/>
      <c r="D994" s="113"/>
      <c r="E994" s="113"/>
      <c r="F994" s="113"/>
      <c r="G994" s="113"/>
      <c r="H994" s="113"/>
      <c r="I994" s="113"/>
      <c r="J994" s="113"/>
      <c r="K994" s="112"/>
      <c r="L994" s="112"/>
      <c r="M994" s="112"/>
      <c r="N994" s="112"/>
      <c r="O994" s="112"/>
      <c r="P994" s="112"/>
      <c r="Q994" s="112"/>
      <c r="R994" s="112"/>
      <c r="S994" s="112"/>
      <c r="T994" s="112"/>
      <c r="U994" s="112"/>
      <c r="V994" s="112"/>
      <c r="W994" s="112"/>
      <c r="X994" s="112"/>
      <c r="Y994" s="112"/>
      <c r="Z994" s="112"/>
    </row>
    <row r="995" spans="1:26" ht="15.75" customHeight="1">
      <c r="A995" s="113"/>
      <c r="B995" s="113"/>
      <c r="C995" s="113"/>
      <c r="D995" s="113"/>
      <c r="E995" s="113"/>
      <c r="F995" s="113"/>
      <c r="G995" s="113"/>
      <c r="H995" s="113"/>
      <c r="I995" s="113"/>
      <c r="J995" s="113"/>
      <c r="K995" s="112"/>
      <c r="L995" s="112"/>
      <c r="M995" s="112"/>
      <c r="N995" s="112"/>
      <c r="O995" s="112"/>
      <c r="P995" s="112"/>
      <c r="Q995" s="112"/>
      <c r="R995" s="112"/>
      <c r="S995" s="112"/>
      <c r="T995" s="112"/>
      <c r="U995" s="112"/>
      <c r="V995" s="112"/>
      <c r="W995" s="112"/>
      <c r="X995" s="112"/>
      <c r="Y995" s="112"/>
      <c r="Z995" s="112"/>
    </row>
    <row r="996" spans="1:26" ht="15.75" customHeight="1">
      <c r="A996" s="113"/>
      <c r="B996" s="113"/>
      <c r="C996" s="113"/>
      <c r="D996" s="113"/>
      <c r="E996" s="113"/>
      <c r="F996" s="113"/>
      <c r="G996" s="113"/>
      <c r="H996" s="113"/>
      <c r="I996" s="113"/>
      <c r="J996" s="113"/>
      <c r="K996" s="112"/>
      <c r="L996" s="112"/>
      <c r="M996" s="112"/>
      <c r="N996" s="112"/>
      <c r="O996" s="112"/>
      <c r="P996" s="112"/>
      <c r="Q996" s="112"/>
      <c r="R996" s="112"/>
      <c r="S996" s="112"/>
      <c r="T996" s="112"/>
      <c r="U996" s="112"/>
      <c r="V996" s="112"/>
      <c r="W996" s="112"/>
      <c r="X996" s="112"/>
      <c r="Y996" s="112"/>
      <c r="Z996" s="112"/>
    </row>
    <row r="997" spans="1:26" ht="15.75" customHeight="1">
      <c r="A997" s="113"/>
      <c r="B997" s="113"/>
      <c r="C997" s="113"/>
      <c r="D997" s="113"/>
      <c r="E997" s="113"/>
      <c r="F997" s="113"/>
      <c r="G997" s="113"/>
      <c r="H997" s="113"/>
      <c r="I997" s="113"/>
      <c r="J997" s="113"/>
      <c r="K997" s="112"/>
      <c r="L997" s="112"/>
      <c r="M997" s="112"/>
      <c r="N997" s="112"/>
      <c r="O997" s="112"/>
      <c r="P997" s="112"/>
      <c r="Q997" s="112"/>
      <c r="R997" s="112"/>
      <c r="S997" s="112"/>
      <c r="T997" s="112"/>
      <c r="U997" s="112"/>
      <c r="V997" s="112"/>
      <c r="W997" s="112"/>
      <c r="X997" s="112"/>
      <c r="Y997" s="112"/>
      <c r="Z997" s="112"/>
    </row>
    <row r="998" spans="1:26" ht="15.75" customHeight="1">
      <c r="A998" s="113"/>
      <c r="B998" s="113"/>
      <c r="C998" s="113"/>
      <c r="D998" s="113"/>
      <c r="E998" s="113"/>
      <c r="F998" s="113"/>
      <c r="G998" s="113"/>
      <c r="H998" s="113"/>
      <c r="I998" s="113"/>
      <c r="J998" s="113"/>
      <c r="K998" s="112"/>
      <c r="L998" s="112"/>
      <c r="M998" s="112"/>
      <c r="N998" s="112"/>
      <c r="O998" s="112"/>
      <c r="P998" s="112"/>
      <c r="Q998" s="112"/>
      <c r="R998" s="112"/>
      <c r="S998" s="112"/>
      <c r="T998" s="112"/>
      <c r="U998" s="112"/>
      <c r="V998" s="112"/>
      <c r="W998" s="112"/>
      <c r="X998" s="112"/>
      <c r="Y998" s="112"/>
      <c r="Z998" s="112"/>
    </row>
    <row r="999" spans="1:26" ht="15.75" customHeight="1">
      <c r="A999" s="113"/>
      <c r="B999" s="113"/>
      <c r="C999" s="113"/>
      <c r="D999" s="113"/>
      <c r="E999" s="113"/>
      <c r="F999" s="113"/>
      <c r="G999" s="113"/>
      <c r="H999" s="113"/>
      <c r="I999" s="113"/>
      <c r="J999" s="113"/>
      <c r="K999" s="112"/>
      <c r="L999" s="112"/>
      <c r="M999" s="112"/>
      <c r="N999" s="112"/>
      <c r="O999" s="112"/>
      <c r="P999" s="112"/>
      <c r="Q999" s="112"/>
      <c r="R999" s="112"/>
      <c r="S999" s="112"/>
      <c r="T999" s="112"/>
      <c r="U999" s="112"/>
      <c r="V999" s="112"/>
      <c r="W999" s="112"/>
      <c r="X999" s="112"/>
      <c r="Y999" s="112"/>
      <c r="Z999" s="112"/>
    </row>
    <row r="1000" spans="1:26" ht="15.75" customHeight="1">
      <c r="A1000" s="113"/>
      <c r="B1000" s="113"/>
      <c r="C1000" s="113"/>
      <c r="D1000" s="113"/>
      <c r="E1000" s="113"/>
      <c r="F1000" s="113"/>
      <c r="G1000" s="113"/>
      <c r="H1000" s="113"/>
      <c r="I1000" s="113"/>
      <c r="J1000" s="113"/>
      <c r="K1000" s="112"/>
      <c r="L1000" s="112"/>
      <c r="M1000" s="112"/>
      <c r="N1000" s="112"/>
      <c r="O1000" s="112"/>
      <c r="P1000" s="112"/>
      <c r="Q1000" s="112"/>
      <c r="R1000" s="112"/>
      <c r="S1000" s="112"/>
      <c r="T1000" s="112"/>
      <c r="U1000" s="112"/>
      <c r="V1000" s="112"/>
      <c r="W1000" s="112"/>
      <c r="X1000" s="112"/>
      <c r="Y1000" s="112"/>
      <c r="Z1000" s="112"/>
    </row>
    <row r="1001" spans="1:26" ht="15.75" customHeight="1">
      <c r="A1001" s="113"/>
      <c r="B1001" s="113"/>
      <c r="C1001" s="113"/>
      <c r="D1001" s="113"/>
      <c r="E1001" s="113"/>
      <c r="F1001" s="113"/>
      <c r="G1001" s="113"/>
      <c r="H1001" s="113"/>
      <c r="I1001" s="113"/>
      <c r="J1001" s="113"/>
      <c r="K1001" s="112"/>
      <c r="L1001" s="112"/>
      <c r="M1001" s="112"/>
      <c r="N1001" s="112"/>
      <c r="O1001" s="112"/>
      <c r="P1001" s="112"/>
      <c r="Q1001" s="112"/>
      <c r="R1001" s="112"/>
      <c r="S1001" s="112"/>
      <c r="T1001" s="112"/>
      <c r="U1001" s="112"/>
      <c r="V1001" s="112"/>
      <c r="W1001" s="112"/>
      <c r="X1001" s="112"/>
      <c r="Y1001" s="112"/>
      <c r="Z1001" s="112"/>
    </row>
    <row r="1002" spans="1:26" ht="15.75" customHeight="1">
      <c r="A1002" s="113"/>
      <c r="B1002" s="113"/>
      <c r="C1002" s="113"/>
      <c r="D1002" s="113"/>
      <c r="E1002" s="113"/>
      <c r="F1002" s="113"/>
      <c r="G1002" s="113"/>
      <c r="H1002" s="113"/>
      <c r="I1002" s="113"/>
      <c r="J1002" s="113"/>
      <c r="K1002" s="112"/>
      <c r="L1002" s="112"/>
      <c r="M1002" s="112"/>
      <c r="N1002" s="112"/>
      <c r="O1002" s="112"/>
      <c r="P1002" s="112"/>
      <c r="Q1002" s="112"/>
      <c r="R1002" s="112"/>
      <c r="S1002" s="112"/>
      <c r="T1002" s="112"/>
      <c r="U1002" s="112"/>
      <c r="V1002" s="112"/>
      <c r="W1002" s="112"/>
      <c r="X1002" s="112"/>
      <c r="Y1002" s="112"/>
      <c r="Z1002" s="112"/>
    </row>
    <row r="1003" spans="1:26" ht="15.75" customHeight="1">
      <c r="A1003" s="113"/>
      <c r="B1003" s="113"/>
      <c r="C1003" s="113"/>
      <c r="D1003" s="113"/>
      <c r="E1003" s="113"/>
      <c r="F1003" s="113"/>
      <c r="G1003" s="113"/>
      <c r="H1003" s="113"/>
      <c r="I1003" s="113"/>
      <c r="J1003" s="113"/>
      <c r="K1003" s="112"/>
      <c r="L1003" s="112"/>
      <c r="M1003" s="112"/>
      <c r="N1003" s="112"/>
      <c r="O1003" s="112"/>
      <c r="P1003" s="112"/>
      <c r="Q1003" s="112"/>
      <c r="R1003" s="112"/>
      <c r="S1003" s="112"/>
      <c r="T1003" s="112"/>
      <c r="U1003" s="112"/>
      <c r="V1003" s="112"/>
      <c r="W1003" s="112"/>
      <c r="X1003" s="112"/>
      <c r="Y1003" s="112"/>
      <c r="Z1003" s="112"/>
    </row>
    <row r="1004" spans="1:26" ht="15.75" customHeight="1">
      <c r="A1004" s="113"/>
      <c r="B1004" s="113"/>
      <c r="C1004" s="113"/>
      <c r="D1004" s="113"/>
      <c r="E1004" s="113"/>
      <c r="F1004" s="113"/>
      <c r="G1004" s="113"/>
      <c r="H1004" s="113"/>
      <c r="I1004" s="113"/>
      <c r="J1004" s="113"/>
      <c r="K1004" s="112"/>
      <c r="L1004" s="112"/>
      <c r="M1004" s="112"/>
      <c r="N1004" s="112"/>
      <c r="O1004" s="112"/>
      <c r="P1004" s="112"/>
      <c r="Q1004" s="112"/>
      <c r="R1004" s="112"/>
      <c r="S1004" s="112"/>
      <c r="T1004" s="112"/>
      <c r="U1004" s="112"/>
      <c r="V1004" s="112"/>
      <c r="W1004" s="112"/>
      <c r="X1004" s="112"/>
      <c r="Y1004" s="112"/>
      <c r="Z1004" s="112"/>
    </row>
    <row r="1005" spans="1:26" ht="15.75" customHeight="1">
      <c r="A1005" s="113"/>
      <c r="B1005" s="113"/>
      <c r="C1005" s="113"/>
      <c r="D1005" s="113"/>
      <c r="E1005" s="113"/>
      <c r="F1005" s="113"/>
      <c r="G1005" s="113"/>
      <c r="H1005" s="113"/>
      <c r="I1005" s="113"/>
      <c r="J1005" s="113"/>
      <c r="K1005" s="112"/>
      <c r="L1005" s="112"/>
      <c r="M1005" s="112"/>
      <c r="N1005" s="112"/>
      <c r="O1005" s="112"/>
      <c r="P1005" s="112"/>
      <c r="Q1005" s="112"/>
      <c r="R1005" s="112"/>
      <c r="S1005" s="112"/>
      <c r="T1005" s="112"/>
      <c r="U1005" s="112"/>
      <c r="V1005" s="112"/>
      <c r="W1005" s="112"/>
      <c r="X1005" s="112"/>
      <c r="Y1005" s="112"/>
      <c r="Z1005" s="112"/>
    </row>
  </sheetData>
  <sheetProtection algorithmName="SHA-512" hashValue="6sNYQfszRyaWARHG+D0sBlispIPoxw/IQ7IjJKQ6NCW0Xq48OQk36K5FpwyP4KgwGLOA0Ah5m8zitCnKXy8hcQ==" saltValue="z8emMmhR2fGN9E10r0HGdg==" spinCount="100000" sheet="1" objects="1" scenarios="1"/>
  <printOptions horizontalCentered="1"/>
  <pageMargins left="0.5" right="0.5" top="0.75" bottom="0.75" header="0" footer="0"/>
  <pageSetup scale="71" orientation="landscape"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rgb="FFFFFF00"/>
  </sheetPr>
  <dimension ref="A1:AN274"/>
  <sheetViews>
    <sheetView zoomScale="70" zoomScaleNormal="70" workbookViewId="0">
      <selection activeCell="AH160" sqref="AH160"/>
    </sheetView>
  </sheetViews>
  <sheetFormatPr defaultColWidth="8.85546875" defaultRowHeight="12.75"/>
  <cols>
    <col min="1" max="1" width="47.140625" customWidth="1"/>
    <col min="2" max="16" width="0" hidden="1" customWidth="1"/>
    <col min="17" max="17" width="9.140625" hidden="1" customWidth="1"/>
    <col min="18" max="19" width="0.42578125" hidden="1" customWidth="1"/>
    <col min="20" max="21" width="9.140625" hidden="1" customWidth="1"/>
    <col min="22" max="22" width="10.140625" bestFit="1" customWidth="1"/>
    <col min="26" max="27" width="9.140625" customWidth="1"/>
    <col min="28" max="28" width="1.140625" hidden="1" customWidth="1"/>
    <col min="32" max="32" width="3.85546875" customWidth="1"/>
    <col min="33" max="33" width="9.140625" customWidth="1"/>
    <col min="34" max="34" width="16.140625" customWidth="1"/>
    <col min="35" max="35" width="1.42578125" customWidth="1"/>
    <col min="37" max="37" width="15.85546875" customWidth="1"/>
  </cols>
  <sheetData>
    <row r="1" spans="1:40" ht="13.5" thickBot="1">
      <c r="A1" s="1422" t="s">
        <v>186</v>
      </c>
      <c r="B1" s="1423"/>
      <c r="C1" s="1423"/>
      <c r="D1" s="1423"/>
      <c r="E1" s="1423"/>
      <c r="F1" s="1423"/>
      <c r="G1" s="1423"/>
      <c r="H1" s="1423"/>
      <c r="I1" s="1423"/>
      <c r="J1" s="1423"/>
      <c r="K1" s="1423"/>
      <c r="L1" s="1423"/>
      <c r="M1" s="1423"/>
      <c r="N1" s="1423"/>
      <c r="O1" s="1423"/>
      <c r="P1" s="1423"/>
      <c r="Q1" s="1423"/>
      <c r="R1" s="1423"/>
      <c r="S1" s="1423"/>
      <c r="T1" s="1423"/>
      <c r="U1" s="1423"/>
      <c r="V1" s="1423"/>
      <c r="W1" s="1423"/>
      <c r="X1" s="1423"/>
      <c r="Y1" s="1423"/>
      <c r="Z1" s="1423"/>
      <c r="AA1" s="1423"/>
      <c r="AB1" s="1423"/>
      <c r="AC1" s="1423"/>
      <c r="AD1" s="1423"/>
      <c r="AE1" s="1424"/>
    </row>
    <row r="2" spans="1:40" ht="13.5" thickBot="1">
      <c r="A2" s="1411" t="s">
        <v>187</v>
      </c>
      <c r="B2" s="140"/>
      <c r="C2" s="140"/>
      <c r="D2" s="140"/>
      <c r="E2" s="140"/>
      <c r="F2" s="140"/>
      <c r="G2" s="140"/>
      <c r="H2" s="140"/>
      <c r="I2" s="140"/>
      <c r="J2" s="140"/>
      <c r="K2" s="140"/>
      <c r="L2" s="140"/>
      <c r="M2" s="140"/>
      <c r="N2" s="140"/>
      <c r="O2" s="140"/>
      <c r="P2" s="140"/>
      <c r="Q2" s="140"/>
      <c r="R2" s="140"/>
      <c r="S2" s="140"/>
      <c r="T2" s="140"/>
      <c r="U2" s="140"/>
      <c r="V2" s="1413" t="s">
        <v>188</v>
      </c>
      <c r="W2" s="1416" t="s">
        <v>189</v>
      </c>
      <c r="X2" s="1416"/>
      <c r="Y2" s="1416"/>
      <c r="Z2" s="1417"/>
      <c r="AA2" s="1419" t="s">
        <v>2</v>
      </c>
      <c r="AB2" s="1420"/>
      <c r="AC2" s="1420"/>
      <c r="AD2" s="1420"/>
      <c r="AE2" s="1421"/>
    </row>
    <row r="3" spans="1:40" ht="13.5" customHeight="1" thickBot="1">
      <c r="A3" s="1427"/>
      <c r="B3" s="502"/>
      <c r="C3" s="502"/>
      <c r="D3" s="502"/>
      <c r="E3" s="502"/>
      <c r="F3" s="502"/>
      <c r="G3" s="502"/>
      <c r="H3" s="502"/>
      <c r="I3" s="502"/>
      <c r="J3" s="502"/>
      <c r="K3" s="502"/>
      <c r="L3" s="502"/>
      <c r="M3" s="502"/>
      <c r="N3" s="502"/>
      <c r="O3" s="502"/>
      <c r="P3" s="502"/>
      <c r="Q3" s="502"/>
      <c r="R3" s="502"/>
      <c r="S3" s="502"/>
      <c r="T3" s="502"/>
      <c r="U3" s="502"/>
      <c r="V3" s="1418"/>
      <c r="W3" s="510" t="s">
        <v>190</v>
      </c>
      <c r="X3" s="510" t="s">
        <v>191</v>
      </c>
      <c r="Y3" s="510" t="s">
        <v>192</v>
      </c>
      <c r="Z3" s="511" t="s">
        <v>193</v>
      </c>
      <c r="AA3" s="1419" t="s">
        <v>190</v>
      </c>
      <c r="AB3" s="1420"/>
      <c r="AC3" s="516" t="s">
        <v>191</v>
      </c>
      <c r="AD3" s="516" t="s">
        <v>192</v>
      </c>
      <c r="AE3" s="517" t="s">
        <v>193</v>
      </c>
      <c r="AG3" s="1425" t="s">
        <v>194</v>
      </c>
      <c r="AH3" s="1426"/>
      <c r="AJ3" s="1428" t="s">
        <v>195</v>
      </c>
      <c r="AK3" s="1429"/>
    </row>
    <row r="4" spans="1:40">
      <c r="A4" s="507" t="str" cm="1">
        <f t="array" ref="A4:P4">IF('Year 1'!C7:R7=0,"Senior Personnel",'Year 1'!C7:R7)</f>
        <v>Senior Personnel</v>
      </c>
      <c r="B4" s="497" t="str">
        <v>Senior Personnel</v>
      </c>
      <c r="C4" s="497" t="str">
        <v>Senior Personnel</v>
      </c>
      <c r="D4" s="497" t="str">
        <v>Senior Personnel</v>
      </c>
      <c r="E4" s="497" t="str">
        <v>Senior Personnel</v>
      </c>
      <c r="F4" s="497" t="str">
        <v>Senior Personnel</v>
      </c>
      <c r="G4" s="497" t="str">
        <v>Senior Personnel</v>
      </c>
      <c r="H4" s="497" t="str">
        <v>Senior Personnel</v>
      </c>
      <c r="I4" s="497" t="str">
        <v>Senior Personnel</v>
      </c>
      <c r="J4" s="497" t="str">
        <v>Senior Personnel</v>
      </c>
      <c r="K4" s="497" t="str">
        <v>Senior Personnel</v>
      </c>
      <c r="L4" s="497" t="str">
        <v>Senior Personnel</v>
      </c>
      <c r="M4" s="497" t="str">
        <v>Senior Personnel</v>
      </c>
      <c r="N4" s="497" t="str">
        <v>Senior Personnel</v>
      </c>
      <c r="O4" s="497" t="str">
        <v>Senior Personnel</v>
      </c>
      <c r="P4" s="497" t="str">
        <v>Senior Personnel</v>
      </c>
      <c r="Q4" s="496"/>
      <c r="R4" s="496"/>
      <c r="S4" s="496"/>
      <c r="T4" s="496"/>
      <c r="U4" s="496"/>
      <c r="V4" s="533">
        <f t="shared" ref="V4:V11" si="0">(W4+AA4)/12</f>
        <v>0</v>
      </c>
      <c r="W4" s="498">
        <f>'Year 1'!AB7+'Year 1'!AC7+'Year 1'!AD7</f>
        <v>0</v>
      </c>
      <c r="X4" s="499">
        <f t="shared" ref="X4:X12" si="1">Y4/37.5</f>
        <v>0</v>
      </c>
      <c r="Y4" s="508">
        <f t="shared" ref="Y4:Y11" si="2">W4/12*1950</f>
        <v>0</v>
      </c>
      <c r="Z4" s="499">
        <f t="shared" ref="Z4:Z12" si="3">Y4/7.5</f>
        <v>0</v>
      </c>
      <c r="AA4" s="1409">
        <f>'Year 1'!AH7+'Year 1'!AI7+'Year 1'!AJ7</f>
        <v>0</v>
      </c>
      <c r="AB4" s="1410"/>
      <c r="AC4" s="499">
        <f t="shared" ref="AC4:AC12" si="4">AD4/37.5</f>
        <v>0</v>
      </c>
      <c r="AD4" s="508">
        <f t="shared" ref="AD4:AD12" si="5">(AA4/12*1950)</f>
        <v>0</v>
      </c>
      <c r="AE4" s="500">
        <f t="shared" ref="AE4:AE12" si="6">AD4/7.5</f>
        <v>0</v>
      </c>
      <c r="AG4" s="512">
        <f>37.5*52</f>
        <v>1950</v>
      </c>
      <c r="AH4" s="513" t="s">
        <v>192</v>
      </c>
      <c r="AJ4" s="1430"/>
      <c r="AK4" s="1431"/>
    </row>
    <row r="5" spans="1:40">
      <c r="A5" s="495" t="str" cm="1">
        <f t="array" ref="A5:P5">IF('Year 1'!C8:R8=0,"Senior Personnel",'Year 1'!C8:R8)</f>
        <v>Senior Personnel</v>
      </c>
      <c r="B5" s="140" t="str">
        <v>Senior Personnel</v>
      </c>
      <c r="C5" s="140" t="str">
        <v>Senior Personnel</v>
      </c>
      <c r="D5" s="140" t="str">
        <v>Senior Personnel</v>
      </c>
      <c r="E5" s="140" t="str">
        <v>Senior Personnel</v>
      </c>
      <c r="F5" s="140" t="str">
        <v>Senior Personnel</v>
      </c>
      <c r="G5" s="140" t="str">
        <v>Senior Personnel</v>
      </c>
      <c r="H5" s="140" t="str">
        <v>Senior Personnel</v>
      </c>
      <c r="I5" s="140" t="str">
        <v>Senior Personnel</v>
      </c>
      <c r="J5" s="140" t="str">
        <v>Senior Personnel</v>
      </c>
      <c r="K5" s="140" t="str">
        <v>Senior Personnel</v>
      </c>
      <c r="L5" s="140" t="str">
        <v>Senior Personnel</v>
      </c>
      <c r="M5" s="140" t="str">
        <v>Senior Personnel</v>
      </c>
      <c r="N5" s="140" t="str">
        <v>Senior Personnel</v>
      </c>
      <c r="O5" s="140" t="str">
        <v>Senior Personnel</v>
      </c>
      <c r="P5" s="140" t="str">
        <v>Senior Personnel</v>
      </c>
      <c r="Q5" s="140"/>
      <c r="R5" s="140"/>
      <c r="S5" s="140"/>
      <c r="T5" s="140"/>
      <c r="U5" s="140"/>
      <c r="V5" s="533">
        <f t="shared" si="0"/>
        <v>0</v>
      </c>
      <c r="W5" s="492">
        <f>'Year 1'!AB8+'Year 1'!AC8+'Year 1'!AD8</f>
        <v>0</v>
      </c>
      <c r="X5" s="493">
        <f t="shared" si="1"/>
        <v>0</v>
      </c>
      <c r="Y5" s="503">
        <f t="shared" si="2"/>
        <v>0</v>
      </c>
      <c r="Z5" s="493">
        <f t="shared" si="3"/>
        <v>0</v>
      </c>
      <c r="AA5" s="1407">
        <f>'Year 1'!AH8+'Year 1'!AI8+'Year 1'!AJ8</f>
        <v>0</v>
      </c>
      <c r="AB5" s="1408"/>
      <c r="AC5" s="493">
        <f t="shared" si="4"/>
        <v>0</v>
      </c>
      <c r="AD5" s="503">
        <f t="shared" si="5"/>
        <v>0</v>
      </c>
      <c r="AE5" s="494">
        <f t="shared" si="6"/>
        <v>0</v>
      </c>
      <c r="AG5" s="512">
        <v>7.5</v>
      </c>
      <c r="AH5" s="513" t="s">
        <v>196</v>
      </c>
      <c r="AJ5" s="1430"/>
      <c r="AK5" s="1431"/>
    </row>
    <row r="6" spans="1:40" ht="13.5" thickBot="1">
      <c r="A6" s="495" t="str" cm="1">
        <f t="array" ref="A6:P6">IF('Year 1'!C9:R9=0,"Senior Personnel",'Year 1'!C9:R9)</f>
        <v>Senior Personnel</v>
      </c>
      <c r="B6" s="140" t="str">
        <v>Senior Personnel</v>
      </c>
      <c r="C6" s="140" t="str">
        <v>Senior Personnel</v>
      </c>
      <c r="D6" s="140" t="str">
        <v>Senior Personnel</v>
      </c>
      <c r="E6" s="140" t="str">
        <v>Senior Personnel</v>
      </c>
      <c r="F6" s="140" t="str">
        <v>Senior Personnel</v>
      </c>
      <c r="G6" s="140" t="str">
        <v>Senior Personnel</v>
      </c>
      <c r="H6" s="140" t="str">
        <v>Senior Personnel</v>
      </c>
      <c r="I6" s="140" t="str">
        <v>Senior Personnel</v>
      </c>
      <c r="J6" s="140" t="str">
        <v>Senior Personnel</v>
      </c>
      <c r="K6" s="140" t="str">
        <v>Senior Personnel</v>
      </c>
      <c r="L6" s="140" t="str">
        <v>Senior Personnel</v>
      </c>
      <c r="M6" s="140" t="str">
        <v>Senior Personnel</v>
      </c>
      <c r="N6" s="140" t="str">
        <v>Senior Personnel</v>
      </c>
      <c r="O6" s="140" t="str">
        <v>Senior Personnel</v>
      </c>
      <c r="P6" s="140" t="str">
        <v>Senior Personnel</v>
      </c>
      <c r="Q6" s="140"/>
      <c r="R6" s="140"/>
      <c r="S6" s="140"/>
      <c r="T6" s="140"/>
      <c r="U6" s="140"/>
      <c r="V6" s="533">
        <f t="shared" si="0"/>
        <v>0</v>
      </c>
      <c r="W6" s="492">
        <f>'Year 1'!AB9+'Year 1'!AC9+'Year 1'!AD9</f>
        <v>0</v>
      </c>
      <c r="X6" s="493">
        <f t="shared" si="1"/>
        <v>0</v>
      </c>
      <c r="Y6" s="503">
        <f t="shared" si="2"/>
        <v>0</v>
      </c>
      <c r="Z6" s="493">
        <f t="shared" si="3"/>
        <v>0</v>
      </c>
      <c r="AA6" s="1407">
        <f>'Year 1'!AH9+'Year 1'!AI9+'Year 1'!AJ9</f>
        <v>0</v>
      </c>
      <c r="AB6" s="1408"/>
      <c r="AC6" s="493">
        <f t="shared" si="4"/>
        <v>0</v>
      </c>
      <c r="AD6" s="503">
        <f t="shared" si="5"/>
        <v>0</v>
      </c>
      <c r="AE6" s="494">
        <f t="shared" si="6"/>
        <v>0</v>
      </c>
      <c r="AG6" s="514">
        <v>37.5</v>
      </c>
      <c r="AH6" s="515" t="s">
        <v>197</v>
      </c>
      <c r="AJ6" s="1430"/>
      <c r="AK6" s="1431"/>
    </row>
    <row r="7" spans="1:40" ht="13.5" thickBot="1">
      <c r="A7" s="495" t="str" cm="1">
        <f t="array" ref="A7:P7">IF('Year 1'!C10:R10=0,"Senior Personnel",'Year 1'!C10:R10)</f>
        <v>Senior Personnel</v>
      </c>
      <c r="B7" s="140" t="str">
        <v>Senior Personnel</v>
      </c>
      <c r="C7" s="140" t="str">
        <v>Senior Personnel</v>
      </c>
      <c r="D7" s="140" t="str">
        <v>Senior Personnel</v>
      </c>
      <c r="E7" s="140" t="str">
        <v>Senior Personnel</v>
      </c>
      <c r="F7" s="140" t="str">
        <v>Senior Personnel</v>
      </c>
      <c r="G7" s="140" t="str">
        <v>Senior Personnel</v>
      </c>
      <c r="H7" s="140" t="str">
        <v>Senior Personnel</v>
      </c>
      <c r="I7" s="140" t="str">
        <v>Senior Personnel</v>
      </c>
      <c r="J7" s="140" t="str">
        <v>Senior Personnel</v>
      </c>
      <c r="K7" s="140" t="str">
        <v>Senior Personnel</v>
      </c>
      <c r="L7" s="140" t="str">
        <v>Senior Personnel</v>
      </c>
      <c r="M7" s="140" t="str">
        <v>Senior Personnel</v>
      </c>
      <c r="N7" s="140" t="str">
        <v>Senior Personnel</v>
      </c>
      <c r="O7" s="140" t="str">
        <v>Senior Personnel</v>
      </c>
      <c r="P7" s="140" t="str">
        <v>Senior Personnel</v>
      </c>
      <c r="Q7" s="140"/>
      <c r="R7" s="140"/>
      <c r="S7" s="140"/>
      <c r="T7" s="140"/>
      <c r="U7" s="140"/>
      <c r="V7" s="533">
        <f t="shared" si="0"/>
        <v>0</v>
      </c>
      <c r="W7" s="492">
        <f>'Year 1'!AB10+'Year 1'!AC10+'Year 1'!AD10</f>
        <v>0</v>
      </c>
      <c r="X7" s="493">
        <f t="shared" si="1"/>
        <v>0</v>
      </c>
      <c r="Y7" s="503">
        <f t="shared" si="2"/>
        <v>0</v>
      </c>
      <c r="Z7" s="493">
        <f t="shared" si="3"/>
        <v>0</v>
      </c>
      <c r="AA7" s="1407">
        <f>'Year 1'!AH10+'Year 1'!AI10+'Year 1'!AJ10</f>
        <v>0</v>
      </c>
      <c r="AB7" s="1408"/>
      <c r="AC7" s="493">
        <f t="shared" si="4"/>
        <v>0</v>
      </c>
      <c r="AD7" s="503">
        <f t="shared" si="5"/>
        <v>0</v>
      </c>
      <c r="AE7" s="494">
        <f t="shared" si="6"/>
        <v>0</v>
      </c>
      <c r="AJ7" s="1430"/>
      <c r="AK7" s="1431"/>
    </row>
    <row r="8" spans="1:40">
      <c r="A8" s="495" t="str" cm="1">
        <f t="array" ref="A8:P8">IF('Year 1'!C11:R11=0,"Senior Personnel",'Year 1'!C11:R11)</f>
        <v>Senior Personnel</v>
      </c>
      <c r="B8" s="140" t="str">
        <v>Senior Personnel</v>
      </c>
      <c r="C8" s="140" t="str">
        <v>Senior Personnel</v>
      </c>
      <c r="D8" s="140" t="str">
        <v>Senior Personnel</v>
      </c>
      <c r="E8" s="140" t="str">
        <v>Senior Personnel</v>
      </c>
      <c r="F8" s="140" t="str">
        <v>Senior Personnel</v>
      </c>
      <c r="G8" s="140" t="str">
        <v>Senior Personnel</v>
      </c>
      <c r="H8" s="140" t="str">
        <v>Senior Personnel</v>
      </c>
      <c r="I8" s="140" t="str">
        <v>Senior Personnel</v>
      </c>
      <c r="J8" s="140" t="str">
        <v>Senior Personnel</v>
      </c>
      <c r="K8" s="140" t="str">
        <v>Senior Personnel</v>
      </c>
      <c r="L8" s="140" t="str">
        <v>Senior Personnel</v>
      </c>
      <c r="M8" s="140" t="str">
        <v>Senior Personnel</v>
      </c>
      <c r="N8" s="140" t="str">
        <v>Senior Personnel</v>
      </c>
      <c r="O8" s="140" t="str">
        <v>Senior Personnel</v>
      </c>
      <c r="P8" s="140" t="str">
        <v>Senior Personnel</v>
      </c>
      <c r="Q8" s="140"/>
      <c r="R8" s="140"/>
      <c r="S8" s="140"/>
      <c r="T8" s="140"/>
      <c r="U8" s="140"/>
      <c r="V8" s="533">
        <f t="shared" si="0"/>
        <v>0</v>
      </c>
      <c r="W8" s="492">
        <f>'Year 1'!AB11+'Year 1'!AC11+'Year 1'!AD11</f>
        <v>0</v>
      </c>
      <c r="X8" s="493">
        <f t="shared" si="1"/>
        <v>0</v>
      </c>
      <c r="Y8" s="503">
        <f t="shared" si="2"/>
        <v>0</v>
      </c>
      <c r="Z8" s="493">
        <f t="shared" si="3"/>
        <v>0</v>
      </c>
      <c r="AA8" s="1407">
        <f>'Year 1'!AH11+'Year 1'!AI11+'Year 1'!AJ11</f>
        <v>0</v>
      </c>
      <c r="AB8" s="1408"/>
      <c r="AC8" s="493">
        <f t="shared" si="4"/>
        <v>0</v>
      </c>
      <c r="AD8" s="503">
        <f t="shared" si="5"/>
        <v>0</v>
      </c>
      <c r="AE8" s="494">
        <f t="shared" si="6"/>
        <v>0</v>
      </c>
      <c r="AG8" s="1425" t="s">
        <v>198</v>
      </c>
      <c r="AH8" s="1426"/>
      <c r="AJ8" s="1430"/>
      <c r="AK8" s="1431"/>
    </row>
    <row r="9" spans="1:40">
      <c r="A9" s="495" t="str" cm="1">
        <f t="array" ref="A9:P9">IF('Year 1'!C12:R12=0,"Senior Personnel",'Year 1'!C12:R12)</f>
        <v>Senior Personnel</v>
      </c>
      <c r="B9" s="140" t="str">
        <v>Senior Personnel</v>
      </c>
      <c r="C9" s="140" t="str">
        <v>Senior Personnel</v>
      </c>
      <c r="D9" s="140" t="str">
        <v>Senior Personnel</v>
      </c>
      <c r="E9" s="140" t="str">
        <v>Senior Personnel</v>
      </c>
      <c r="F9" s="140" t="str">
        <v>Senior Personnel</v>
      </c>
      <c r="G9" s="140" t="str">
        <v>Senior Personnel</v>
      </c>
      <c r="H9" s="140" t="str">
        <v>Senior Personnel</v>
      </c>
      <c r="I9" s="140" t="str">
        <v>Senior Personnel</v>
      </c>
      <c r="J9" s="140" t="str">
        <v>Senior Personnel</v>
      </c>
      <c r="K9" s="140" t="str">
        <v>Senior Personnel</v>
      </c>
      <c r="L9" s="140" t="str">
        <v>Senior Personnel</v>
      </c>
      <c r="M9" s="140" t="str">
        <v>Senior Personnel</v>
      </c>
      <c r="N9" s="140" t="str">
        <v>Senior Personnel</v>
      </c>
      <c r="O9" s="140" t="str">
        <v>Senior Personnel</v>
      </c>
      <c r="P9" s="140" t="str">
        <v>Senior Personnel</v>
      </c>
      <c r="Q9" s="140"/>
      <c r="R9" s="140"/>
      <c r="S9" s="140"/>
      <c r="T9" s="140"/>
      <c r="U9" s="140"/>
      <c r="V9" s="533">
        <f t="shared" si="0"/>
        <v>0</v>
      </c>
      <c r="W9" s="492">
        <f>'Year 1'!AB12+'Year 1'!AC12+'Year 1'!AD12</f>
        <v>0</v>
      </c>
      <c r="X9" s="493">
        <f t="shared" si="1"/>
        <v>0</v>
      </c>
      <c r="Y9" s="503">
        <f t="shared" si="2"/>
        <v>0</v>
      </c>
      <c r="Z9" s="493">
        <f t="shared" si="3"/>
        <v>0</v>
      </c>
      <c r="AA9" s="1407">
        <f>'Year 1'!AH12+'Year 1'!AI12+'Year 1'!AJ12</f>
        <v>0</v>
      </c>
      <c r="AB9" s="1408"/>
      <c r="AC9" s="493">
        <f t="shared" si="4"/>
        <v>0</v>
      </c>
      <c r="AD9" s="503">
        <f t="shared" si="5"/>
        <v>0</v>
      </c>
      <c r="AE9" s="494">
        <f t="shared" si="6"/>
        <v>0</v>
      </c>
      <c r="AG9" s="512">
        <f>37*18</f>
        <v>666</v>
      </c>
      <c r="AH9" s="513" t="s">
        <v>192</v>
      </c>
      <c r="AJ9" s="1430"/>
      <c r="AK9" s="1431"/>
    </row>
    <row r="10" spans="1:40" ht="13.5" thickBot="1">
      <c r="A10" s="495" t="str" cm="1">
        <f t="array" ref="A10:P10">IF('Year 1'!C13:R13=0,"Senior Personnel",'Year 1'!C13:R13)</f>
        <v>Senior Personnel</v>
      </c>
      <c r="B10" s="140" t="str">
        <v>Senior Personnel</v>
      </c>
      <c r="C10" s="140" t="str">
        <v>Senior Personnel</v>
      </c>
      <c r="D10" s="140" t="str">
        <v>Senior Personnel</v>
      </c>
      <c r="E10" s="140" t="str">
        <v>Senior Personnel</v>
      </c>
      <c r="F10" s="140" t="str">
        <v>Senior Personnel</v>
      </c>
      <c r="G10" s="140" t="str">
        <v>Senior Personnel</v>
      </c>
      <c r="H10" s="140" t="str">
        <v>Senior Personnel</v>
      </c>
      <c r="I10" s="140" t="str">
        <v>Senior Personnel</v>
      </c>
      <c r="J10" s="140" t="str">
        <v>Senior Personnel</v>
      </c>
      <c r="K10" s="140" t="str">
        <v>Senior Personnel</v>
      </c>
      <c r="L10" s="140" t="str">
        <v>Senior Personnel</v>
      </c>
      <c r="M10" s="140" t="str">
        <v>Senior Personnel</v>
      </c>
      <c r="N10" s="140" t="str">
        <v>Senior Personnel</v>
      </c>
      <c r="O10" s="140" t="str">
        <v>Senior Personnel</v>
      </c>
      <c r="P10" s="140" t="str">
        <v>Senior Personnel</v>
      </c>
      <c r="Q10" s="140"/>
      <c r="R10" s="140"/>
      <c r="S10" s="140"/>
      <c r="T10" s="140"/>
      <c r="U10" s="140"/>
      <c r="V10" s="533">
        <f t="shared" si="0"/>
        <v>0</v>
      </c>
      <c r="W10" s="492">
        <f>'Year 1'!AB13+'Year 1'!AC13+'Year 1'!AD13</f>
        <v>0</v>
      </c>
      <c r="X10" s="493">
        <f t="shared" si="1"/>
        <v>0</v>
      </c>
      <c r="Y10" s="503">
        <f t="shared" si="2"/>
        <v>0</v>
      </c>
      <c r="Z10" s="493">
        <f t="shared" si="3"/>
        <v>0</v>
      </c>
      <c r="AA10" s="1407">
        <f>'Year 1'!AH13+'Year 1'!AI13+'Year 1'!AJ13</f>
        <v>0</v>
      </c>
      <c r="AB10" s="1408"/>
      <c r="AC10" s="493">
        <f t="shared" si="4"/>
        <v>0</v>
      </c>
      <c r="AD10" s="503">
        <f t="shared" si="5"/>
        <v>0</v>
      </c>
      <c r="AE10" s="494">
        <f t="shared" si="6"/>
        <v>0</v>
      </c>
      <c r="AG10" s="514">
        <v>18</v>
      </c>
      <c r="AH10" s="515" t="s">
        <v>197</v>
      </c>
      <c r="AJ10" s="1432"/>
      <c r="AK10" s="1433"/>
    </row>
    <row r="11" spans="1:40">
      <c r="A11" s="495" t="str" cm="1">
        <f t="array" ref="A11:P11">IF('Year 1'!C14:R14=0,"Senior Personnel",'Year 1'!C14:R14)</f>
        <v>Senior Personnel</v>
      </c>
      <c r="B11" s="140" t="str">
        <v>Senior Personnel</v>
      </c>
      <c r="C11" s="140" t="str">
        <v>Senior Personnel</v>
      </c>
      <c r="D11" s="140" t="str">
        <v>Senior Personnel</v>
      </c>
      <c r="E11" s="140" t="str">
        <v>Senior Personnel</v>
      </c>
      <c r="F11" s="140" t="str">
        <v>Senior Personnel</v>
      </c>
      <c r="G11" s="140" t="str">
        <v>Senior Personnel</v>
      </c>
      <c r="H11" s="140" t="str">
        <v>Senior Personnel</v>
      </c>
      <c r="I11" s="140" t="str">
        <v>Senior Personnel</v>
      </c>
      <c r="J11" s="140" t="str">
        <v>Senior Personnel</v>
      </c>
      <c r="K11" s="140" t="str">
        <v>Senior Personnel</v>
      </c>
      <c r="L11" s="140" t="str">
        <v>Senior Personnel</v>
      </c>
      <c r="M11" s="140" t="str">
        <v>Senior Personnel</v>
      </c>
      <c r="N11" s="140" t="str">
        <v>Senior Personnel</v>
      </c>
      <c r="O11" s="140" t="str">
        <v>Senior Personnel</v>
      </c>
      <c r="P11" s="140" t="str">
        <v>Senior Personnel</v>
      </c>
      <c r="Q11" s="140"/>
      <c r="R11" s="140"/>
      <c r="S11" s="140"/>
      <c r="T11" s="140"/>
      <c r="U11" s="140"/>
      <c r="V11" s="533">
        <f t="shared" si="0"/>
        <v>0</v>
      </c>
      <c r="W11" s="492">
        <f>'Year 1'!AB14+'Year 1'!AC14+'Year 1'!AD14</f>
        <v>0</v>
      </c>
      <c r="X11" s="493">
        <f t="shared" si="1"/>
        <v>0</v>
      </c>
      <c r="Y11" s="503">
        <f t="shared" si="2"/>
        <v>0</v>
      </c>
      <c r="Z11" s="493">
        <f t="shared" si="3"/>
        <v>0</v>
      </c>
      <c r="AA11" s="1407">
        <f>'Year 1'!AH14+'Year 1'!AI14+'Year 1'!AJ14</f>
        <v>0</v>
      </c>
      <c r="AB11" s="1408"/>
      <c r="AC11" s="493">
        <f t="shared" si="4"/>
        <v>0</v>
      </c>
      <c r="AD11" s="503">
        <f t="shared" si="5"/>
        <v>0</v>
      </c>
      <c r="AE11" s="494">
        <f t="shared" si="6"/>
        <v>0</v>
      </c>
    </row>
    <row r="12" spans="1:40">
      <c r="A12" s="518" t="str" cm="1">
        <f t="array" ref="A12:U12">IF('Year 1'!F17:Z17=0,"",'Year 1'!F17:Z17)</f>
        <v>Post Doctoral Associates</v>
      </c>
      <c r="B12" s="140" t="str">
        <v/>
      </c>
      <c r="C12" s="140" t="str">
        <v/>
      </c>
      <c r="D12" s="140" t="str">
        <v/>
      </c>
      <c r="E12" s="140" t="str">
        <v/>
      </c>
      <c r="F12" s="140" t="str">
        <v/>
      </c>
      <c r="G12" s="140" t="str">
        <v/>
      </c>
      <c r="H12" s="140" t="str">
        <v/>
      </c>
      <c r="I12" s="140" t="str">
        <v/>
      </c>
      <c r="J12" s="140" t="str">
        <v/>
      </c>
      <c r="K12" s="140" t="str">
        <v/>
      </c>
      <c r="L12" s="140" t="str">
        <v/>
      </c>
      <c r="M12" s="140" t="str">
        <v/>
      </c>
      <c r="N12" s="140" t="str">
        <v/>
      </c>
      <c r="O12" s="140" t="str">
        <v/>
      </c>
      <c r="P12" s="140" t="str">
        <v/>
      </c>
      <c r="Q12" s="140" t="str">
        <v/>
      </c>
      <c r="R12" s="140" t="str">
        <v/>
      </c>
      <c r="S12" s="140" t="str">
        <v/>
      </c>
      <c r="T12" s="140" t="str">
        <v/>
      </c>
      <c r="U12" s="140" t="str">
        <v/>
      </c>
      <c r="V12" s="520">
        <f>(W12+AA12)/12</f>
        <v>0</v>
      </c>
      <c r="W12" s="521">
        <f>('Year 1'!AB17)</f>
        <v>0</v>
      </c>
      <c r="X12" s="522">
        <f t="shared" si="1"/>
        <v>0</v>
      </c>
      <c r="Y12" s="523">
        <f>(W12/12*1950)</f>
        <v>0</v>
      </c>
      <c r="Z12" s="522">
        <f t="shared" si="3"/>
        <v>0</v>
      </c>
      <c r="AA12" s="531">
        <f>'Year 1'!AH17</f>
        <v>0</v>
      </c>
      <c r="AB12" s="522">
        <f>'Year 1'!I17*('Year 1'!AG17)</f>
        <v>0</v>
      </c>
      <c r="AC12" s="522">
        <f t="shared" si="4"/>
        <v>0</v>
      </c>
      <c r="AD12" s="523">
        <f t="shared" si="5"/>
        <v>0</v>
      </c>
      <c r="AE12" s="524">
        <f t="shared" si="6"/>
        <v>0</v>
      </c>
      <c r="AI12" s="509"/>
      <c r="AJ12" s="509"/>
      <c r="AK12" s="509"/>
      <c r="AL12" s="509"/>
      <c r="AM12" s="509"/>
      <c r="AN12" s="509"/>
    </row>
    <row r="13" spans="1:40">
      <c r="A13" s="518" t="str" cm="1">
        <f t="array" ref="A13:U13">IF('Year 1'!F18:Z18=0,"",'Year 1'!F18:Z18)</f>
        <v>Graduate Students - Academic - Level 1</v>
      </c>
      <c r="B13" s="140" t="str">
        <v/>
      </c>
      <c r="C13" s="140" t="str">
        <v/>
      </c>
      <c r="D13" s="140" t="str">
        <v/>
      </c>
      <c r="E13" s="140" t="str">
        <v/>
      </c>
      <c r="F13" s="140" t="str">
        <v/>
      </c>
      <c r="G13" s="140" t="str">
        <v/>
      </c>
      <c r="H13" s="140" t="str">
        <v/>
      </c>
      <c r="I13" s="140" t="str">
        <v/>
      </c>
      <c r="J13" s="140" t="str">
        <v/>
      </c>
      <c r="K13" s="140" t="str">
        <v/>
      </c>
      <c r="L13" s="140" t="str">
        <v/>
      </c>
      <c r="M13" s="140" t="str">
        <v/>
      </c>
      <c r="N13" s="140" t="str">
        <v/>
      </c>
      <c r="O13" s="140" t="str">
        <v/>
      </c>
      <c r="P13" s="140" t="str">
        <v/>
      </c>
      <c r="Q13" s="140" t="str">
        <v/>
      </c>
      <c r="R13" s="140" t="str">
        <v/>
      </c>
      <c r="S13" s="140" t="str">
        <v/>
      </c>
      <c r="T13" s="140" t="str">
        <v/>
      </c>
      <c r="U13" s="140" t="str">
        <v/>
      </c>
      <c r="V13" s="520">
        <f>(W13+AA13)/9</f>
        <v>0</v>
      </c>
      <c r="W13" s="521">
        <f>'Year 1'!AC18</f>
        <v>0</v>
      </c>
      <c r="X13" s="522">
        <f>Y13/18</f>
        <v>0</v>
      </c>
      <c r="Y13" s="523">
        <f>(W13/9*666)</f>
        <v>0</v>
      </c>
      <c r="Z13" s="522">
        <f t="shared" ref="Z13:Z15" si="7">Y13/7.5</f>
        <v>0</v>
      </c>
      <c r="AA13" s="531">
        <f>'Year 1'!AI18</f>
        <v>0</v>
      </c>
      <c r="AB13" s="522">
        <f>'Year 1'!I18*'Year 1'!AH18</f>
        <v>0</v>
      </c>
      <c r="AC13" s="522">
        <f>AD13/18</f>
        <v>0</v>
      </c>
      <c r="AD13" s="523">
        <f>(AA13/9*666)</f>
        <v>0</v>
      </c>
      <c r="AE13" s="524">
        <f t="shared" ref="AE13:AE15" si="8">AD13/7.5</f>
        <v>0</v>
      </c>
    </row>
    <row r="14" spans="1:40">
      <c r="A14" s="518" t="str" cm="1">
        <f t="array" ref="A14:U14">IF('Year 1'!F19:Z19=0,"",'Year 1'!F19:Z19)</f>
        <v>Graduate Students - Academic - Level 2</v>
      </c>
      <c r="B14" s="140" t="str">
        <v/>
      </c>
      <c r="C14" s="140" t="str">
        <v/>
      </c>
      <c r="D14" s="140" t="str">
        <v/>
      </c>
      <c r="E14" s="140" t="str">
        <v/>
      </c>
      <c r="F14" s="140" t="str">
        <v/>
      </c>
      <c r="G14" s="140" t="str">
        <v/>
      </c>
      <c r="H14" s="140" t="str">
        <v/>
      </c>
      <c r="I14" s="140" t="str">
        <v/>
      </c>
      <c r="J14" s="140" t="str">
        <v/>
      </c>
      <c r="K14" s="140" t="str">
        <v/>
      </c>
      <c r="L14" s="140" t="str">
        <v/>
      </c>
      <c r="M14" s="140" t="str">
        <v/>
      </c>
      <c r="N14" s="140" t="str">
        <v/>
      </c>
      <c r="O14" s="140" t="str">
        <v/>
      </c>
      <c r="P14" s="140" t="str">
        <v/>
      </c>
      <c r="Q14" s="140" t="str">
        <v/>
      </c>
      <c r="R14" s="140" t="str">
        <v/>
      </c>
      <c r="S14" s="140" t="str">
        <v/>
      </c>
      <c r="T14" s="140" t="str">
        <v/>
      </c>
      <c r="U14" s="140" t="str">
        <v/>
      </c>
      <c r="V14" s="520">
        <f>(W14+AA14)/9</f>
        <v>0</v>
      </c>
      <c r="W14" s="521">
        <f>('Year 1'!AC19)</f>
        <v>0</v>
      </c>
      <c r="X14" s="522">
        <f>Y14/18</f>
        <v>0</v>
      </c>
      <c r="Y14" s="523">
        <f>(W14/9*666)</f>
        <v>0</v>
      </c>
      <c r="Z14" s="522">
        <f t="shared" si="7"/>
        <v>0</v>
      </c>
      <c r="AA14" s="531">
        <f>'Year 1'!AI19</f>
        <v>0</v>
      </c>
      <c r="AB14" s="522">
        <f>'Year 1'!I19*('Year 1'!AH19)</f>
        <v>0</v>
      </c>
      <c r="AC14" s="522">
        <f>AD14/18</f>
        <v>0</v>
      </c>
      <c r="AD14" s="523">
        <f>(AA14/9*666)</f>
        <v>0</v>
      </c>
      <c r="AE14" s="524">
        <f t="shared" si="8"/>
        <v>0</v>
      </c>
    </row>
    <row r="15" spans="1:40">
      <c r="A15" s="518" t="str" cm="1">
        <f t="array" ref="A15:U15">IF('Year 1'!F20:Z20=0,"",'Year 1'!F20:Z20)</f>
        <v>Graduate Students - Academic - Level 3</v>
      </c>
      <c r="B15" s="140" t="str">
        <v/>
      </c>
      <c r="C15" s="140" t="str">
        <v/>
      </c>
      <c r="D15" s="140" t="str">
        <v/>
      </c>
      <c r="E15" s="140" t="str">
        <v/>
      </c>
      <c r="F15" s="140" t="str">
        <v/>
      </c>
      <c r="G15" s="140" t="str">
        <v/>
      </c>
      <c r="H15" s="140" t="str">
        <v/>
      </c>
      <c r="I15" s="140" t="str">
        <v/>
      </c>
      <c r="J15" s="140" t="str">
        <v/>
      </c>
      <c r="K15" s="140" t="str">
        <v/>
      </c>
      <c r="L15" s="140" t="str">
        <v/>
      </c>
      <c r="M15" s="140" t="str">
        <v/>
      </c>
      <c r="N15" s="140" t="str">
        <v/>
      </c>
      <c r="O15" s="140" t="str">
        <v/>
      </c>
      <c r="P15" s="140" t="str">
        <v/>
      </c>
      <c r="Q15" s="140" t="str">
        <v/>
      </c>
      <c r="R15" s="140" t="str">
        <v/>
      </c>
      <c r="S15" s="140" t="str">
        <v/>
      </c>
      <c r="T15" s="140" t="str">
        <v/>
      </c>
      <c r="U15" s="140" t="str">
        <v/>
      </c>
      <c r="V15" s="520">
        <f>(W15+AA15)/9</f>
        <v>0</v>
      </c>
      <c r="W15" s="521">
        <f>('Year 1'!AC20)</f>
        <v>0</v>
      </c>
      <c r="X15" s="522">
        <f>Y15/18</f>
        <v>0</v>
      </c>
      <c r="Y15" s="523">
        <f>(W15/9*666)</f>
        <v>0</v>
      </c>
      <c r="Z15" s="522">
        <f t="shared" si="7"/>
        <v>0</v>
      </c>
      <c r="AA15" s="531">
        <f>'Year 1'!AI20</f>
        <v>0</v>
      </c>
      <c r="AB15" s="522">
        <f>'Year 1'!I20*('Year 1'!AH20)</f>
        <v>0</v>
      </c>
      <c r="AC15" s="522">
        <f>AD15/18</f>
        <v>0</v>
      </c>
      <c r="AD15" s="523">
        <f>(AA15/9*666)</f>
        <v>0</v>
      </c>
      <c r="AE15" s="524">
        <f t="shared" si="8"/>
        <v>0</v>
      </c>
    </row>
    <row r="16" spans="1:40">
      <c r="A16" s="518" t="str" cm="1">
        <f t="array" ref="A16:U16">IF('Year 1'!F29:Z29=0,"",'Year 1'!F29:Z29)</f>
        <v xml:space="preserve">Other - full time benefited </v>
      </c>
      <c r="B16" s="140" t="str">
        <v/>
      </c>
      <c r="C16" s="140" t="str">
        <v/>
      </c>
      <c r="D16" s="140" t="str">
        <v/>
      </c>
      <c r="E16" s="140" t="str">
        <v/>
      </c>
      <c r="F16" s="140" t="str">
        <v/>
      </c>
      <c r="G16" s="140" t="str">
        <v/>
      </c>
      <c r="H16" s="140" t="str">
        <v/>
      </c>
      <c r="I16" s="140" t="str">
        <v/>
      </c>
      <c r="J16" s="140" t="str">
        <v/>
      </c>
      <c r="K16" s="140" t="str">
        <v/>
      </c>
      <c r="L16" s="140" t="str">
        <v/>
      </c>
      <c r="M16" s="140" t="str">
        <v/>
      </c>
      <c r="N16" s="140" t="str">
        <v/>
      </c>
      <c r="O16" s="140" t="str">
        <v/>
      </c>
      <c r="P16" s="140" t="str">
        <v/>
      </c>
      <c r="Q16" s="140" t="str">
        <v/>
      </c>
      <c r="R16" s="140" t="str">
        <v/>
      </c>
      <c r="S16" s="140" t="str">
        <v/>
      </c>
      <c r="T16" s="140" t="str">
        <v/>
      </c>
      <c r="U16" s="140" t="str">
        <v/>
      </c>
      <c r="V16" s="520">
        <f t="shared" ref="V16:V17" si="9">(W16+AA16)/12</f>
        <v>0</v>
      </c>
      <c r="W16" s="521">
        <f>('Year 1'!AC29)</f>
        <v>0</v>
      </c>
      <c r="X16" s="522">
        <f>Y16/37.5</f>
        <v>0</v>
      </c>
      <c r="Y16" s="523">
        <f>(W16/12*1950)</f>
        <v>0</v>
      </c>
      <c r="Z16" s="522">
        <f>Y16/7.5</f>
        <v>0</v>
      </c>
      <c r="AA16" s="531">
        <f>'Year 1'!AH29</f>
        <v>0</v>
      </c>
      <c r="AB16" s="522">
        <f>'Year 1'!I29*'Year 1'!AG29</f>
        <v>0</v>
      </c>
      <c r="AC16" s="522">
        <f>AD16/37.5</f>
        <v>0</v>
      </c>
      <c r="AD16" s="523">
        <f t="shared" ref="AD16" si="10">(AA16/12*1950)</f>
        <v>0</v>
      </c>
      <c r="AE16" s="525">
        <f>AD16/7.5</f>
        <v>0</v>
      </c>
    </row>
    <row r="17" spans="1:34" ht="13.5" thickBot="1">
      <c r="A17" s="519" t="str" cm="1">
        <f t="array" ref="A17:U17">IF('Year 1'!F30:Z30=0,"",'Year 1'!F30:Z30)</f>
        <v xml:space="preserve">Other - full time benefited </v>
      </c>
      <c r="B17" s="501" t="str">
        <v/>
      </c>
      <c r="C17" s="501" t="str">
        <v/>
      </c>
      <c r="D17" s="501" t="str">
        <v/>
      </c>
      <c r="E17" s="501" t="str">
        <v/>
      </c>
      <c r="F17" s="501" t="str">
        <v/>
      </c>
      <c r="G17" s="501" t="str">
        <v/>
      </c>
      <c r="H17" s="501" t="str">
        <v/>
      </c>
      <c r="I17" s="501" t="str">
        <v/>
      </c>
      <c r="J17" s="501" t="str">
        <v/>
      </c>
      <c r="K17" s="501" t="str">
        <v/>
      </c>
      <c r="L17" s="501" t="str">
        <v/>
      </c>
      <c r="M17" s="501" t="str">
        <v/>
      </c>
      <c r="N17" s="501" t="str">
        <v/>
      </c>
      <c r="O17" s="501" t="str">
        <v/>
      </c>
      <c r="P17" s="501" t="str">
        <v/>
      </c>
      <c r="Q17" s="501" t="str">
        <v/>
      </c>
      <c r="R17" s="501" t="str">
        <v/>
      </c>
      <c r="S17" s="501" t="str">
        <v/>
      </c>
      <c r="T17" s="501" t="str">
        <v/>
      </c>
      <c r="U17" s="501" t="str">
        <v/>
      </c>
      <c r="V17" s="520">
        <f t="shared" si="9"/>
        <v>0</v>
      </c>
      <c r="W17" s="527">
        <f>('Year 1'!AC30)</f>
        <v>0</v>
      </c>
      <c r="X17" s="528">
        <f>Y17/37.5</f>
        <v>0</v>
      </c>
      <c r="Y17" s="529">
        <f>(W17/12*1950)</f>
        <v>0</v>
      </c>
      <c r="Z17" s="528">
        <f>Y17/7.5</f>
        <v>0</v>
      </c>
      <c r="AA17" s="532">
        <f>'Year 1'!AH30</f>
        <v>0</v>
      </c>
      <c r="AB17" s="528">
        <f>'Year 1'!I30*'Year 1'!AG30</f>
        <v>0</v>
      </c>
      <c r="AC17" s="528">
        <f>AD17/37.5</f>
        <v>0</v>
      </c>
      <c r="AD17" s="529">
        <f t="shared" ref="AD17" si="11">(AA17/12*1950)</f>
        <v>0</v>
      </c>
      <c r="AE17" s="530">
        <f>AD17/7.5</f>
        <v>0</v>
      </c>
    </row>
    <row r="18" spans="1:34" ht="12.75" hidden="1" customHeight="1">
      <c r="A18" s="458" t="str" cm="1">
        <f t="array" ref="A18:U18">IF('Year 1'!F31:Z31=0,"",'Year 1'!F31:Z31)</f>
        <v xml:space="preserve">Other - part time undergrad student </v>
      </c>
      <c r="B18" t="str">
        <v/>
      </c>
      <c r="C18" t="str">
        <v/>
      </c>
      <c r="D18" t="str">
        <v/>
      </c>
      <c r="E18" t="str">
        <v/>
      </c>
      <c r="F18" t="str">
        <v/>
      </c>
      <c r="G18" t="str">
        <v/>
      </c>
      <c r="H18" t="str">
        <v/>
      </c>
      <c r="I18" t="str">
        <v/>
      </c>
      <c r="J18" t="str">
        <v/>
      </c>
      <c r="K18" t="str">
        <v/>
      </c>
      <c r="L18" t="str">
        <v/>
      </c>
      <c r="M18" t="str">
        <v/>
      </c>
      <c r="N18" t="str">
        <v/>
      </c>
      <c r="O18" t="str">
        <v/>
      </c>
      <c r="P18" t="str">
        <v/>
      </c>
      <c r="Q18" t="str">
        <v/>
      </c>
      <c r="R18" t="str">
        <v/>
      </c>
      <c r="S18" t="str">
        <v/>
      </c>
      <c r="T18" t="str">
        <v/>
      </c>
      <c r="U18" t="str">
        <v/>
      </c>
      <c r="V18" s="490"/>
      <c r="X18" s="491"/>
      <c r="Y18" s="491"/>
      <c r="Z18" s="491"/>
    </row>
    <row r="19" spans="1:34" ht="12.75" hidden="1" customHeight="1">
      <c r="A19" s="458" t="str" cm="1">
        <f t="array" ref="A19:U19">IF('Year 1'!F32:Z32=0,"",'Year 1'!F32:Z32)</f>
        <v xml:space="preserve">Other - part time undergrad student </v>
      </c>
      <c r="B19" t="str">
        <v/>
      </c>
      <c r="C19" t="str">
        <v/>
      </c>
      <c r="D19" t="str">
        <v/>
      </c>
      <c r="E19" t="str">
        <v/>
      </c>
      <c r="F19" t="str">
        <v/>
      </c>
      <c r="G19" t="str">
        <v/>
      </c>
      <c r="H19" t="str">
        <v/>
      </c>
      <c r="I19" t="str">
        <v/>
      </c>
      <c r="J19" t="str">
        <v/>
      </c>
      <c r="K19" t="str">
        <v/>
      </c>
      <c r="L19" t="str">
        <v/>
      </c>
      <c r="M19" t="str">
        <v/>
      </c>
      <c r="N19" t="str">
        <v/>
      </c>
      <c r="O19" t="str">
        <v/>
      </c>
      <c r="P19" t="str">
        <v/>
      </c>
      <c r="Q19" t="str">
        <v/>
      </c>
      <c r="R19" t="str">
        <v/>
      </c>
      <c r="S19" t="str">
        <v/>
      </c>
      <c r="T19" t="str">
        <v/>
      </c>
      <c r="U19" t="str">
        <v/>
      </c>
      <c r="V19" s="490"/>
      <c r="X19" s="491"/>
      <c r="Y19" s="491"/>
      <c r="Z19" s="491"/>
    </row>
    <row r="20" spans="1:34" ht="12.75" hidden="1" customHeight="1">
      <c r="A20" s="458" t="str" cm="1">
        <f t="array" ref="A20:U20">IF('Year 1'!F33:Z33=0,"",'Year 1'!F33:Z33)</f>
        <v>Other - part time - Graduate Student Hourly</v>
      </c>
      <c r="B20" t="str">
        <v/>
      </c>
      <c r="C20" t="str">
        <v/>
      </c>
      <c r="D20" t="str">
        <v/>
      </c>
      <c r="E20" t="str">
        <v/>
      </c>
      <c r="F20" t="str">
        <v/>
      </c>
      <c r="G20" t="str">
        <v/>
      </c>
      <c r="H20" t="str">
        <v/>
      </c>
      <c r="I20" t="str">
        <v/>
      </c>
      <c r="J20" t="str">
        <v/>
      </c>
      <c r="K20" t="str">
        <v/>
      </c>
      <c r="L20" t="str">
        <v/>
      </c>
      <c r="M20" t="str">
        <v/>
      </c>
      <c r="N20" t="str">
        <v/>
      </c>
      <c r="O20" t="str">
        <v/>
      </c>
      <c r="P20" t="str">
        <v/>
      </c>
      <c r="Q20" t="str">
        <v/>
      </c>
      <c r="R20" t="str">
        <v/>
      </c>
      <c r="S20" t="str">
        <v/>
      </c>
      <c r="T20" t="str">
        <v/>
      </c>
      <c r="U20" t="str">
        <v/>
      </c>
      <c r="V20" s="490"/>
      <c r="X20" s="491"/>
      <c r="Y20" s="491"/>
      <c r="Z20" s="491"/>
    </row>
    <row r="21" spans="1:34" ht="9.75" hidden="1" customHeight="1" thickBot="1">
      <c r="A21" s="458" t="str" cm="1">
        <f t="array" ref="A21:U21">IF('Year 1'!F34:Z34=0,"",'Year 1'!F34:Z34)</f>
        <v>Other - part time</v>
      </c>
      <c r="B21" t="str">
        <v/>
      </c>
      <c r="C21" t="str">
        <v/>
      </c>
      <c r="D21" t="str">
        <v/>
      </c>
      <c r="E21" t="str">
        <v/>
      </c>
      <c r="F21" t="str">
        <v/>
      </c>
      <c r="G21" t="str">
        <v/>
      </c>
      <c r="H21" t="str">
        <v/>
      </c>
      <c r="I21" t="str">
        <v/>
      </c>
      <c r="J21" t="str">
        <v/>
      </c>
      <c r="K21" t="str">
        <v/>
      </c>
      <c r="L21" t="str">
        <v/>
      </c>
      <c r="M21" t="str">
        <v/>
      </c>
      <c r="N21" t="str">
        <v/>
      </c>
      <c r="O21" t="str">
        <v/>
      </c>
      <c r="P21" t="str">
        <v/>
      </c>
      <c r="Q21" t="str">
        <v/>
      </c>
      <c r="R21" t="str">
        <v/>
      </c>
      <c r="S21" t="str">
        <v/>
      </c>
      <c r="T21" t="str">
        <v/>
      </c>
      <c r="U21" t="str">
        <v/>
      </c>
      <c r="V21" s="490"/>
      <c r="X21" s="491"/>
      <c r="Y21" s="491"/>
      <c r="Z21" s="491"/>
    </row>
    <row r="22" spans="1:34" ht="13.5" customHeight="1" thickBot="1">
      <c r="A22" s="1411" t="s">
        <v>199</v>
      </c>
      <c r="B22" s="496"/>
      <c r="C22" s="496"/>
      <c r="D22" s="496"/>
      <c r="E22" s="496"/>
      <c r="F22" s="496"/>
      <c r="G22" s="496"/>
      <c r="H22" s="496"/>
      <c r="I22" s="496"/>
      <c r="J22" s="496"/>
      <c r="K22" s="496"/>
      <c r="L22" s="496"/>
      <c r="M22" s="496"/>
      <c r="N22" s="496"/>
      <c r="O22" s="496"/>
      <c r="P22" s="496"/>
      <c r="Q22" s="496"/>
      <c r="R22" s="496"/>
      <c r="S22" s="496"/>
      <c r="T22" s="496"/>
      <c r="U22" s="496"/>
      <c r="V22" s="1413" t="s">
        <v>188</v>
      </c>
      <c r="W22" s="1415" t="s">
        <v>189</v>
      </c>
      <c r="X22" s="1416"/>
      <c r="Y22" s="1416"/>
      <c r="Z22" s="1417"/>
      <c r="AA22" s="1415" t="s">
        <v>2</v>
      </c>
      <c r="AB22" s="1416"/>
      <c r="AC22" s="1416"/>
      <c r="AD22" s="1416"/>
      <c r="AE22" s="1417"/>
    </row>
    <row r="23" spans="1:34" ht="13.5" thickBot="1">
      <c r="A23" s="1412"/>
      <c r="B23" s="502"/>
      <c r="C23" s="502"/>
      <c r="D23" s="502"/>
      <c r="E23" s="502"/>
      <c r="F23" s="502"/>
      <c r="G23" s="502"/>
      <c r="H23" s="502"/>
      <c r="I23" s="502"/>
      <c r="J23" s="502"/>
      <c r="K23" s="502"/>
      <c r="L23" s="502"/>
      <c r="M23" s="502"/>
      <c r="N23" s="502"/>
      <c r="O23" s="502"/>
      <c r="P23" s="502"/>
      <c r="Q23" s="502"/>
      <c r="R23" s="502"/>
      <c r="S23" s="502"/>
      <c r="T23" s="502"/>
      <c r="U23" s="502"/>
      <c r="V23" s="1414"/>
      <c r="W23" s="510" t="s">
        <v>190</v>
      </c>
      <c r="X23" s="510" t="s">
        <v>191</v>
      </c>
      <c r="Y23" s="510" t="s">
        <v>192</v>
      </c>
      <c r="Z23" s="511" t="s">
        <v>193</v>
      </c>
      <c r="AA23" s="1415" t="s">
        <v>190</v>
      </c>
      <c r="AB23" s="1416"/>
      <c r="AC23" s="516" t="s">
        <v>191</v>
      </c>
      <c r="AD23" s="516" t="s">
        <v>192</v>
      </c>
      <c r="AE23" s="517" t="s">
        <v>193</v>
      </c>
    </row>
    <row r="24" spans="1:34">
      <c r="A24" s="507" t="str" cm="1">
        <f t="array" ref="A24:P24">IF('Year 1'!C7:R7=0,"Senior Personnel",'Year 1'!C7:R7)</f>
        <v>Senior Personnel</v>
      </c>
      <c r="B24" s="497" t="str">
        <v>Senior Personnel</v>
      </c>
      <c r="C24" s="497" t="str">
        <v>Senior Personnel</v>
      </c>
      <c r="D24" s="497" t="str">
        <v>Senior Personnel</v>
      </c>
      <c r="E24" s="497" t="str">
        <v>Senior Personnel</v>
      </c>
      <c r="F24" s="497" t="str">
        <v>Senior Personnel</v>
      </c>
      <c r="G24" s="497" t="str">
        <v>Senior Personnel</v>
      </c>
      <c r="H24" s="497" t="str">
        <v>Senior Personnel</v>
      </c>
      <c r="I24" s="497" t="str">
        <v>Senior Personnel</v>
      </c>
      <c r="J24" s="497" t="str">
        <v>Senior Personnel</v>
      </c>
      <c r="K24" s="497" t="str">
        <v>Senior Personnel</v>
      </c>
      <c r="L24" s="497" t="str">
        <v>Senior Personnel</v>
      </c>
      <c r="M24" s="497" t="str">
        <v>Senior Personnel</v>
      </c>
      <c r="N24" s="497" t="str">
        <v>Senior Personnel</v>
      </c>
      <c r="O24" s="497" t="str">
        <v>Senior Personnel</v>
      </c>
      <c r="P24" s="497" t="str">
        <v>Senior Personnel</v>
      </c>
      <c r="Q24" s="496"/>
      <c r="R24" s="496"/>
      <c r="S24" s="496"/>
      <c r="T24" s="496"/>
      <c r="U24" s="496"/>
      <c r="V24" s="533">
        <f t="shared" ref="V24:V32" si="12">(W24+AA24)/12</f>
        <v>0</v>
      </c>
      <c r="W24" s="498">
        <f>'Year 2'!AB7+'Year 2'!AC7+'Year 2'!AD7</f>
        <v>0</v>
      </c>
      <c r="X24" s="499">
        <f t="shared" ref="X24:X33" si="13">Y24/37.5</f>
        <v>0</v>
      </c>
      <c r="Y24" s="508">
        <f t="shared" ref="Y24:Y32" si="14">W24/12*1950</f>
        <v>0</v>
      </c>
      <c r="Z24" s="499">
        <f t="shared" ref="Z24:Z33" si="15">Y24/7.5</f>
        <v>0</v>
      </c>
      <c r="AA24" s="1409">
        <f>'Year 2'!AH7+'Year 2'!AI7+'Year 2'!AJ7</f>
        <v>0</v>
      </c>
      <c r="AB24" s="1410"/>
      <c r="AC24" s="499">
        <f t="shared" ref="AC24:AC33" si="16">AD24/37.5</f>
        <v>0</v>
      </c>
      <c r="AD24" s="508">
        <f t="shared" ref="AD24:AD33" si="17">(AA24/12*1950)</f>
        <v>0</v>
      </c>
      <c r="AE24" s="500">
        <f t="shared" ref="AE24:AE33" si="18">AD24/7.5</f>
        <v>0</v>
      </c>
    </row>
    <row r="25" spans="1:34">
      <c r="A25" s="495" t="str" cm="1">
        <f t="array" ref="A25:P25">IF('Year 1'!C8:R8=0,"Senior Personnel",'Year 1'!C8:R8)</f>
        <v>Senior Personnel</v>
      </c>
      <c r="B25" s="140" t="str">
        <v>Senior Personnel</v>
      </c>
      <c r="C25" s="140" t="str">
        <v>Senior Personnel</v>
      </c>
      <c r="D25" s="140" t="str">
        <v>Senior Personnel</v>
      </c>
      <c r="E25" s="140" t="str">
        <v>Senior Personnel</v>
      </c>
      <c r="F25" s="140" t="str">
        <v>Senior Personnel</v>
      </c>
      <c r="G25" s="140" t="str">
        <v>Senior Personnel</v>
      </c>
      <c r="H25" s="140" t="str">
        <v>Senior Personnel</v>
      </c>
      <c r="I25" s="140" t="str">
        <v>Senior Personnel</v>
      </c>
      <c r="J25" s="140" t="str">
        <v>Senior Personnel</v>
      </c>
      <c r="K25" s="140" t="str">
        <v>Senior Personnel</v>
      </c>
      <c r="L25" s="140" t="str">
        <v>Senior Personnel</v>
      </c>
      <c r="M25" s="140" t="str">
        <v>Senior Personnel</v>
      </c>
      <c r="N25" s="140" t="str">
        <v>Senior Personnel</v>
      </c>
      <c r="O25" s="140" t="str">
        <v>Senior Personnel</v>
      </c>
      <c r="P25" s="140" t="str">
        <v>Senior Personnel</v>
      </c>
      <c r="Q25" s="140"/>
      <c r="R25" s="140"/>
      <c r="S25" s="140"/>
      <c r="T25" s="140"/>
      <c r="U25" s="140"/>
      <c r="V25" s="533">
        <f t="shared" si="12"/>
        <v>0</v>
      </c>
      <c r="W25" s="492">
        <f>'Year 2'!AB8+'Year 2'!AC8+'Year 2'!AD8</f>
        <v>0</v>
      </c>
      <c r="X25" s="493">
        <f t="shared" si="13"/>
        <v>0</v>
      </c>
      <c r="Y25" s="503">
        <f t="shared" si="14"/>
        <v>0</v>
      </c>
      <c r="Z25" s="493">
        <f t="shared" si="15"/>
        <v>0</v>
      </c>
      <c r="AA25" s="1407">
        <f>'Year 2'!AH8+'Year 2'!AI8+'Year 2'!AJ8</f>
        <v>0</v>
      </c>
      <c r="AB25" s="1408"/>
      <c r="AC25" s="493">
        <f t="shared" si="16"/>
        <v>0</v>
      </c>
      <c r="AD25" s="503">
        <f t="shared" si="17"/>
        <v>0</v>
      </c>
      <c r="AE25" s="494">
        <f t="shared" si="18"/>
        <v>0</v>
      </c>
    </row>
    <row r="26" spans="1:34">
      <c r="A26" s="495" t="str" cm="1">
        <f t="array" ref="A26:P26">IF('Year 1'!C9:R9=0,"Senior Personnel",'Year 1'!C9:R9)</f>
        <v>Senior Personnel</v>
      </c>
      <c r="B26" s="140" t="str">
        <v>Senior Personnel</v>
      </c>
      <c r="C26" s="140" t="str">
        <v>Senior Personnel</v>
      </c>
      <c r="D26" s="140" t="str">
        <v>Senior Personnel</v>
      </c>
      <c r="E26" s="140" t="str">
        <v>Senior Personnel</v>
      </c>
      <c r="F26" s="140" t="str">
        <v>Senior Personnel</v>
      </c>
      <c r="G26" s="140" t="str">
        <v>Senior Personnel</v>
      </c>
      <c r="H26" s="140" t="str">
        <v>Senior Personnel</v>
      </c>
      <c r="I26" s="140" t="str">
        <v>Senior Personnel</v>
      </c>
      <c r="J26" s="140" t="str">
        <v>Senior Personnel</v>
      </c>
      <c r="K26" s="140" t="str">
        <v>Senior Personnel</v>
      </c>
      <c r="L26" s="140" t="str">
        <v>Senior Personnel</v>
      </c>
      <c r="M26" s="140" t="str">
        <v>Senior Personnel</v>
      </c>
      <c r="N26" s="140" t="str">
        <v>Senior Personnel</v>
      </c>
      <c r="O26" s="140" t="str">
        <v>Senior Personnel</v>
      </c>
      <c r="P26" s="140" t="str">
        <v>Senior Personnel</v>
      </c>
      <c r="Q26" s="140"/>
      <c r="R26" s="140"/>
      <c r="S26" s="140"/>
      <c r="T26" s="140"/>
      <c r="U26" s="140"/>
      <c r="V26" s="533">
        <f t="shared" si="12"/>
        <v>0</v>
      </c>
      <c r="W26" s="492">
        <f>'Year 2'!AB9+'Year 2'!AC9+'Year 2'!AD9</f>
        <v>0</v>
      </c>
      <c r="X26" s="493">
        <f t="shared" si="13"/>
        <v>0</v>
      </c>
      <c r="Y26" s="503">
        <f t="shared" si="14"/>
        <v>0</v>
      </c>
      <c r="Z26" s="493">
        <f t="shared" si="15"/>
        <v>0</v>
      </c>
      <c r="AA26" s="1407">
        <f>'Year 2'!AH9+'Year 2'!AI9+'Year 2'!AJ9</f>
        <v>0</v>
      </c>
      <c r="AB26" s="1408"/>
      <c r="AC26" s="493">
        <f t="shared" si="16"/>
        <v>0</v>
      </c>
      <c r="AD26" s="503">
        <f t="shared" si="17"/>
        <v>0</v>
      </c>
      <c r="AE26" s="494">
        <f t="shared" si="18"/>
        <v>0</v>
      </c>
    </row>
    <row r="27" spans="1:34">
      <c r="A27" s="495" t="str" cm="1">
        <f t="array" ref="A27:P27">IF('Year 1'!C10:R10=0,"Senior Personnel",'Year 1'!C10:R10)</f>
        <v>Senior Personnel</v>
      </c>
      <c r="B27" s="140" t="str">
        <v>Senior Personnel</v>
      </c>
      <c r="C27" s="140" t="str">
        <v>Senior Personnel</v>
      </c>
      <c r="D27" s="140" t="str">
        <v>Senior Personnel</v>
      </c>
      <c r="E27" s="140" t="str">
        <v>Senior Personnel</v>
      </c>
      <c r="F27" s="140" t="str">
        <v>Senior Personnel</v>
      </c>
      <c r="G27" s="140" t="str">
        <v>Senior Personnel</v>
      </c>
      <c r="H27" s="140" t="str">
        <v>Senior Personnel</v>
      </c>
      <c r="I27" s="140" t="str">
        <v>Senior Personnel</v>
      </c>
      <c r="J27" s="140" t="str">
        <v>Senior Personnel</v>
      </c>
      <c r="K27" s="140" t="str">
        <v>Senior Personnel</v>
      </c>
      <c r="L27" s="140" t="str">
        <v>Senior Personnel</v>
      </c>
      <c r="M27" s="140" t="str">
        <v>Senior Personnel</v>
      </c>
      <c r="N27" s="140" t="str">
        <v>Senior Personnel</v>
      </c>
      <c r="O27" s="140" t="str">
        <v>Senior Personnel</v>
      </c>
      <c r="P27" s="140" t="str">
        <v>Senior Personnel</v>
      </c>
      <c r="Q27" s="140"/>
      <c r="R27" s="140"/>
      <c r="S27" s="140"/>
      <c r="T27" s="140"/>
      <c r="U27" s="140"/>
      <c r="V27" s="533">
        <f t="shared" si="12"/>
        <v>0</v>
      </c>
      <c r="W27" s="492">
        <f>'Year 2'!AB10+'Year 2'!AC10+'Year 2'!AD10</f>
        <v>0</v>
      </c>
      <c r="X27" s="493">
        <f t="shared" si="13"/>
        <v>0</v>
      </c>
      <c r="Y27" s="503">
        <f t="shared" si="14"/>
        <v>0</v>
      </c>
      <c r="Z27" s="493">
        <f t="shared" si="15"/>
        <v>0</v>
      </c>
      <c r="AA27" s="1407">
        <f>'Year 2'!AH10+'Year 2'!AI10+'Year 2'!AJ10</f>
        <v>0</v>
      </c>
      <c r="AB27" s="1408"/>
      <c r="AC27" s="493">
        <f t="shared" si="16"/>
        <v>0</v>
      </c>
      <c r="AD27" s="503">
        <f t="shared" si="17"/>
        <v>0</v>
      </c>
      <c r="AE27" s="494">
        <f t="shared" si="18"/>
        <v>0</v>
      </c>
    </row>
    <row r="28" spans="1:34">
      <c r="A28" s="495" t="str" cm="1">
        <f t="array" ref="A28:P28">IF('Year 1'!C11:R11=0,"Senior Personnel",'Year 1'!C11:R11)</f>
        <v>Senior Personnel</v>
      </c>
      <c r="B28" s="140" t="str">
        <v>Senior Personnel</v>
      </c>
      <c r="C28" s="140" t="str">
        <v>Senior Personnel</v>
      </c>
      <c r="D28" s="140" t="str">
        <v>Senior Personnel</v>
      </c>
      <c r="E28" s="140" t="str">
        <v>Senior Personnel</v>
      </c>
      <c r="F28" s="140" t="str">
        <v>Senior Personnel</v>
      </c>
      <c r="G28" s="140" t="str">
        <v>Senior Personnel</v>
      </c>
      <c r="H28" s="140" t="str">
        <v>Senior Personnel</v>
      </c>
      <c r="I28" s="140" t="str">
        <v>Senior Personnel</v>
      </c>
      <c r="J28" s="140" t="str">
        <v>Senior Personnel</v>
      </c>
      <c r="K28" s="140" t="str">
        <v>Senior Personnel</v>
      </c>
      <c r="L28" s="140" t="str">
        <v>Senior Personnel</v>
      </c>
      <c r="M28" s="140" t="str">
        <v>Senior Personnel</v>
      </c>
      <c r="N28" s="140" t="str">
        <v>Senior Personnel</v>
      </c>
      <c r="O28" s="140" t="str">
        <v>Senior Personnel</v>
      </c>
      <c r="P28" s="140" t="str">
        <v>Senior Personnel</v>
      </c>
      <c r="Q28" s="140"/>
      <c r="R28" s="140"/>
      <c r="S28" s="140"/>
      <c r="T28" s="140"/>
      <c r="U28" s="140"/>
      <c r="V28" s="533">
        <f t="shared" si="12"/>
        <v>0</v>
      </c>
      <c r="W28" s="492">
        <f>'Year 2'!AB11+'Year 2'!AC11+'Year 2'!AD11</f>
        <v>0</v>
      </c>
      <c r="X28" s="493">
        <f t="shared" si="13"/>
        <v>0</v>
      </c>
      <c r="Y28" s="503">
        <f t="shared" si="14"/>
        <v>0</v>
      </c>
      <c r="Z28" s="493">
        <f t="shared" si="15"/>
        <v>0</v>
      </c>
      <c r="AA28" s="1407">
        <f>'Year 2'!AH11+'Year 2'!AI11+'Year 2'!AJ11</f>
        <v>0</v>
      </c>
      <c r="AB28" s="1408"/>
      <c r="AC28" s="493">
        <f t="shared" si="16"/>
        <v>0</v>
      </c>
      <c r="AD28" s="503">
        <f t="shared" si="17"/>
        <v>0</v>
      </c>
      <c r="AE28" s="494">
        <f t="shared" si="18"/>
        <v>0</v>
      </c>
    </row>
    <row r="29" spans="1:34">
      <c r="A29" s="495" t="str" cm="1">
        <f t="array" ref="A29:P29">IF('Year 1'!C12:R12=0,"Senior Personnel",'Year 1'!C12:R12)</f>
        <v>Senior Personnel</v>
      </c>
      <c r="B29" s="140" t="str">
        <v>Senior Personnel</v>
      </c>
      <c r="C29" s="140" t="str">
        <v>Senior Personnel</v>
      </c>
      <c r="D29" s="140" t="str">
        <v>Senior Personnel</v>
      </c>
      <c r="E29" s="140" t="str">
        <v>Senior Personnel</v>
      </c>
      <c r="F29" s="140" t="str">
        <v>Senior Personnel</v>
      </c>
      <c r="G29" s="140" t="str">
        <v>Senior Personnel</v>
      </c>
      <c r="H29" s="140" t="str">
        <v>Senior Personnel</v>
      </c>
      <c r="I29" s="140" t="str">
        <v>Senior Personnel</v>
      </c>
      <c r="J29" s="140" t="str">
        <v>Senior Personnel</v>
      </c>
      <c r="K29" s="140" t="str">
        <v>Senior Personnel</v>
      </c>
      <c r="L29" s="140" t="str">
        <v>Senior Personnel</v>
      </c>
      <c r="M29" s="140" t="str">
        <v>Senior Personnel</v>
      </c>
      <c r="N29" s="140" t="str">
        <v>Senior Personnel</v>
      </c>
      <c r="O29" s="140" t="str">
        <v>Senior Personnel</v>
      </c>
      <c r="P29" s="140" t="str">
        <v>Senior Personnel</v>
      </c>
      <c r="Q29" s="140"/>
      <c r="R29" s="140"/>
      <c r="S29" s="140"/>
      <c r="T29" s="140"/>
      <c r="U29" s="140"/>
      <c r="V29" s="533">
        <f t="shared" si="12"/>
        <v>0</v>
      </c>
      <c r="W29" s="492">
        <f>'Year 2'!AB12+'Year 2'!AC12+'Year 2'!AD12</f>
        <v>0</v>
      </c>
      <c r="X29" s="493">
        <f t="shared" si="13"/>
        <v>0</v>
      </c>
      <c r="Y29" s="503">
        <f t="shared" si="14"/>
        <v>0</v>
      </c>
      <c r="Z29" s="493">
        <f t="shared" si="15"/>
        <v>0</v>
      </c>
      <c r="AA29" s="1407">
        <f>'Year 2'!AH12+'Year 2'!AI12+'Year 2'!AJ12</f>
        <v>0</v>
      </c>
      <c r="AB29" s="1408"/>
      <c r="AC29" s="493">
        <f t="shared" si="16"/>
        <v>0</v>
      </c>
      <c r="AD29" s="503">
        <f t="shared" si="17"/>
        <v>0</v>
      </c>
      <c r="AE29" s="494">
        <f t="shared" si="18"/>
        <v>0</v>
      </c>
    </row>
    <row r="30" spans="1:34">
      <c r="A30" s="495" t="str" cm="1">
        <f t="array" ref="A30:P30">IF('Year 1'!C13:R13=0,"Senior Personnel",'Year 1'!C13:R13)</f>
        <v>Senior Personnel</v>
      </c>
      <c r="B30" s="140" t="str">
        <v>Senior Personnel</v>
      </c>
      <c r="C30" s="140" t="str">
        <v>Senior Personnel</v>
      </c>
      <c r="D30" s="140" t="str">
        <v>Senior Personnel</v>
      </c>
      <c r="E30" s="140" t="str">
        <v>Senior Personnel</v>
      </c>
      <c r="F30" s="140" t="str">
        <v>Senior Personnel</v>
      </c>
      <c r="G30" s="140" t="str">
        <v>Senior Personnel</v>
      </c>
      <c r="H30" s="140" t="str">
        <v>Senior Personnel</v>
      </c>
      <c r="I30" s="140" t="str">
        <v>Senior Personnel</v>
      </c>
      <c r="J30" s="140" t="str">
        <v>Senior Personnel</v>
      </c>
      <c r="K30" s="140" t="str">
        <v>Senior Personnel</v>
      </c>
      <c r="L30" s="140" t="str">
        <v>Senior Personnel</v>
      </c>
      <c r="M30" s="140" t="str">
        <v>Senior Personnel</v>
      </c>
      <c r="N30" s="140" t="str">
        <v>Senior Personnel</v>
      </c>
      <c r="O30" s="140" t="str">
        <v>Senior Personnel</v>
      </c>
      <c r="P30" s="140" t="str">
        <v>Senior Personnel</v>
      </c>
      <c r="Q30" s="140"/>
      <c r="R30" s="140"/>
      <c r="S30" s="140"/>
      <c r="T30" s="140"/>
      <c r="U30" s="140"/>
      <c r="V30" s="533">
        <f t="shared" si="12"/>
        <v>0</v>
      </c>
      <c r="W30" s="492">
        <f>'Year 2'!AB13+'Year 2'!AC13+'Year 2'!AD13</f>
        <v>0</v>
      </c>
      <c r="X30" s="493">
        <f t="shared" si="13"/>
        <v>0</v>
      </c>
      <c r="Y30" s="503">
        <f t="shared" si="14"/>
        <v>0</v>
      </c>
      <c r="Z30" s="493">
        <f t="shared" si="15"/>
        <v>0</v>
      </c>
      <c r="AA30" s="1407">
        <f>'Year 2'!AH13+'Year 2'!AI13+'Year 2'!AJ13</f>
        <v>0</v>
      </c>
      <c r="AB30" s="1408"/>
      <c r="AC30" s="493">
        <f t="shared" si="16"/>
        <v>0</v>
      </c>
      <c r="AD30" s="503">
        <f t="shared" si="17"/>
        <v>0</v>
      </c>
      <c r="AE30" s="494">
        <f t="shared" si="18"/>
        <v>0</v>
      </c>
      <c r="AH30" s="504"/>
    </row>
    <row r="31" spans="1:34">
      <c r="A31" s="495" t="str" cm="1">
        <f t="array" ref="A31:P31">IF('Year 1'!C14:R14=0,"Senior Personnel",'Year 1'!C14:R14)</f>
        <v>Senior Personnel</v>
      </c>
      <c r="B31" s="140" t="str">
        <v>Senior Personnel</v>
      </c>
      <c r="C31" s="140" t="str">
        <v>Senior Personnel</v>
      </c>
      <c r="D31" s="140" t="str">
        <v>Senior Personnel</v>
      </c>
      <c r="E31" s="140" t="str">
        <v>Senior Personnel</v>
      </c>
      <c r="F31" s="140" t="str">
        <v>Senior Personnel</v>
      </c>
      <c r="G31" s="140" t="str">
        <v>Senior Personnel</v>
      </c>
      <c r="H31" s="140" t="str">
        <v>Senior Personnel</v>
      </c>
      <c r="I31" s="140" t="str">
        <v>Senior Personnel</v>
      </c>
      <c r="J31" s="140" t="str">
        <v>Senior Personnel</v>
      </c>
      <c r="K31" s="140" t="str">
        <v>Senior Personnel</v>
      </c>
      <c r="L31" s="140" t="str">
        <v>Senior Personnel</v>
      </c>
      <c r="M31" s="140" t="str">
        <v>Senior Personnel</v>
      </c>
      <c r="N31" s="140" t="str">
        <v>Senior Personnel</v>
      </c>
      <c r="O31" s="140" t="str">
        <v>Senior Personnel</v>
      </c>
      <c r="P31" s="140" t="str">
        <v>Senior Personnel</v>
      </c>
      <c r="Q31" s="140"/>
      <c r="R31" s="140"/>
      <c r="S31" s="140"/>
      <c r="T31" s="140"/>
      <c r="U31" s="140"/>
      <c r="V31" s="533">
        <f t="shared" si="12"/>
        <v>0</v>
      </c>
      <c r="W31" s="492">
        <f>'Year 2'!AB14+'Year 2'!AC14+'Year 2'!AD14</f>
        <v>0</v>
      </c>
      <c r="X31" s="493">
        <f t="shared" si="13"/>
        <v>0</v>
      </c>
      <c r="Y31" s="503">
        <f t="shared" si="14"/>
        <v>0</v>
      </c>
      <c r="Z31" s="493">
        <f t="shared" si="15"/>
        <v>0</v>
      </c>
      <c r="AA31" s="1407">
        <f>'Year 2'!AH14+'Year 2'!AI14+'Year 2'!AJ14</f>
        <v>0</v>
      </c>
      <c r="AB31" s="1408"/>
      <c r="AC31" s="493">
        <f t="shared" si="16"/>
        <v>0</v>
      </c>
      <c r="AD31" s="503">
        <f t="shared" si="17"/>
        <v>0</v>
      </c>
      <c r="AE31" s="494">
        <f t="shared" si="18"/>
        <v>0</v>
      </c>
    </row>
    <row r="32" spans="1:34" ht="23.25" hidden="1" customHeight="1">
      <c r="A32" s="495" t="str" cm="1">
        <f t="array" ref="A32:P32">IF('Year 1'!C15:R15=0,"Senior Personnel",'Year 1'!C15:R15)</f>
        <v>Senior Personnel</v>
      </c>
      <c r="B32" s="140" t="str">
        <v>Senior Personnel</v>
      </c>
      <c r="C32" s="140" t="str">
        <v>Senior Personnel</v>
      </c>
      <c r="D32" s="140" t="str">
        <v>Senior Personnel</v>
      </c>
      <c r="E32" s="140" t="str">
        <v>Senior Personnel</v>
      </c>
      <c r="F32" s="140" t="str">
        <v>Senior Personnel</v>
      </c>
      <c r="G32" s="140" t="str">
        <v>Senior Personnel</v>
      </c>
      <c r="H32" s="140" t="str">
        <v>Senior Personnel</v>
      </c>
      <c r="I32" s="140" t="str">
        <v>Senior Personnel</v>
      </c>
      <c r="J32" s="140" t="str">
        <v>Senior Personnel</v>
      </c>
      <c r="K32" s="140" t="str">
        <v>Senior Personnel</v>
      </c>
      <c r="L32" s="140" t="str">
        <v>Senior Personnel</v>
      </c>
      <c r="M32" s="140" t="str">
        <v>Senior Personnel</v>
      </c>
      <c r="N32" s="140" t="str">
        <v>Senior Personnel</v>
      </c>
      <c r="O32" s="140" t="str">
        <v>Senior Personnel</v>
      </c>
      <c r="P32" s="140" t="str">
        <v>Senior Personnel</v>
      </c>
      <c r="Q32" s="140"/>
      <c r="R32" s="140"/>
      <c r="S32" s="140"/>
      <c r="T32" s="140"/>
      <c r="U32" s="140"/>
      <c r="V32" s="533">
        <f t="shared" si="12"/>
        <v>0</v>
      </c>
      <c r="W32" s="492">
        <f>'Year 2'!AB15+'Year 2'!AC15+'Year 2'!AD15</f>
        <v>0</v>
      </c>
      <c r="X32" s="493">
        <f t="shared" si="13"/>
        <v>0</v>
      </c>
      <c r="Y32" s="503">
        <f t="shared" si="14"/>
        <v>0</v>
      </c>
      <c r="Z32" s="493">
        <f t="shared" si="15"/>
        <v>0</v>
      </c>
      <c r="AA32" s="1407">
        <f>'Year 2'!AH15+'Year 2'!AI15+'Year 2'!AJ15</f>
        <v>0</v>
      </c>
      <c r="AB32" s="1408"/>
      <c r="AC32" s="493">
        <f t="shared" si="16"/>
        <v>0</v>
      </c>
      <c r="AD32" s="503">
        <f t="shared" si="17"/>
        <v>0</v>
      </c>
      <c r="AE32" s="494">
        <f t="shared" si="18"/>
        <v>0</v>
      </c>
    </row>
    <row r="33" spans="1:33">
      <c r="A33" s="518" t="str" cm="1">
        <f t="array" ref="A33:U33">IF('Year 1'!F17:Z17=0,"",'Year 1'!F17:Z17)</f>
        <v>Post Doctoral Associates</v>
      </c>
      <c r="B33" s="140" t="str">
        <v/>
      </c>
      <c r="C33" s="140" t="str">
        <v/>
      </c>
      <c r="D33" s="140" t="str">
        <v/>
      </c>
      <c r="E33" s="140" t="str">
        <v/>
      </c>
      <c r="F33" s="140" t="str">
        <v/>
      </c>
      <c r="G33" s="140" t="str">
        <v/>
      </c>
      <c r="H33" s="140" t="str">
        <v/>
      </c>
      <c r="I33" s="140" t="str">
        <v/>
      </c>
      <c r="J33" s="140" t="str">
        <v/>
      </c>
      <c r="K33" s="140" t="str">
        <v/>
      </c>
      <c r="L33" s="140" t="str">
        <v/>
      </c>
      <c r="M33" s="140" t="str">
        <v/>
      </c>
      <c r="N33" s="140" t="str">
        <v/>
      </c>
      <c r="O33" s="140" t="str">
        <v/>
      </c>
      <c r="P33" s="140" t="str">
        <v/>
      </c>
      <c r="Q33" s="140" t="str">
        <v/>
      </c>
      <c r="R33" s="140" t="str">
        <v/>
      </c>
      <c r="S33" s="140" t="str">
        <v/>
      </c>
      <c r="T33" s="140" t="str">
        <v/>
      </c>
      <c r="U33" s="140" t="str">
        <v/>
      </c>
      <c r="V33" s="520">
        <f>(W33+AA33)/12</f>
        <v>0</v>
      </c>
      <c r="W33" s="521">
        <f>('Year 2'!AB17)</f>
        <v>0</v>
      </c>
      <c r="X33" s="522">
        <f t="shared" si="13"/>
        <v>0</v>
      </c>
      <c r="Y33" s="523">
        <f>(W33/12*1950)</f>
        <v>0</v>
      </c>
      <c r="Z33" s="522">
        <f t="shared" si="15"/>
        <v>0</v>
      </c>
      <c r="AA33" s="531">
        <f>'Year 2'!AH45</f>
        <v>0</v>
      </c>
      <c r="AB33" s="522">
        <f>'Year 2'!I45*('Year 2'!AG45)</f>
        <v>0</v>
      </c>
      <c r="AC33" s="522">
        <f t="shared" si="16"/>
        <v>0</v>
      </c>
      <c r="AD33" s="523">
        <f t="shared" si="17"/>
        <v>0</v>
      </c>
      <c r="AE33" s="524">
        <f t="shared" si="18"/>
        <v>0</v>
      </c>
      <c r="AF33" s="140"/>
      <c r="AG33" s="140"/>
    </row>
    <row r="34" spans="1:33">
      <c r="A34" s="518" t="str" cm="1">
        <f t="array" ref="A34:U34">IF('Year 1'!F18:Z18=0,"",'Year 1'!F18:Z18)</f>
        <v>Graduate Students - Academic - Level 1</v>
      </c>
      <c r="B34" s="140" t="str">
        <v/>
      </c>
      <c r="C34" s="140" t="str">
        <v/>
      </c>
      <c r="D34" s="140" t="str">
        <v/>
      </c>
      <c r="E34" s="140" t="str">
        <v/>
      </c>
      <c r="F34" s="140" t="str">
        <v/>
      </c>
      <c r="G34" s="140" t="str">
        <v/>
      </c>
      <c r="H34" s="140" t="str">
        <v/>
      </c>
      <c r="I34" s="140" t="str">
        <v/>
      </c>
      <c r="J34" s="140" t="str">
        <v/>
      </c>
      <c r="K34" s="140" t="str">
        <v/>
      </c>
      <c r="L34" s="140" t="str">
        <v/>
      </c>
      <c r="M34" s="140" t="str">
        <v/>
      </c>
      <c r="N34" s="140" t="str">
        <v/>
      </c>
      <c r="O34" s="140" t="str">
        <v/>
      </c>
      <c r="P34" s="140" t="str">
        <v/>
      </c>
      <c r="Q34" s="140" t="str">
        <v/>
      </c>
      <c r="R34" s="140" t="str">
        <v/>
      </c>
      <c r="S34" s="140" t="str">
        <v/>
      </c>
      <c r="T34" s="140" t="str">
        <v/>
      </c>
      <c r="U34" s="140" t="str">
        <v/>
      </c>
      <c r="V34" s="520">
        <f>(W34+AA34)/9</f>
        <v>0</v>
      </c>
      <c r="W34" s="521">
        <f>'Year 2'!AC18</f>
        <v>0</v>
      </c>
      <c r="X34" s="522">
        <f>Y34/18</f>
        <v>0</v>
      </c>
      <c r="Y34" s="523">
        <f>(W34/9*666)</f>
        <v>0</v>
      </c>
      <c r="Z34" s="522">
        <f t="shared" ref="Z34:Z36" si="19">Y34/7.5</f>
        <v>0</v>
      </c>
      <c r="AA34" s="531">
        <f>'Year 2'!AI46</f>
        <v>0</v>
      </c>
      <c r="AB34" s="522">
        <f>'Year 2'!I46*'Year 2'!AH46</f>
        <v>0</v>
      </c>
      <c r="AC34" s="522">
        <f>AD34/18</f>
        <v>0</v>
      </c>
      <c r="AD34" s="523">
        <f>(AA34/9*666)</f>
        <v>0</v>
      </c>
      <c r="AE34" s="524">
        <f t="shared" ref="AE34:AE36" si="20">AD34/7.5</f>
        <v>0</v>
      </c>
      <c r="AF34" s="140"/>
      <c r="AG34" s="140"/>
    </row>
    <row r="35" spans="1:33">
      <c r="A35" s="518" t="str" cm="1">
        <f t="array" ref="A35:U35">IF('Year 1'!F19:Z19=0,"",'Year 1'!F19:Z19)</f>
        <v>Graduate Students - Academic - Level 2</v>
      </c>
      <c r="B35" s="140" t="str">
        <v/>
      </c>
      <c r="C35" s="140" t="str">
        <v/>
      </c>
      <c r="D35" s="140" t="str">
        <v/>
      </c>
      <c r="E35" s="140" t="str">
        <v/>
      </c>
      <c r="F35" s="140" t="str">
        <v/>
      </c>
      <c r="G35" s="140" t="str">
        <v/>
      </c>
      <c r="H35" s="140" t="str">
        <v/>
      </c>
      <c r="I35" s="140" t="str">
        <v/>
      </c>
      <c r="J35" s="140" t="str">
        <v/>
      </c>
      <c r="K35" s="140" t="str">
        <v/>
      </c>
      <c r="L35" s="140" t="str">
        <v/>
      </c>
      <c r="M35" s="140" t="str">
        <v/>
      </c>
      <c r="N35" s="140" t="str">
        <v/>
      </c>
      <c r="O35" s="140" t="str">
        <v/>
      </c>
      <c r="P35" s="140" t="str">
        <v/>
      </c>
      <c r="Q35" s="140" t="str">
        <v/>
      </c>
      <c r="R35" s="140" t="str">
        <v/>
      </c>
      <c r="S35" s="140" t="str">
        <v/>
      </c>
      <c r="T35" s="140" t="str">
        <v/>
      </c>
      <c r="U35" s="140" t="str">
        <v/>
      </c>
      <c r="V35" s="520">
        <f>(W35+AA35)/9</f>
        <v>0</v>
      </c>
      <c r="W35" s="521">
        <f>('Year 2'!AC19)</f>
        <v>0</v>
      </c>
      <c r="X35" s="522">
        <f>Y35/18</f>
        <v>0</v>
      </c>
      <c r="Y35" s="523">
        <f>(W35/9*666)</f>
        <v>0</v>
      </c>
      <c r="Z35" s="522">
        <f t="shared" si="19"/>
        <v>0</v>
      </c>
      <c r="AA35" s="531">
        <f>'Year 2'!AI47</f>
        <v>0</v>
      </c>
      <c r="AB35" s="522">
        <f>'Year 2'!I47*('Year 2'!AH47)</f>
        <v>0</v>
      </c>
      <c r="AC35" s="522">
        <f>AD35/18</f>
        <v>0</v>
      </c>
      <c r="AD35" s="523">
        <f>(AA35/9*666)</f>
        <v>0</v>
      </c>
      <c r="AE35" s="524">
        <f t="shared" si="20"/>
        <v>0</v>
      </c>
      <c r="AF35" s="140"/>
      <c r="AG35" s="140"/>
    </row>
    <row r="36" spans="1:33">
      <c r="A36" s="518" t="str" cm="1">
        <f t="array" ref="A36:U36">IF('Year 1'!F20:Z20=0,"",'Year 1'!F20:Z20)</f>
        <v>Graduate Students - Academic - Level 3</v>
      </c>
      <c r="B36" s="140" t="str">
        <v/>
      </c>
      <c r="C36" s="140" t="str">
        <v/>
      </c>
      <c r="D36" s="140" t="str">
        <v/>
      </c>
      <c r="E36" s="140" t="str">
        <v/>
      </c>
      <c r="F36" s="140" t="str">
        <v/>
      </c>
      <c r="G36" s="140" t="str">
        <v/>
      </c>
      <c r="H36" s="140" t="str">
        <v/>
      </c>
      <c r="I36" s="140" t="str">
        <v/>
      </c>
      <c r="J36" s="140" t="str">
        <v/>
      </c>
      <c r="K36" s="140" t="str">
        <v/>
      </c>
      <c r="L36" s="140" t="str">
        <v/>
      </c>
      <c r="M36" s="140" t="str">
        <v/>
      </c>
      <c r="N36" s="140" t="str">
        <v/>
      </c>
      <c r="O36" s="140" t="str">
        <v/>
      </c>
      <c r="P36" s="140" t="str">
        <v/>
      </c>
      <c r="Q36" s="140" t="str">
        <v/>
      </c>
      <c r="R36" s="140" t="str">
        <v/>
      </c>
      <c r="S36" s="140" t="str">
        <v/>
      </c>
      <c r="T36" s="140" t="str">
        <v/>
      </c>
      <c r="U36" s="140" t="str">
        <v/>
      </c>
      <c r="V36" s="520">
        <f>(W36+AA36)/9</f>
        <v>0</v>
      </c>
      <c r="W36" s="521">
        <f>('Year 2'!AC20)</f>
        <v>0</v>
      </c>
      <c r="X36" s="522">
        <f>Y36/18</f>
        <v>0</v>
      </c>
      <c r="Y36" s="523">
        <f>(W36/9*666)</f>
        <v>0</v>
      </c>
      <c r="Z36" s="522">
        <f t="shared" si="19"/>
        <v>0</v>
      </c>
      <c r="AA36" s="531">
        <f>'Year 2'!AI48</f>
        <v>0</v>
      </c>
      <c r="AB36" s="522">
        <f>'Year 2'!I48*('Year 2'!AH48)</f>
        <v>0</v>
      </c>
      <c r="AC36" s="522">
        <f>AD36/18</f>
        <v>0</v>
      </c>
      <c r="AD36" s="523">
        <f>(AA36/9*666)</f>
        <v>0</v>
      </c>
      <c r="AE36" s="524">
        <f t="shared" si="20"/>
        <v>0</v>
      </c>
      <c r="AF36" s="140"/>
      <c r="AG36" s="140"/>
    </row>
    <row r="37" spans="1:33">
      <c r="A37" s="518" t="str" cm="1">
        <f t="array" ref="A37:U37">IF('Year 1'!F29:Z29=0,"",'Year 1'!F29:Z29)</f>
        <v xml:space="preserve">Other - full time benefited </v>
      </c>
      <c r="B37" s="140" t="str">
        <v/>
      </c>
      <c r="C37" s="140" t="str">
        <v/>
      </c>
      <c r="D37" s="140" t="str">
        <v/>
      </c>
      <c r="E37" s="140" t="str">
        <v/>
      </c>
      <c r="F37" s="140" t="str">
        <v/>
      </c>
      <c r="G37" s="140" t="str">
        <v/>
      </c>
      <c r="H37" s="140" t="str">
        <v/>
      </c>
      <c r="I37" s="140" t="str">
        <v/>
      </c>
      <c r="J37" s="140" t="str">
        <v/>
      </c>
      <c r="K37" s="140" t="str">
        <v/>
      </c>
      <c r="L37" s="140" t="str">
        <v/>
      </c>
      <c r="M37" s="140" t="str">
        <v/>
      </c>
      <c r="N37" s="140" t="str">
        <v/>
      </c>
      <c r="O37" s="140" t="str">
        <v/>
      </c>
      <c r="P37" s="140" t="str">
        <v/>
      </c>
      <c r="Q37" s="140" t="str">
        <v/>
      </c>
      <c r="R37" s="140" t="str">
        <v/>
      </c>
      <c r="S37" s="140" t="str">
        <v/>
      </c>
      <c r="T37" s="140" t="str">
        <v/>
      </c>
      <c r="U37" s="140" t="str">
        <v/>
      </c>
      <c r="V37" s="520">
        <f t="shared" ref="V37:V39" si="21">(W37+AA37)/12</f>
        <v>0</v>
      </c>
      <c r="W37" s="521">
        <f>('Year 2'!AC29)</f>
        <v>0</v>
      </c>
      <c r="X37" s="522">
        <f>Y37/37.5</f>
        <v>0</v>
      </c>
      <c r="Y37" s="523">
        <f>(W37/12*1950)</f>
        <v>0</v>
      </c>
      <c r="Z37" s="522">
        <f>Y37/7.5</f>
        <v>0</v>
      </c>
      <c r="AA37" s="531">
        <f>'Year 2'!AH50</f>
        <v>0</v>
      </c>
      <c r="AB37" s="522">
        <f>'Year 2'!I50*('Year 2'!AG50)</f>
        <v>0</v>
      </c>
      <c r="AC37" s="522">
        <f>AD37/37.5</f>
        <v>0</v>
      </c>
      <c r="AD37" s="523">
        <f t="shared" ref="AD37:AD39" si="22">(AA37/12*1950)</f>
        <v>0</v>
      </c>
      <c r="AE37" s="525">
        <f>AD37/7.5</f>
        <v>0</v>
      </c>
      <c r="AF37" s="140"/>
      <c r="AG37" s="140"/>
    </row>
    <row r="38" spans="1:33" ht="13.5" thickBot="1">
      <c r="A38" s="519" t="str" cm="1">
        <f t="array" ref="A38:U38">IF('Year 1'!F30:Z30=0,"",'Year 1'!F30:Z30)</f>
        <v xml:space="preserve">Other - full time benefited </v>
      </c>
      <c r="B38" s="501" t="str">
        <v/>
      </c>
      <c r="C38" s="501" t="str">
        <v/>
      </c>
      <c r="D38" s="501" t="str">
        <v/>
      </c>
      <c r="E38" s="501" t="str">
        <v/>
      </c>
      <c r="F38" s="501" t="str">
        <v/>
      </c>
      <c r="G38" s="501" t="str">
        <v/>
      </c>
      <c r="H38" s="501" t="str">
        <v/>
      </c>
      <c r="I38" s="501" t="str">
        <v/>
      </c>
      <c r="J38" s="501" t="str">
        <v/>
      </c>
      <c r="K38" s="501" t="str">
        <v/>
      </c>
      <c r="L38" s="501" t="str">
        <v/>
      </c>
      <c r="M38" s="501" t="str">
        <v/>
      </c>
      <c r="N38" s="501" t="str">
        <v/>
      </c>
      <c r="O38" s="501" t="str">
        <v/>
      </c>
      <c r="P38" s="501" t="str">
        <v/>
      </c>
      <c r="Q38" s="501" t="str">
        <v/>
      </c>
      <c r="R38" s="501" t="str">
        <v/>
      </c>
      <c r="S38" s="501" t="str">
        <v/>
      </c>
      <c r="T38" s="501" t="str">
        <v/>
      </c>
      <c r="U38" s="501" t="str">
        <v/>
      </c>
      <c r="V38" s="526">
        <f t="shared" si="21"/>
        <v>0</v>
      </c>
      <c r="W38" s="527">
        <f>('Year 2'!AC30)</f>
        <v>0</v>
      </c>
      <c r="X38" s="528">
        <f>Y38/37.5</f>
        <v>0</v>
      </c>
      <c r="Y38" s="529">
        <f>(W38/12*1950)</f>
        <v>0</v>
      </c>
      <c r="Z38" s="528">
        <f>Y38/7.5</f>
        <v>0</v>
      </c>
      <c r="AA38" s="532">
        <f>'Year 2'!AH51</f>
        <v>0</v>
      </c>
      <c r="AB38" s="528">
        <f>'Year 2'!I51*'Year 2'!AG51</f>
        <v>0</v>
      </c>
      <c r="AC38" s="528">
        <f>AD38/37.5</f>
        <v>0</v>
      </c>
      <c r="AD38" s="529">
        <f t="shared" si="22"/>
        <v>0</v>
      </c>
      <c r="AE38" s="530">
        <f>AD38/7.5</f>
        <v>0</v>
      </c>
      <c r="AF38" s="140"/>
      <c r="AG38" s="140"/>
    </row>
    <row r="39" spans="1:33" ht="12.75" hidden="1" customHeight="1">
      <c r="A39" s="519" t="str" cm="1">
        <f t="array" ref="A39:U39">IF('Year 1'!F30:Z30=0,"",'Year 1'!F30:Z30)</f>
        <v xml:space="preserve">Other - full time benefited </v>
      </c>
      <c r="B39" s="140" t="str">
        <v/>
      </c>
      <c r="C39" s="140" t="str">
        <v/>
      </c>
      <c r="D39" s="140" t="str">
        <v/>
      </c>
      <c r="E39" s="140" t="str">
        <v/>
      </c>
      <c r="F39" s="140" t="str">
        <v/>
      </c>
      <c r="G39" s="140" t="str">
        <v/>
      </c>
      <c r="H39" s="140" t="str">
        <v/>
      </c>
      <c r="I39" s="140" t="str">
        <v/>
      </c>
      <c r="J39" s="140" t="str">
        <v/>
      </c>
      <c r="K39" s="140" t="str">
        <v/>
      </c>
      <c r="L39" s="140" t="str">
        <v/>
      </c>
      <c r="M39" s="140" t="str">
        <v/>
      </c>
      <c r="N39" s="140" t="str">
        <v/>
      </c>
      <c r="O39" s="140" t="str">
        <v/>
      </c>
      <c r="P39" s="140" t="str">
        <v/>
      </c>
      <c r="Q39" s="140" t="str">
        <v/>
      </c>
      <c r="R39" s="140" t="str">
        <v/>
      </c>
      <c r="S39" s="140" t="str">
        <v/>
      </c>
      <c r="T39" s="140" t="str">
        <v/>
      </c>
      <c r="U39" s="140" t="str">
        <v/>
      </c>
      <c r="V39" s="520">
        <f t="shared" si="21"/>
        <v>0</v>
      </c>
      <c r="W39" s="492"/>
      <c r="X39" s="528">
        <f>Y39/37.5</f>
        <v>0</v>
      </c>
      <c r="Y39" s="529">
        <f>(W39/12*1950)</f>
        <v>0</v>
      </c>
      <c r="Z39" s="528">
        <f>Y39/7.5</f>
        <v>0</v>
      </c>
      <c r="AA39" s="532">
        <f>'Year 1'!AH52</f>
        <v>0</v>
      </c>
      <c r="AB39" s="528">
        <f>'Year 1'!I52*'Year 1'!AG52</f>
        <v>0</v>
      </c>
      <c r="AC39" s="528">
        <f>AD39/37.5</f>
        <v>0</v>
      </c>
      <c r="AD39" s="529">
        <f t="shared" si="22"/>
        <v>0</v>
      </c>
      <c r="AE39" s="530">
        <f>AD39/7.5</f>
        <v>0</v>
      </c>
      <c r="AF39" s="140"/>
      <c r="AG39" s="140"/>
    </row>
    <row r="40" spans="1:33" ht="13.5" thickBot="1">
      <c r="A40" s="1411" t="s">
        <v>200</v>
      </c>
      <c r="B40" s="496"/>
      <c r="C40" s="496"/>
      <c r="D40" s="496"/>
      <c r="E40" s="496"/>
      <c r="F40" s="496"/>
      <c r="G40" s="496"/>
      <c r="H40" s="496"/>
      <c r="I40" s="496"/>
      <c r="J40" s="496"/>
      <c r="K40" s="496"/>
      <c r="L40" s="496"/>
      <c r="M40" s="496"/>
      <c r="N40" s="496"/>
      <c r="O40" s="496"/>
      <c r="P40" s="496"/>
      <c r="Q40" s="496"/>
      <c r="R40" s="496"/>
      <c r="S40" s="496"/>
      <c r="T40" s="496"/>
      <c r="U40" s="496"/>
      <c r="V40" s="1413" t="s">
        <v>188</v>
      </c>
      <c r="W40" s="1415" t="s">
        <v>189</v>
      </c>
      <c r="X40" s="1416"/>
      <c r="Y40" s="1416"/>
      <c r="Z40" s="1417"/>
      <c r="AA40" s="1415" t="s">
        <v>2</v>
      </c>
      <c r="AB40" s="1416"/>
      <c r="AC40" s="1416"/>
      <c r="AD40" s="1416"/>
      <c r="AE40" s="1417"/>
      <c r="AF40" s="140"/>
      <c r="AG40" s="140"/>
    </row>
    <row r="41" spans="1:33" ht="13.5" thickBot="1">
      <c r="A41" s="1412"/>
      <c r="B41" s="502"/>
      <c r="C41" s="502"/>
      <c r="D41" s="502"/>
      <c r="E41" s="502"/>
      <c r="F41" s="502"/>
      <c r="G41" s="502"/>
      <c r="H41" s="502"/>
      <c r="I41" s="502"/>
      <c r="J41" s="502"/>
      <c r="K41" s="502"/>
      <c r="L41" s="502"/>
      <c r="M41" s="502"/>
      <c r="N41" s="502"/>
      <c r="O41" s="502"/>
      <c r="P41" s="502"/>
      <c r="Q41" s="502"/>
      <c r="R41" s="502"/>
      <c r="S41" s="502"/>
      <c r="T41" s="502"/>
      <c r="U41" s="502"/>
      <c r="V41" s="1414"/>
      <c r="W41" s="510" t="s">
        <v>190</v>
      </c>
      <c r="X41" s="510" t="s">
        <v>191</v>
      </c>
      <c r="Y41" s="510" t="s">
        <v>192</v>
      </c>
      <c r="Z41" s="511" t="s">
        <v>193</v>
      </c>
      <c r="AA41" s="1415" t="s">
        <v>190</v>
      </c>
      <c r="AB41" s="1416"/>
      <c r="AC41" s="516" t="s">
        <v>191</v>
      </c>
      <c r="AD41" s="516" t="s">
        <v>192</v>
      </c>
      <c r="AE41" s="517" t="s">
        <v>193</v>
      </c>
      <c r="AF41" s="140"/>
      <c r="AG41" s="140"/>
    </row>
    <row r="42" spans="1:33">
      <c r="A42" s="507" t="str" cm="1">
        <f t="array" ref="A42:P42">IF('Year 1'!C7:R7=0,"Senior Personnel",'Year 1'!C7:R7)</f>
        <v>Senior Personnel</v>
      </c>
      <c r="B42" s="497" t="str">
        <v>Senior Personnel</v>
      </c>
      <c r="C42" s="497" t="str">
        <v>Senior Personnel</v>
      </c>
      <c r="D42" s="497" t="str">
        <v>Senior Personnel</v>
      </c>
      <c r="E42" s="497" t="str">
        <v>Senior Personnel</v>
      </c>
      <c r="F42" s="497" t="str">
        <v>Senior Personnel</v>
      </c>
      <c r="G42" s="497" t="str">
        <v>Senior Personnel</v>
      </c>
      <c r="H42" s="497" t="str">
        <v>Senior Personnel</v>
      </c>
      <c r="I42" s="497" t="str">
        <v>Senior Personnel</v>
      </c>
      <c r="J42" s="497" t="str">
        <v>Senior Personnel</v>
      </c>
      <c r="K42" s="497" t="str">
        <v>Senior Personnel</v>
      </c>
      <c r="L42" s="497" t="str">
        <v>Senior Personnel</v>
      </c>
      <c r="M42" s="497" t="str">
        <v>Senior Personnel</v>
      </c>
      <c r="N42" s="497" t="str">
        <v>Senior Personnel</v>
      </c>
      <c r="O42" s="497" t="str">
        <v>Senior Personnel</v>
      </c>
      <c r="P42" s="497" t="str">
        <v>Senior Personnel</v>
      </c>
      <c r="Q42" s="496"/>
      <c r="R42" s="496"/>
      <c r="S42" s="496"/>
      <c r="T42" s="496"/>
      <c r="U42" s="496"/>
      <c r="V42" s="533">
        <f t="shared" ref="V42:V49" si="23">(W42+AA42)/12</f>
        <v>0</v>
      </c>
      <c r="W42" s="498">
        <f>'Year 3'!AB7+'Year 3'!AC7+'Year 3'!AD7</f>
        <v>0</v>
      </c>
      <c r="X42" s="499">
        <f t="shared" ref="X42:X50" si="24">Y42/37.5</f>
        <v>0</v>
      </c>
      <c r="Y42" s="508">
        <f t="shared" ref="Y42:Y49" si="25">W42/12*1950</f>
        <v>0</v>
      </c>
      <c r="Z42" s="499">
        <f t="shared" ref="Z42:Z50" si="26">Y42/7.5</f>
        <v>0</v>
      </c>
      <c r="AA42" s="1409">
        <f>'Year 3'!AH7+'Year 3'!AI7+'Year 3'!AJ7</f>
        <v>0</v>
      </c>
      <c r="AB42" s="1410"/>
      <c r="AC42" s="499">
        <f t="shared" ref="AC42:AC50" si="27">AD42/37.5</f>
        <v>0</v>
      </c>
      <c r="AD42" s="508">
        <f t="shared" ref="AD42:AD50" si="28">(AA42/12*1950)</f>
        <v>0</v>
      </c>
      <c r="AE42" s="500">
        <f t="shared" ref="AE42:AE50" si="29">AD42/7.5</f>
        <v>0</v>
      </c>
    </row>
    <row r="43" spans="1:33">
      <c r="A43" s="495" t="str" cm="1">
        <f t="array" ref="A43:P43">IF('Year 1'!C8:R8=0,"Senior Personnel",'Year 1'!C8:R8)</f>
        <v>Senior Personnel</v>
      </c>
      <c r="B43" s="140" t="str">
        <v>Senior Personnel</v>
      </c>
      <c r="C43" s="140" t="str">
        <v>Senior Personnel</v>
      </c>
      <c r="D43" s="140" t="str">
        <v>Senior Personnel</v>
      </c>
      <c r="E43" s="140" t="str">
        <v>Senior Personnel</v>
      </c>
      <c r="F43" s="140" t="str">
        <v>Senior Personnel</v>
      </c>
      <c r="G43" s="140" t="str">
        <v>Senior Personnel</v>
      </c>
      <c r="H43" s="140" t="str">
        <v>Senior Personnel</v>
      </c>
      <c r="I43" s="140" t="str">
        <v>Senior Personnel</v>
      </c>
      <c r="J43" s="140" t="str">
        <v>Senior Personnel</v>
      </c>
      <c r="K43" s="140" t="str">
        <v>Senior Personnel</v>
      </c>
      <c r="L43" s="140" t="str">
        <v>Senior Personnel</v>
      </c>
      <c r="M43" s="140" t="str">
        <v>Senior Personnel</v>
      </c>
      <c r="N43" s="140" t="str">
        <v>Senior Personnel</v>
      </c>
      <c r="O43" s="140" t="str">
        <v>Senior Personnel</v>
      </c>
      <c r="P43" s="140" t="str">
        <v>Senior Personnel</v>
      </c>
      <c r="Q43" s="140"/>
      <c r="R43" s="140"/>
      <c r="S43" s="140"/>
      <c r="T43" s="140"/>
      <c r="U43" s="140"/>
      <c r="V43" s="533">
        <f t="shared" si="23"/>
        <v>0</v>
      </c>
      <c r="W43" s="492">
        <f>'Year 3'!AB8+'Year 3'!AC8+'Year 3'!AD8</f>
        <v>0</v>
      </c>
      <c r="X43" s="493">
        <f t="shared" si="24"/>
        <v>0</v>
      </c>
      <c r="Y43" s="503">
        <f t="shared" si="25"/>
        <v>0</v>
      </c>
      <c r="Z43" s="493">
        <f t="shared" si="26"/>
        <v>0</v>
      </c>
      <c r="AA43" s="1407">
        <f>'Year 3'!AH8+'Year 3'!AI8+'Year 3'!AJ8</f>
        <v>0</v>
      </c>
      <c r="AB43" s="1408"/>
      <c r="AC43" s="493">
        <f t="shared" si="27"/>
        <v>0</v>
      </c>
      <c r="AD43" s="503">
        <f t="shared" si="28"/>
        <v>0</v>
      </c>
      <c r="AE43" s="494">
        <f t="shared" si="29"/>
        <v>0</v>
      </c>
    </row>
    <row r="44" spans="1:33">
      <c r="A44" s="495" t="str" cm="1">
        <f t="array" ref="A44:P44">IF('Year 1'!C9:R9=0,"Senior Personnel",'Year 1'!C9:R9)</f>
        <v>Senior Personnel</v>
      </c>
      <c r="B44" s="140" t="str">
        <v>Senior Personnel</v>
      </c>
      <c r="C44" s="140" t="str">
        <v>Senior Personnel</v>
      </c>
      <c r="D44" s="140" t="str">
        <v>Senior Personnel</v>
      </c>
      <c r="E44" s="140" t="str">
        <v>Senior Personnel</v>
      </c>
      <c r="F44" s="140" t="str">
        <v>Senior Personnel</v>
      </c>
      <c r="G44" s="140" t="str">
        <v>Senior Personnel</v>
      </c>
      <c r="H44" s="140" t="str">
        <v>Senior Personnel</v>
      </c>
      <c r="I44" s="140" t="str">
        <v>Senior Personnel</v>
      </c>
      <c r="J44" s="140" t="str">
        <v>Senior Personnel</v>
      </c>
      <c r="K44" s="140" t="str">
        <v>Senior Personnel</v>
      </c>
      <c r="L44" s="140" t="str">
        <v>Senior Personnel</v>
      </c>
      <c r="M44" s="140" t="str">
        <v>Senior Personnel</v>
      </c>
      <c r="N44" s="140" t="str">
        <v>Senior Personnel</v>
      </c>
      <c r="O44" s="140" t="str">
        <v>Senior Personnel</v>
      </c>
      <c r="P44" s="140" t="str">
        <v>Senior Personnel</v>
      </c>
      <c r="Q44" s="140"/>
      <c r="R44" s="140"/>
      <c r="S44" s="140"/>
      <c r="T44" s="140"/>
      <c r="U44" s="140"/>
      <c r="V44" s="533">
        <f t="shared" si="23"/>
        <v>0</v>
      </c>
      <c r="W44" s="492">
        <f>'Year 3'!AB9+'Year 3'!AC9+'Year 3'!AD9</f>
        <v>0</v>
      </c>
      <c r="X44" s="493">
        <f t="shared" si="24"/>
        <v>0</v>
      </c>
      <c r="Y44" s="503">
        <f t="shared" si="25"/>
        <v>0</v>
      </c>
      <c r="Z44" s="493">
        <f t="shared" si="26"/>
        <v>0</v>
      </c>
      <c r="AA44" s="1407">
        <f>'Year 3'!AH9+'Year 3'!AI9+'Year 3'!AJ9</f>
        <v>0</v>
      </c>
      <c r="AB44" s="1408"/>
      <c r="AC44" s="493">
        <f t="shared" si="27"/>
        <v>0</v>
      </c>
      <c r="AD44" s="503">
        <f t="shared" si="28"/>
        <v>0</v>
      </c>
      <c r="AE44" s="494">
        <f t="shared" si="29"/>
        <v>0</v>
      </c>
    </row>
    <row r="45" spans="1:33">
      <c r="A45" s="495" t="str" cm="1">
        <f t="array" ref="A45:P45">IF('Year 1'!C10:R10=0,"Senior Personnel",'Year 1'!C10:R10)</f>
        <v>Senior Personnel</v>
      </c>
      <c r="B45" s="140" t="str">
        <v>Senior Personnel</v>
      </c>
      <c r="C45" s="140" t="str">
        <v>Senior Personnel</v>
      </c>
      <c r="D45" s="140" t="str">
        <v>Senior Personnel</v>
      </c>
      <c r="E45" s="140" t="str">
        <v>Senior Personnel</v>
      </c>
      <c r="F45" s="140" t="str">
        <v>Senior Personnel</v>
      </c>
      <c r="G45" s="140" t="str">
        <v>Senior Personnel</v>
      </c>
      <c r="H45" s="140" t="str">
        <v>Senior Personnel</v>
      </c>
      <c r="I45" s="140" t="str">
        <v>Senior Personnel</v>
      </c>
      <c r="J45" s="140" t="str">
        <v>Senior Personnel</v>
      </c>
      <c r="K45" s="140" t="str">
        <v>Senior Personnel</v>
      </c>
      <c r="L45" s="140" t="str">
        <v>Senior Personnel</v>
      </c>
      <c r="M45" s="140" t="str">
        <v>Senior Personnel</v>
      </c>
      <c r="N45" s="140" t="str">
        <v>Senior Personnel</v>
      </c>
      <c r="O45" s="140" t="str">
        <v>Senior Personnel</v>
      </c>
      <c r="P45" s="140" t="str">
        <v>Senior Personnel</v>
      </c>
      <c r="Q45" s="140"/>
      <c r="R45" s="140"/>
      <c r="S45" s="140"/>
      <c r="T45" s="140"/>
      <c r="U45" s="140"/>
      <c r="V45" s="533">
        <f t="shared" si="23"/>
        <v>0</v>
      </c>
      <c r="W45" s="492">
        <f>'Year 3'!AB10+'Year 3'!AC10+'Year 3'!AD10</f>
        <v>0</v>
      </c>
      <c r="X45" s="493">
        <f t="shared" si="24"/>
        <v>0</v>
      </c>
      <c r="Y45" s="503">
        <f t="shared" si="25"/>
        <v>0</v>
      </c>
      <c r="Z45" s="493">
        <f t="shared" si="26"/>
        <v>0</v>
      </c>
      <c r="AA45" s="1407">
        <f>'Year 3'!AH10+'Year 3'!AI10+'Year 3'!AJ10</f>
        <v>0</v>
      </c>
      <c r="AB45" s="1408"/>
      <c r="AC45" s="493">
        <f t="shared" si="27"/>
        <v>0</v>
      </c>
      <c r="AD45" s="503">
        <f t="shared" si="28"/>
        <v>0</v>
      </c>
      <c r="AE45" s="494">
        <f t="shared" si="29"/>
        <v>0</v>
      </c>
    </row>
    <row r="46" spans="1:33">
      <c r="A46" s="495" t="str" cm="1">
        <f t="array" ref="A46:P46">IF('Year 1'!C11:R11=0,"Senior Personnel",'Year 1'!C11:R11)</f>
        <v>Senior Personnel</v>
      </c>
      <c r="B46" s="140" t="str">
        <v>Senior Personnel</v>
      </c>
      <c r="C46" s="140" t="str">
        <v>Senior Personnel</v>
      </c>
      <c r="D46" s="140" t="str">
        <v>Senior Personnel</v>
      </c>
      <c r="E46" s="140" t="str">
        <v>Senior Personnel</v>
      </c>
      <c r="F46" s="140" t="str">
        <v>Senior Personnel</v>
      </c>
      <c r="G46" s="140" t="str">
        <v>Senior Personnel</v>
      </c>
      <c r="H46" s="140" t="str">
        <v>Senior Personnel</v>
      </c>
      <c r="I46" s="140" t="str">
        <v>Senior Personnel</v>
      </c>
      <c r="J46" s="140" t="str">
        <v>Senior Personnel</v>
      </c>
      <c r="K46" s="140" t="str">
        <v>Senior Personnel</v>
      </c>
      <c r="L46" s="140" t="str">
        <v>Senior Personnel</v>
      </c>
      <c r="M46" s="140" t="str">
        <v>Senior Personnel</v>
      </c>
      <c r="N46" s="140" t="str">
        <v>Senior Personnel</v>
      </c>
      <c r="O46" s="140" t="str">
        <v>Senior Personnel</v>
      </c>
      <c r="P46" s="140" t="str">
        <v>Senior Personnel</v>
      </c>
      <c r="Q46" s="140"/>
      <c r="R46" s="140"/>
      <c r="S46" s="140"/>
      <c r="T46" s="140"/>
      <c r="U46" s="140"/>
      <c r="V46" s="533">
        <f t="shared" si="23"/>
        <v>0</v>
      </c>
      <c r="W46" s="492">
        <f>'Year 3'!AB11+'Year 3'!AC11+'Year 3'!AD11</f>
        <v>0</v>
      </c>
      <c r="X46" s="493">
        <f t="shared" si="24"/>
        <v>0</v>
      </c>
      <c r="Y46" s="503">
        <f t="shared" si="25"/>
        <v>0</v>
      </c>
      <c r="Z46" s="493">
        <f t="shared" si="26"/>
        <v>0</v>
      </c>
      <c r="AA46" s="1407">
        <f>'Year 3'!AH11+'Year 3'!AI11+'Year 3'!AJ11</f>
        <v>0</v>
      </c>
      <c r="AB46" s="1408"/>
      <c r="AC46" s="493">
        <f t="shared" si="27"/>
        <v>0</v>
      </c>
      <c r="AD46" s="503">
        <f t="shared" si="28"/>
        <v>0</v>
      </c>
      <c r="AE46" s="494">
        <f t="shared" si="29"/>
        <v>0</v>
      </c>
    </row>
    <row r="47" spans="1:33">
      <c r="A47" s="495" t="str" cm="1">
        <f t="array" ref="A47:P47">IF('Year 1'!C12:R12=0,"Senior Personnel",'Year 1'!C12:R12)</f>
        <v>Senior Personnel</v>
      </c>
      <c r="B47" s="140" t="str">
        <v>Senior Personnel</v>
      </c>
      <c r="C47" s="140" t="str">
        <v>Senior Personnel</v>
      </c>
      <c r="D47" s="140" t="str">
        <v>Senior Personnel</v>
      </c>
      <c r="E47" s="140" t="str">
        <v>Senior Personnel</v>
      </c>
      <c r="F47" s="140" t="str">
        <v>Senior Personnel</v>
      </c>
      <c r="G47" s="140" t="str">
        <v>Senior Personnel</v>
      </c>
      <c r="H47" s="140" t="str">
        <v>Senior Personnel</v>
      </c>
      <c r="I47" s="140" t="str">
        <v>Senior Personnel</v>
      </c>
      <c r="J47" s="140" t="str">
        <v>Senior Personnel</v>
      </c>
      <c r="K47" s="140" t="str">
        <v>Senior Personnel</v>
      </c>
      <c r="L47" s="140" t="str">
        <v>Senior Personnel</v>
      </c>
      <c r="M47" s="140" t="str">
        <v>Senior Personnel</v>
      </c>
      <c r="N47" s="140" t="str">
        <v>Senior Personnel</v>
      </c>
      <c r="O47" s="140" t="str">
        <v>Senior Personnel</v>
      </c>
      <c r="P47" s="140" t="str">
        <v>Senior Personnel</v>
      </c>
      <c r="Q47" s="140"/>
      <c r="R47" s="140"/>
      <c r="S47" s="140"/>
      <c r="T47" s="140"/>
      <c r="U47" s="140"/>
      <c r="V47" s="533">
        <f t="shared" si="23"/>
        <v>0</v>
      </c>
      <c r="W47" s="492">
        <f>'Year 3'!AB12+'Year 3'!AC12+'Year 3'!AD12</f>
        <v>0</v>
      </c>
      <c r="X47" s="493">
        <f t="shared" si="24"/>
        <v>0</v>
      </c>
      <c r="Y47" s="503">
        <f t="shared" si="25"/>
        <v>0</v>
      </c>
      <c r="Z47" s="493">
        <f t="shared" si="26"/>
        <v>0</v>
      </c>
      <c r="AA47" s="1407">
        <f>'Year 3'!AH12+'Year 3'!AI12+'Year 3'!AJ12</f>
        <v>0</v>
      </c>
      <c r="AB47" s="1408"/>
      <c r="AC47" s="493">
        <f t="shared" si="27"/>
        <v>0</v>
      </c>
      <c r="AD47" s="503">
        <f t="shared" si="28"/>
        <v>0</v>
      </c>
      <c r="AE47" s="494">
        <f t="shared" si="29"/>
        <v>0</v>
      </c>
    </row>
    <row r="48" spans="1:33" ht="13.5" customHeight="1">
      <c r="A48" s="495" t="str" cm="1">
        <f t="array" ref="A48:P48">IF('Year 1'!C13:R13=0,"Senior Personnel",'Year 1'!C13:R13)</f>
        <v>Senior Personnel</v>
      </c>
      <c r="B48" s="140" t="str">
        <v>Senior Personnel</v>
      </c>
      <c r="C48" s="140" t="str">
        <v>Senior Personnel</v>
      </c>
      <c r="D48" s="140" t="str">
        <v>Senior Personnel</v>
      </c>
      <c r="E48" s="140" t="str">
        <v>Senior Personnel</v>
      </c>
      <c r="F48" s="140" t="str">
        <v>Senior Personnel</v>
      </c>
      <c r="G48" s="140" t="str">
        <v>Senior Personnel</v>
      </c>
      <c r="H48" s="140" t="str">
        <v>Senior Personnel</v>
      </c>
      <c r="I48" s="140" t="str">
        <v>Senior Personnel</v>
      </c>
      <c r="J48" s="140" t="str">
        <v>Senior Personnel</v>
      </c>
      <c r="K48" s="140" t="str">
        <v>Senior Personnel</v>
      </c>
      <c r="L48" s="140" t="str">
        <v>Senior Personnel</v>
      </c>
      <c r="M48" s="140" t="str">
        <v>Senior Personnel</v>
      </c>
      <c r="N48" s="140" t="str">
        <v>Senior Personnel</v>
      </c>
      <c r="O48" s="140" t="str">
        <v>Senior Personnel</v>
      </c>
      <c r="P48" s="140" t="str">
        <v>Senior Personnel</v>
      </c>
      <c r="Q48" s="140"/>
      <c r="R48" s="140"/>
      <c r="S48" s="140"/>
      <c r="T48" s="140"/>
      <c r="U48" s="140"/>
      <c r="V48" s="533">
        <f t="shared" si="23"/>
        <v>0</v>
      </c>
      <c r="W48" s="492">
        <f>'Year 3'!AB13+'Year 3'!AC13+'Year 3'!AD13</f>
        <v>0</v>
      </c>
      <c r="X48" s="493">
        <f t="shared" si="24"/>
        <v>0</v>
      </c>
      <c r="Y48" s="503">
        <f t="shared" si="25"/>
        <v>0</v>
      </c>
      <c r="Z48" s="493">
        <f t="shared" si="26"/>
        <v>0</v>
      </c>
      <c r="AA48" s="1407">
        <f>'Year 3'!AH13+'Year 3'!AI13+'Year 3'!AJ13</f>
        <v>0</v>
      </c>
      <c r="AB48" s="1408"/>
      <c r="AC48" s="493">
        <f t="shared" si="27"/>
        <v>0</v>
      </c>
      <c r="AD48" s="503">
        <f t="shared" si="28"/>
        <v>0</v>
      </c>
      <c r="AE48" s="494">
        <f t="shared" si="29"/>
        <v>0</v>
      </c>
    </row>
    <row r="49" spans="1:31">
      <c r="A49" s="495" t="str" cm="1">
        <f t="array" ref="A49:P49">IF('Year 1'!C14:R14=0,"Senior Personnel",'Year 1'!C14:R14)</f>
        <v>Senior Personnel</v>
      </c>
      <c r="B49" s="140" t="str">
        <v>Senior Personnel</v>
      </c>
      <c r="C49" s="140" t="str">
        <v>Senior Personnel</v>
      </c>
      <c r="D49" s="140" t="str">
        <v>Senior Personnel</v>
      </c>
      <c r="E49" s="140" t="str">
        <v>Senior Personnel</v>
      </c>
      <c r="F49" s="140" t="str">
        <v>Senior Personnel</v>
      </c>
      <c r="G49" s="140" t="str">
        <v>Senior Personnel</v>
      </c>
      <c r="H49" s="140" t="str">
        <v>Senior Personnel</v>
      </c>
      <c r="I49" s="140" t="str">
        <v>Senior Personnel</v>
      </c>
      <c r="J49" s="140" t="str">
        <v>Senior Personnel</v>
      </c>
      <c r="K49" s="140" t="str">
        <v>Senior Personnel</v>
      </c>
      <c r="L49" s="140" t="str">
        <v>Senior Personnel</v>
      </c>
      <c r="M49" s="140" t="str">
        <v>Senior Personnel</v>
      </c>
      <c r="N49" s="140" t="str">
        <v>Senior Personnel</v>
      </c>
      <c r="O49" s="140" t="str">
        <v>Senior Personnel</v>
      </c>
      <c r="P49" s="140" t="str">
        <v>Senior Personnel</v>
      </c>
      <c r="Q49" s="140"/>
      <c r="R49" s="140"/>
      <c r="S49" s="140"/>
      <c r="T49" s="140"/>
      <c r="U49" s="140"/>
      <c r="V49" s="533">
        <f t="shared" si="23"/>
        <v>0</v>
      </c>
      <c r="W49" s="492">
        <f>'Year 3'!AB14+'Year 3'!AC14+'Year 3'!AD14</f>
        <v>0</v>
      </c>
      <c r="X49" s="493">
        <f t="shared" si="24"/>
        <v>0</v>
      </c>
      <c r="Y49" s="503">
        <f t="shared" si="25"/>
        <v>0</v>
      </c>
      <c r="Z49" s="493">
        <f t="shared" si="26"/>
        <v>0</v>
      </c>
      <c r="AA49" s="1407">
        <f>'Year 3'!AH14+'Year 3'!AI14+'Year 3'!AJ14</f>
        <v>0</v>
      </c>
      <c r="AB49" s="1408"/>
      <c r="AC49" s="493">
        <f t="shared" si="27"/>
        <v>0</v>
      </c>
      <c r="AD49" s="503">
        <f t="shared" si="28"/>
        <v>0</v>
      </c>
      <c r="AE49" s="494">
        <f t="shared" si="29"/>
        <v>0</v>
      </c>
    </row>
    <row r="50" spans="1:31">
      <c r="A50" s="518" t="str" cm="1">
        <f t="array" ref="A50:U50">IF('Year 1'!F17:Z17=0,"",'Year 1'!F17:Z17)</f>
        <v>Post Doctoral Associates</v>
      </c>
      <c r="B50" s="140" t="str">
        <v/>
      </c>
      <c r="C50" s="140" t="str">
        <v/>
      </c>
      <c r="D50" s="140" t="str">
        <v/>
      </c>
      <c r="E50" s="140" t="str">
        <v/>
      </c>
      <c r="F50" s="140" t="str">
        <v/>
      </c>
      <c r="G50" s="140" t="str">
        <v/>
      </c>
      <c r="H50" s="140" t="str">
        <v/>
      </c>
      <c r="I50" s="140" t="str">
        <v/>
      </c>
      <c r="J50" s="140" t="str">
        <v/>
      </c>
      <c r="K50" s="140" t="str">
        <v/>
      </c>
      <c r="L50" s="140" t="str">
        <v/>
      </c>
      <c r="M50" s="140" t="str">
        <v/>
      </c>
      <c r="N50" s="140" t="str">
        <v/>
      </c>
      <c r="O50" s="140" t="str">
        <v/>
      </c>
      <c r="P50" s="140" t="str">
        <v/>
      </c>
      <c r="Q50" s="140" t="str">
        <v/>
      </c>
      <c r="R50" s="140" t="str">
        <v/>
      </c>
      <c r="S50" s="140" t="str">
        <v/>
      </c>
      <c r="T50" s="140" t="str">
        <v/>
      </c>
      <c r="U50" s="140" t="str">
        <v/>
      </c>
      <c r="V50" s="520">
        <f>(W50+AA50)/12</f>
        <v>0</v>
      </c>
      <c r="W50" s="521">
        <f>('Year 3'!AB17)</f>
        <v>0</v>
      </c>
      <c r="X50" s="522">
        <f t="shared" si="24"/>
        <v>0</v>
      </c>
      <c r="Y50" s="523">
        <f>(W50/12*1950)</f>
        <v>0</v>
      </c>
      <c r="Z50" s="522">
        <f t="shared" si="26"/>
        <v>0</v>
      </c>
      <c r="AA50" s="531">
        <f>'Year 3'!AH63</f>
        <v>0</v>
      </c>
      <c r="AB50" s="522">
        <f>'Year 3'!I63*('Year 3'!AG63)</f>
        <v>0</v>
      </c>
      <c r="AC50" s="522">
        <f t="shared" si="27"/>
        <v>0</v>
      </c>
      <c r="AD50" s="523">
        <f t="shared" si="28"/>
        <v>0</v>
      </c>
      <c r="AE50" s="524">
        <f t="shared" si="29"/>
        <v>0</v>
      </c>
    </row>
    <row r="51" spans="1:31">
      <c r="A51" s="518" t="str" cm="1">
        <f t="array" ref="A51:U51">IF('Year 1'!F18:Z18=0,"",'Year 1'!F18:Z18)</f>
        <v>Graduate Students - Academic - Level 1</v>
      </c>
      <c r="B51" s="140" t="str">
        <v/>
      </c>
      <c r="C51" s="140" t="str">
        <v/>
      </c>
      <c r="D51" s="140" t="str">
        <v/>
      </c>
      <c r="E51" s="140" t="str">
        <v/>
      </c>
      <c r="F51" s="140" t="str">
        <v/>
      </c>
      <c r="G51" s="140" t="str">
        <v/>
      </c>
      <c r="H51" s="140" t="str">
        <v/>
      </c>
      <c r="I51" s="140" t="str">
        <v/>
      </c>
      <c r="J51" s="140" t="str">
        <v/>
      </c>
      <c r="K51" s="140" t="str">
        <v/>
      </c>
      <c r="L51" s="140" t="str">
        <v/>
      </c>
      <c r="M51" s="140" t="str">
        <v/>
      </c>
      <c r="N51" s="140" t="str">
        <v/>
      </c>
      <c r="O51" s="140" t="str">
        <v/>
      </c>
      <c r="P51" s="140" t="str">
        <v/>
      </c>
      <c r="Q51" s="140" t="str">
        <v/>
      </c>
      <c r="R51" s="140" t="str">
        <v/>
      </c>
      <c r="S51" s="140" t="str">
        <v/>
      </c>
      <c r="T51" s="140" t="str">
        <v/>
      </c>
      <c r="U51" s="140" t="str">
        <v/>
      </c>
      <c r="V51" s="520">
        <f>(W51+AA51)/9</f>
        <v>0</v>
      </c>
      <c r="W51" s="521">
        <f>'Year 3'!AC18</f>
        <v>0</v>
      </c>
      <c r="X51" s="522">
        <f>Y51/18</f>
        <v>0</v>
      </c>
      <c r="Y51" s="523">
        <f>(W51/9*666)</f>
        <v>0</v>
      </c>
      <c r="Z51" s="522">
        <f t="shared" ref="Z51:Z53" si="30">Y51/7.5</f>
        <v>0</v>
      </c>
      <c r="AA51" s="531">
        <f>'Year 3'!AI64</f>
        <v>0</v>
      </c>
      <c r="AB51" s="522">
        <f>'Year 3'!I64*'Year 3'!AH64</f>
        <v>0</v>
      </c>
      <c r="AC51" s="522">
        <f>AD51/18</f>
        <v>0</v>
      </c>
      <c r="AD51" s="523">
        <f>(AA51/9*666)</f>
        <v>0</v>
      </c>
      <c r="AE51" s="524">
        <f t="shared" ref="AE51:AE53" si="31">AD51/7.5</f>
        <v>0</v>
      </c>
    </row>
    <row r="52" spans="1:31">
      <c r="A52" s="518" t="str" cm="1">
        <f t="array" ref="A52:U52">IF('Year 1'!F19:Z19=0,"",'Year 1'!F19:Z19)</f>
        <v>Graduate Students - Academic - Level 2</v>
      </c>
      <c r="B52" s="140" t="str">
        <v/>
      </c>
      <c r="C52" s="140" t="str">
        <v/>
      </c>
      <c r="D52" s="140" t="str">
        <v/>
      </c>
      <c r="E52" s="140" t="str">
        <v/>
      </c>
      <c r="F52" s="140" t="str">
        <v/>
      </c>
      <c r="G52" s="140" t="str">
        <v/>
      </c>
      <c r="H52" s="140" t="str">
        <v/>
      </c>
      <c r="I52" s="140" t="str">
        <v/>
      </c>
      <c r="J52" s="140" t="str">
        <v/>
      </c>
      <c r="K52" s="140" t="str">
        <v/>
      </c>
      <c r="L52" s="140" t="str">
        <v/>
      </c>
      <c r="M52" s="140" t="str">
        <v/>
      </c>
      <c r="N52" s="140" t="str">
        <v/>
      </c>
      <c r="O52" s="140" t="str">
        <v/>
      </c>
      <c r="P52" s="140" t="str">
        <v/>
      </c>
      <c r="Q52" s="140" t="str">
        <v/>
      </c>
      <c r="R52" s="140" t="str">
        <v/>
      </c>
      <c r="S52" s="140" t="str">
        <v/>
      </c>
      <c r="T52" s="140" t="str">
        <v/>
      </c>
      <c r="U52" s="140" t="str">
        <v/>
      </c>
      <c r="V52" s="520">
        <f>(W52+AA52)/9</f>
        <v>0</v>
      </c>
      <c r="W52" s="521">
        <f>('Year 3'!AC19)</f>
        <v>0</v>
      </c>
      <c r="X52" s="522">
        <f>Y52/18</f>
        <v>0</v>
      </c>
      <c r="Y52" s="523">
        <f>(W52/9*666)</f>
        <v>0</v>
      </c>
      <c r="Z52" s="522">
        <f t="shared" si="30"/>
        <v>0</v>
      </c>
      <c r="AA52" s="531">
        <f>'Year 3'!AI65</f>
        <v>0</v>
      </c>
      <c r="AB52" s="522">
        <f>'Year 3'!I65*('Year 3'!AH65)</f>
        <v>0</v>
      </c>
      <c r="AC52" s="522">
        <f>AD52/18</f>
        <v>0</v>
      </c>
      <c r="AD52" s="523">
        <f>(AA52/9*666)</f>
        <v>0</v>
      </c>
      <c r="AE52" s="524">
        <f t="shared" si="31"/>
        <v>0</v>
      </c>
    </row>
    <row r="53" spans="1:31">
      <c r="A53" s="518" t="str" cm="1">
        <f t="array" ref="A53:U53">IF('Year 1'!F20:Z20=0,"",'Year 1'!F20:Z20)</f>
        <v>Graduate Students - Academic - Level 3</v>
      </c>
      <c r="B53" s="140" t="str">
        <v/>
      </c>
      <c r="C53" s="140" t="str">
        <v/>
      </c>
      <c r="D53" s="140" t="str">
        <v/>
      </c>
      <c r="E53" s="140" t="str">
        <v/>
      </c>
      <c r="F53" s="140" t="str">
        <v/>
      </c>
      <c r="G53" s="140" t="str">
        <v/>
      </c>
      <c r="H53" s="140" t="str">
        <v/>
      </c>
      <c r="I53" s="140" t="str">
        <v/>
      </c>
      <c r="J53" s="140" t="str">
        <v/>
      </c>
      <c r="K53" s="140" t="str">
        <v/>
      </c>
      <c r="L53" s="140" t="str">
        <v/>
      </c>
      <c r="M53" s="140" t="str">
        <v/>
      </c>
      <c r="N53" s="140" t="str">
        <v/>
      </c>
      <c r="O53" s="140" t="str">
        <v/>
      </c>
      <c r="P53" s="140" t="str">
        <v/>
      </c>
      <c r="Q53" s="140" t="str">
        <v/>
      </c>
      <c r="R53" s="140" t="str">
        <v/>
      </c>
      <c r="S53" s="140" t="str">
        <v/>
      </c>
      <c r="T53" s="140" t="str">
        <v/>
      </c>
      <c r="U53" s="140" t="str">
        <v/>
      </c>
      <c r="V53" s="520">
        <f>(W53+AA53)/9</f>
        <v>0</v>
      </c>
      <c r="W53" s="521">
        <f>('Year 3'!AC20)</f>
        <v>0</v>
      </c>
      <c r="X53" s="522">
        <f>Y53/18</f>
        <v>0</v>
      </c>
      <c r="Y53" s="523">
        <f>(W53/9*666)</f>
        <v>0</v>
      </c>
      <c r="Z53" s="522">
        <f t="shared" si="30"/>
        <v>0</v>
      </c>
      <c r="AA53" s="531">
        <f>'Year 3'!AI66</f>
        <v>0</v>
      </c>
      <c r="AB53" s="522">
        <f>'Year 3'!I66*('Year 3'!AH66)</f>
        <v>0</v>
      </c>
      <c r="AC53" s="522">
        <f>AD53/18</f>
        <v>0</v>
      </c>
      <c r="AD53" s="523">
        <f>(AA53/9*666)</f>
        <v>0</v>
      </c>
      <c r="AE53" s="524">
        <f t="shared" si="31"/>
        <v>0</v>
      </c>
    </row>
    <row r="54" spans="1:31">
      <c r="A54" s="518" t="str" cm="1">
        <f t="array" ref="A54:U54">IF('Year 1'!F29:Z29=0,"",'Year 1'!F29:Z29)</f>
        <v xml:space="preserve">Other - full time benefited </v>
      </c>
      <c r="B54" s="140" t="str">
        <v/>
      </c>
      <c r="C54" s="140" t="str">
        <v/>
      </c>
      <c r="D54" s="140" t="str">
        <v/>
      </c>
      <c r="E54" s="140" t="str">
        <v/>
      </c>
      <c r="F54" s="140" t="str">
        <v/>
      </c>
      <c r="G54" s="140" t="str">
        <v/>
      </c>
      <c r="H54" s="140" t="str">
        <v/>
      </c>
      <c r="I54" s="140" t="str">
        <v/>
      </c>
      <c r="J54" s="140" t="str">
        <v/>
      </c>
      <c r="K54" s="140" t="str">
        <v/>
      </c>
      <c r="L54" s="140" t="str">
        <v/>
      </c>
      <c r="M54" s="140" t="str">
        <v/>
      </c>
      <c r="N54" s="140" t="str">
        <v/>
      </c>
      <c r="O54" s="140" t="str">
        <v/>
      </c>
      <c r="P54" s="140" t="str">
        <v/>
      </c>
      <c r="Q54" s="140" t="str">
        <v/>
      </c>
      <c r="R54" s="140" t="str">
        <v/>
      </c>
      <c r="S54" s="140" t="str">
        <v/>
      </c>
      <c r="T54" s="140" t="str">
        <v/>
      </c>
      <c r="U54" s="140" t="str">
        <v/>
      </c>
      <c r="V54" s="520">
        <f t="shared" ref="V54:V55" si="32">(W54+AA54)/12</f>
        <v>0</v>
      </c>
      <c r="W54" s="521">
        <f>('Year 3'!AC29)</f>
        <v>0</v>
      </c>
      <c r="X54" s="522">
        <f>Y54/37.5</f>
        <v>0</v>
      </c>
      <c r="Y54" s="523">
        <f>(W54/12*1950)</f>
        <v>0</v>
      </c>
      <c r="Z54" s="522">
        <f>Y54/7.5</f>
        <v>0</v>
      </c>
      <c r="AA54" s="531">
        <f>'Year 3'!AH68</f>
        <v>0</v>
      </c>
      <c r="AB54" s="522">
        <f>'Year 3'!I68*('Year 3'!AG68)</f>
        <v>0</v>
      </c>
      <c r="AC54" s="522">
        <f>AD54/37.5</f>
        <v>0</v>
      </c>
      <c r="AD54" s="523">
        <f t="shared" ref="AD54:AD55" si="33">(AA54/12*1950)</f>
        <v>0</v>
      </c>
      <c r="AE54" s="525">
        <f>AD54/7.5</f>
        <v>0</v>
      </c>
    </row>
    <row r="55" spans="1:31" ht="13.5" thickBot="1">
      <c r="A55" s="519" t="str" cm="1">
        <f t="array" ref="A55:U55">IF('Year 1'!F30:Z30=0,"",'Year 1'!F30:Z30)</f>
        <v xml:space="preserve">Other - full time benefited </v>
      </c>
      <c r="B55" s="501" t="str">
        <v/>
      </c>
      <c r="C55" s="501" t="str">
        <v/>
      </c>
      <c r="D55" s="501" t="str">
        <v/>
      </c>
      <c r="E55" s="501" t="str">
        <v/>
      </c>
      <c r="F55" s="501" t="str">
        <v/>
      </c>
      <c r="G55" s="501" t="str">
        <v/>
      </c>
      <c r="H55" s="501" t="str">
        <v/>
      </c>
      <c r="I55" s="501" t="str">
        <v/>
      </c>
      <c r="J55" s="501" t="str">
        <v/>
      </c>
      <c r="K55" s="501" t="str">
        <v/>
      </c>
      <c r="L55" s="501" t="str">
        <v/>
      </c>
      <c r="M55" s="501" t="str">
        <v/>
      </c>
      <c r="N55" s="501" t="str">
        <v/>
      </c>
      <c r="O55" s="501" t="str">
        <v/>
      </c>
      <c r="P55" s="501" t="str">
        <v/>
      </c>
      <c r="Q55" s="501" t="str">
        <v/>
      </c>
      <c r="R55" s="501" t="str">
        <v/>
      </c>
      <c r="S55" s="501" t="str">
        <v/>
      </c>
      <c r="T55" s="501" t="str">
        <v/>
      </c>
      <c r="U55" s="501" t="str">
        <v/>
      </c>
      <c r="V55" s="526">
        <f t="shared" si="32"/>
        <v>0</v>
      </c>
      <c r="W55" s="527">
        <f>('Year 3'!AC30)</f>
        <v>0</v>
      </c>
      <c r="X55" s="528">
        <f>Y55/37.5</f>
        <v>0</v>
      </c>
      <c r="Y55" s="529">
        <f>(W55/12*1950)</f>
        <v>0</v>
      </c>
      <c r="Z55" s="528">
        <f>Y55/7.5</f>
        <v>0</v>
      </c>
      <c r="AA55" s="532">
        <f>'Year 3'!AH69</f>
        <v>0</v>
      </c>
      <c r="AB55" s="528">
        <f>'Year 3'!I69*'Year 3'!AG69</f>
        <v>0</v>
      </c>
      <c r="AC55" s="528">
        <f>AD55/37.5</f>
        <v>0</v>
      </c>
      <c r="AD55" s="529">
        <f t="shared" si="33"/>
        <v>0</v>
      </c>
      <c r="AE55" s="530">
        <f>AD55/7.5</f>
        <v>0</v>
      </c>
    </row>
    <row r="56" spans="1:31" ht="13.5" thickBot="1">
      <c r="A56" s="1411" t="s">
        <v>201</v>
      </c>
      <c r="B56" s="496"/>
      <c r="C56" s="496"/>
      <c r="D56" s="496"/>
      <c r="E56" s="496"/>
      <c r="F56" s="496"/>
      <c r="G56" s="496"/>
      <c r="H56" s="496"/>
      <c r="I56" s="496"/>
      <c r="J56" s="496"/>
      <c r="K56" s="496"/>
      <c r="L56" s="496"/>
      <c r="M56" s="496"/>
      <c r="N56" s="496"/>
      <c r="O56" s="496"/>
      <c r="P56" s="496"/>
      <c r="Q56" s="496"/>
      <c r="R56" s="496"/>
      <c r="S56" s="496"/>
      <c r="T56" s="496"/>
      <c r="U56" s="496"/>
      <c r="V56" s="1413" t="s">
        <v>188</v>
      </c>
      <c r="W56" s="1415" t="s">
        <v>189</v>
      </c>
      <c r="X56" s="1416"/>
      <c r="Y56" s="1416"/>
      <c r="Z56" s="1417"/>
      <c r="AA56" s="1415" t="s">
        <v>2</v>
      </c>
      <c r="AB56" s="1416"/>
      <c r="AC56" s="1416"/>
      <c r="AD56" s="1416"/>
      <c r="AE56" s="1417"/>
    </row>
    <row r="57" spans="1:31" ht="13.5" thickBot="1">
      <c r="A57" s="1412"/>
      <c r="B57" s="502"/>
      <c r="C57" s="502"/>
      <c r="D57" s="502"/>
      <c r="E57" s="502"/>
      <c r="F57" s="502"/>
      <c r="G57" s="502"/>
      <c r="H57" s="502"/>
      <c r="I57" s="502"/>
      <c r="J57" s="502"/>
      <c r="K57" s="502"/>
      <c r="L57" s="502"/>
      <c r="M57" s="502"/>
      <c r="N57" s="502"/>
      <c r="O57" s="502"/>
      <c r="P57" s="502"/>
      <c r="Q57" s="502"/>
      <c r="R57" s="502"/>
      <c r="S57" s="502"/>
      <c r="T57" s="502"/>
      <c r="U57" s="502"/>
      <c r="V57" s="1414"/>
      <c r="W57" s="510" t="s">
        <v>190</v>
      </c>
      <c r="X57" s="510" t="s">
        <v>191</v>
      </c>
      <c r="Y57" s="510" t="s">
        <v>192</v>
      </c>
      <c r="Z57" s="511" t="s">
        <v>193</v>
      </c>
      <c r="AA57" s="1415" t="s">
        <v>190</v>
      </c>
      <c r="AB57" s="1416"/>
      <c r="AC57" s="516" t="s">
        <v>191</v>
      </c>
      <c r="AD57" s="516" t="s">
        <v>192</v>
      </c>
      <c r="AE57" s="517" t="s">
        <v>193</v>
      </c>
    </row>
    <row r="58" spans="1:31">
      <c r="A58" s="507" t="str" cm="1">
        <f t="array" ref="A58:P58">IF('Year 1'!C7:R7=0,"Senior Personnel",'Year 1'!C7:R7)</f>
        <v>Senior Personnel</v>
      </c>
      <c r="B58" s="497" t="str">
        <v>Senior Personnel</v>
      </c>
      <c r="C58" s="497" t="str">
        <v>Senior Personnel</v>
      </c>
      <c r="D58" s="497" t="str">
        <v>Senior Personnel</v>
      </c>
      <c r="E58" s="497" t="str">
        <v>Senior Personnel</v>
      </c>
      <c r="F58" s="497" t="str">
        <v>Senior Personnel</v>
      </c>
      <c r="G58" s="497" t="str">
        <v>Senior Personnel</v>
      </c>
      <c r="H58" s="497" t="str">
        <v>Senior Personnel</v>
      </c>
      <c r="I58" s="497" t="str">
        <v>Senior Personnel</v>
      </c>
      <c r="J58" s="497" t="str">
        <v>Senior Personnel</v>
      </c>
      <c r="K58" s="497" t="str">
        <v>Senior Personnel</v>
      </c>
      <c r="L58" s="497" t="str">
        <v>Senior Personnel</v>
      </c>
      <c r="M58" s="497" t="str">
        <v>Senior Personnel</v>
      </c>
      <c r="N58" s="497" t="str">
        <v>Senior Personnel</v>
      </c>
      <c r="O58" s="497" t="str">
        <v>Senior Personnel</v>
      </c>
      <c r="P58" s="497" t="str">
        <v>Senior Personnel</v>
      </c>
      <c r="Q58" s="496"/>
      <c r="R58" s="496"/>
      <c r="S58" s="496"/>
      <c r="T58" s="496"/>
      <c r="U58" s="496"/>
      <c r="V58" s="533">
        <f t="shared" ref="V58:V65" si="34">(W58+AA58)/12</f>
        <v>0</v>
      </c>
      <c r="W58" s="498">
        <f>'Year 4'!AB7+'Year 4'!AC7+'Year 4'!AD7</f>
        <v>0</v>
      </c>
      <c r="X58" s="499">
        <f t="shared" ref="X58:X66" si="35">Y58/37.5</f>
        <v>0</v>
      </c>
      <c r="Y58" s="508">
        <f t="shared" ref="Y58:Y65" si="36">W58/12*1950</f>
        <v>0</v>
      </c>
      <c r="Z58" s="499">
        <f t="shared" ref="Z58:Z66" si="37">Y58/7.5</f>
        <v>0</v>
      </c>
      <c r="AA58" s="1409">
        <f>'Year 4'!AH7+'Year 4'!AI7+'Year 4'!AJ7</f>
        <v>0</v>
      </c>
      <c r="AB58" s="1410"/>
      <c r="AC58" s="499">
        <f t="shared" ref="AC58:AC66" si="38">AD58/37.5</f>
        <v>0</v>
      </c>
      <c r="AD58" s="508">
        <f t="shared" ref="AD58:AD66" si="39">(AA58/12*1950)</f>
        <v>0</v>
      </c>
      <c r="AE58" s="500">
        <f t="shared" ref="AE58:AE66" si="40">AD58/7.5</f>
        <v>0</v>
      </c>
    </row>
    <row r="59" spans="1:31">
      <c r="A59" s="495" t="str" cm="1">
        <f t="array" ref="A59:P59">IF('Year 1'!C8:R8=0,"Senior Personnel",'Year 1'!C8:R8)</f>
        <v>Senior Personnel</v>
      </c>
      <c r="B59" s="140" t="str">
        <v>Senior Personnel</v>
      </c>
      <c r="C59" s="140" t="str">
        <v>Senior Personnel</v>
      </c>
      <c r="D59" s="140" t="str">
        <v>Senior Personnel</v>
      </c>
      <c r="E59" s="140" t="str">
        <v>Senior Personnel</v>
      </c>
      <c r="F59" s="140" t="str">
        <v>Senior Personnel</v>
      </c>
      <c r="G59" s="140" t="str">
        <v>Senior Personnel</v>
      </c>
      <c r="H59" s="140" t="str">
        <v>Senior Personnel</v>
      </c>
      <c r="I59" s="140" t="str">
        <v>Senior Personnel</v>
      </c>
      <c r="J59" s="140" t="str">
        <v>Senior Personnel</v>
      </c>
      <c r="K59" s="140" t="str">
        <v>Senior Personnel</v>
      </c>
      <c r="L59" s="140" t="str">
        <v>Senior Personnel</v>
      </c>
      <c r="M59" s="140" t="str">
        <v>Senior Personnel</v>
      </c>
      <c r="N59" s="140" t="str">
        <v>Senior Personnel</v>
      </c>
      <c r="O59" s="140" t="str">
        <v>Senior Personnel</v>
      </c>
      <c r="P59" s="140" t="str">
        <v>Senior Personnel</v>
      </c>
      <c r="Q59" s="140"/>
      <c r="R59" s="140"/>
      <c r="S59" s="140"/>
      <c r="T59" s="140"/>
      <c r="U59" s="140"/>
      <c r="V59" s="533">
        <f t="shared" si="34"/>
        <v>0</v>
      </c>
      <c r="W59" s="492">
        <f>'Year 4'!AB8+'Year 4'!AC8+'Year 4'!AD8</f>
        <v>0</v>
      </c>
      <c r="X59" s="493">
        <f t="shared" si="35"/>
        <v>0</v>
      </c>
      <c r="Y59" s="503">
        <f t="shared" si="36"/>
        <v>0</v>
      </c>
      <c r="Z59" s="493">
        <f t="shared" si="37"/>
        <v>0</v>
      </c>
      <c r="AA59" s="1407">
        <f>'Year 4'!AH8+'Year 4'!AI8+'Year 4'!AJ8</f>
        <v>0</v>
      </c>
      <c r="AB59" s="1408"/>
      <c r="AC59" s="493">
        <f t="shared" si="38"/>
        <v>0</v>
      </c>
      <c r="AD59" s="503">
        <f t="shared" si="39"/>
        <v>0</v>
      </c>
      <c r="AE59" s="494">
        <f t="shared" si="40"/>
        <v>0</v>
      </c>
    </row>
    <row r="60" spans="1:31">
      <c r="A60" s="495" t="str" cm="1">
        <f t="array" ref="A60:P60">IF('Year 1'!C9:R9=0,"Senior Personnel",'Year 1'!C9:R9)</f>
        <v>Senior Personnel</v>
      </c>
      <c r="B60" s="140" t="str">
        <v>Senior Personnel</v>
      </c>
      <c r="C60" s="140" t="str">
        <v>Senior Personnel</v>
      </c>
      <c r="D60" s="140" t="str">
        <v>Senior Personnel</v>
      </c>
      <c r="E60" s="140" t="str">
        <v>Senior Personnel</v>
      </c>
      <c r="F60" s="140" t="str">
        <v>Senior Personnel</v>
      </c>
      <c r="G60" s="140" t="str">
        <v>Senior Personnel</v>
      </c>
      <c r="H60" s="140" t="str">
        <v>Senior Personnel</v>
      </c>
      <c r="I60" s="140" t="str">
        <v>Senior Personnel</v>
      </c>
      <c r="J60" s="140" t="str">
        <v>Senior Personnel</v>
      </c>
      <c r="K60" s="140" t="str">
        <v>Senior Personnel</v>
      </c>
      <c r="L60" s="140" t="str">
        <v>Senior Personnel</v>
      </c>
      <c r="M60" s="140" t="str">
        <v>Senior Personnel</v>
      </c>
      <c r="N60" s="140" t="str">
        <v>Senior Personnel</v>
      </c>
      <c r="O60" s="140" t="str">
        <v>Senior Personnel</v>
      </c>
      <c r="P60" s="140" t="str">
        <v>Senior Personnel</v>
      </c>
      <c r="Q60" s="140"/>
      <c r="R60" s="140"/>
      <c r="S60" s="140"/>
      <c r="T60" s="140"/>
      <c r="U60" s="140"/>
      <c r="V60" s="533">
        <f t="shared" si="34"/>
        <v>0</v>
      </c>
      <c r="W60" s="492">
        <f>'Year 4'!AB9+'Year 4'!AC9+'Year 4'!AD9</f>
        <v>0</v>
      </c>
      <c r="X60" s="493">
        <f t="shared" si="35"/>
        <v>0</v>
      </c>
      <c r="Y60" s="503">
        <f t="shared" si="36"/>
        <v>0</v>
      </c>
      <c r="Z60" s="493">
        <f t="shared" si="37"/>
        <v>0</v>
      </c>
      <c r="AA60" s="1407">
        <f>'Year 4'!AH9+'Year 4'!AI9+'Year 4'!AJ9</f>
        <v>0</v>
      </c>
      <c r="AB60" s="1408"/>
      <c r="AC60" s="493">
        <f t="shared" si="38"/>
        <v>0</v>
      </c>
      <c r="AD60" s="503">
        <f t="shared" si="39"/>
        <v>0</v>
      </c>
      <c r="AE60" s="494">
        <f t="shared" si="40"/>
        <v>0</v>
      </c>
    </row>
    <row r="61" spans="1:31">
      <c r="A61" s="495" t="str" cm="1">
        <f t="array" ref="A61:P61">IF('Year 1'!C10:R10=0,"Senior Personnel",'Year 1'!C10:R10)</f>
        <v>Senior Personnel</v>
      </c>
      <c r="B61" s="140" t="str">
        <v>Senior Personnel</v>
      </c>
      <c r="C61" s="140" t="str">
        <v>Senior Personnel</v>
      </c>
      <c r="D61" s="140" t="str">
        <v>Senior Personnel</v>
      </c>
      <c r="E61" s="140" t="str">
        <v>Senior Personnel</v>
      </c>
      <c r="F61" s="140" t="str">
        <v>Senior Personnel</v>
      </c>
      <c r="G61" s="140" t="str">
        <v>Senior Personnel</v>
      </c>
      <c r="H61" s="140" t="str">
        <v>Senior Personnel</v>
      </c>
      <c r="I61" s="140" t="str">
        <v>Senior Personnel</v>
      </c>
      <c r="J61" s="140" t="str">
        <v>Senior Personnel</v>
      </c>
      <c r="K61" s="140" t="str">
        <v>Senior Personnel</v>
      </c>
      <c r="L61" s="140" t="str">
        <v>Senior Personnel</v>
      </c>
      <c r="M61" s="140" t="str">
        <v>Senior Personnel</v>
      </c>
      <c r="N61" s="140" t="str">
        <v>Senior Personnel</v>
      </c>
      <c r="O61" s="140" t="str">
        <v>Senior Personnel</v>
      </c>
      <c r="P61" s="140" t="str">
        <v>Senior Personnel</v>
      </c>
      <c r="Q61" s="140"/>
      <c r="R61" s="140"/>
      <c r="S61" s="140"/>
      <c r="T61" s="140"/>
      <c r="U61" s="140"/>
      <c r="V61" s="533">
        <f t="shared" si="34"/>
        <v>0</v>
      </c>
      <c r="W61" s="492">
        <f>'Year 4'!AB10+'Year 4'!AC10+'Year 4'!AD10</f>
        <v>0</v>
      </c>
      <c r="X61" s="493">
        <f t="shared" si="35"/>
        <v>0</v>
      </c>
      <c r="Y61" s="503">
        <f t="shared" si="36"/>
        <v>0</v>
      </c>
      <c r="Z61" s="493">
        <f t="shared" si="37"/>
        <v>0</v>
      </c>
      <c r="AA61" s="1407">
        <f>'Year 4'!AH10+'Year 4'!AI10+'Year 4'!AJ10</f>
        <v>0</v>
      </c>
      <c r="AB61" s="1408"/>
      <c r="AC61" s="493">
        <f t="shared" si="38"/>
        <v>0</v>
      </c>
      <c r="AD61" s="503">
        <f t="shared" si="39"/>
        <v>0</v>
      </c>
      <c r="AE61" s="494">
        <f t="shared" si="40"/>
        <v>0</v>
      </c>
    </row>
    <row r="62" spans="1:31">
      <c r="A62" s="495" t="str" cm="1">
        <f t="array" ref="A62:P62">IF('Year 1'!C11:R11=0,"Senior Personnel",'Year 1'!C11:R11)</f>
        <v>Senior Personnel</v>
      </c>
      <c r="B62" s="140" t="str">
        <v>Senior Personnel</v>
      </c>
      <c r="C62" s="140" t="str">
        <v>Senior Personnel</v>
      </c>
      <c r="D62" s="140" t="str">
        <v>Senior Personnel</v>
      </c>
      <c r="E62" s="140" t="str">
        <v>Senior Personnel</v>
      </c>
      <c r="F62" s="140" t="str">
        <v>Senior Personnel</v>
      </c>
      <c r="G62" s="140" t="str">
        <v>Senior Personnel</v>
      </c>
      <c r="H62" s="140" t="str">
        <v>Senior Personnel</v>
      </c>
      <c r="I62" s="140" t="str">
        <v>Senior Personnel</v>
      </c>
      <c r="J62" s="140" t="str">
        <v>Senior Personnel</v>
      </c>
      <c r="K62" s="140" t="str">
        <v>Senior Personnel</v>
      </c>
      <c r="L62" s="140" t="str">
        <v>Senior Personnel</v>
      </c>
      <c r="M62" s="140" t="str">
        <v>Senior Personnel</v>
      </c>
      <c r="N62" s="140" t="str">
        <v>Senior Personnel</v>
      </c>
      <c r="O62" s="140" t="str">
        <v>Senior Personnel</v>
      </c>
      <c r="P62" s="140" t="str">
        <v>Senior Personnel</v>
      </c>
      <c r="Q62" s="140"/>
      <c r="R62" s="140"/>
      <c r="S62" s="140"/>
      <c r="T62" s="140"/>
      <c r="U62" s="140"/>
      <c r="V62" s="533">
        <f t="shared" si="34"/>
        <v>0</v>
      </c>
      <c r="W62" s="492">
        <f>'Year 4'!AB11+'Year 4'!AC11+'Year 4'!AD11</f>
        <v>0</v>
      </c>
      <c r="X62" s="493">
        <f t="shared" si="35"/>
        <v>0</v>
      </c>
      <c r="Y62" s="503">
        <f t="shared" si="36"/>
        <v>0</v>
      </c>
      <c r="Z62" s="493">
        <f t="shared" si="37"/>
        <v>0</v>
      </c>
      <c r="AA62" s="1407">
        <f>'Year 4'!AH11+'Year 4'!AI11+'Year 4'!AJ11</f>
        <v>0</v>
      </c>
      <c r="AB62" s="1408"/>
      <c r="AC62" s="493">
        <f t="shared" si="38"/>
        <v>0</v>
      </c>
      <c r="AD62" s="503">
        <f t="shared" si="39"/>
        <v>0</v>
      </c>
      <c r="AE62" s="494">
        <f t="shared" si="40"/>
        <v>0</v>
      </c>
    </row>
    <row r="63" spans="1:31">
      <c r="A63" s="495" t="str" cm="1">
        <f t="array" ref="A63:P63">IF('Year 1'!C12:R12=0,"Senior Personnel",'Year 1'!C12:R12)</f>
        <v>Senior Personnel</v>
      </c>
      <c r="B63" s="140" t="str">
        <v>Senior Personnel</v>
      </c>
      <c r="C63" s="140" t="str">
        <v>Senior Personnel</v>
      </c>
      <c r="D63" s="140" t="str">
        <v>Senior Personnel</v>
      </c>
      <c r="E63" s="140" t="str">
        <v>Senior Personnel</v>
      </c>
      <c r="F63" s="140" t="str">
        <v>Senior Personnel</v>
      </c>
      <c r="G63" s="140" t="str">
        <v>Senior Personnel</v>
      </c>
      <c r="H63" s="140" t="str">
        <v>Senior Personnel</v>
      </c>
      <c r="I63" s="140" t="str">
        <v>Senior Personnel</v>
      </c>
      <c r="J63" s="140" t="str">
        <v>Senior Personnel</v>
      </c>
      <c r="K63" s="140" t="str">
        <v>Senior Personnel</v>
      </c>
      <c r="L63" s="140" t="str">
        <v>Senior Personnel</v>
      </c>
      <c r="M63" s="140" t="str">
        <v>Senior Personnel</v>
      </c>
      <c r="N63" s="140" t="str">
        <v>Senior Personnel</v>
      </c>
      <c r="O63" s="140" t="str">
        <v>Senior Personnel</v>
      </c>
      <c r="P63" s="140" t="str">
        <v>Senior Personnel</v>
      </c>
      <c r="Q63" s="140"/>
      <c r="R63" s="140"/>
      <c r="S63" s="140"/>
      <c r="T63" s="140"/>
      <c r="U63" s="140"/>
      <c r="V63" s="533">
        <f t="shared" si="34"/>
        <v>0</v>
      </c>
      <c r="W63" s="492">
        <f>'Year 4'!AB12+'Year 4'!AC12+'Year 4'!AD12</f>
        <v>0</v>
      </c>
      <c r="X63" s="493">
        <f t="shared" si="35"/>
        <v>0</v>
      </c>
      <c r="Y63" s="503">
        <f t="shared" si="36"/>
        <v>0</v>
      </c>
      <c r="Z63" s="493">
        <f t="shared" si="37"/>
        <v>0</v>
      </c>
      <c r="AA63" s="1407">
        <f>'Year 4'!AH12+'Year 4'!AI12+'Year 4'!AJ12</f>
        <v>0</v>
      </c>
      <c r="AB63" s="1408"/>
      <c r="AC63" s="493">
        <f t="shared" si="38"/>
        <v>0</v>
      </c>
      <c r="AD63" s="503">
        <f t="shared" si="39"/>
        <v>0</v>
      </c>
      <c r="AE63" s="494">
        <f t="shared" si="40"/>
        <v>0</v>
      </c>
    </row>
    <row r="64" spans="1:31" ht="13.5" customHeight="1">
      <c r="A64" s="495" t="str" cm="1">
        <f t="array" ref="A64:P64">IF('Year 1'!C13:R13=0,"Senior Personnel",'Year 1'!C13:R13)</f>
        <v>Senior Personnel</v>
      </c>
      <c r="B64" s="140" t="str">
        <v>Senior Personnel</v>
      </c>
      <c r="C64" s="140" t="str">
        <v>Senior Personnel</v>
      </c>
      <c r="D64" s="140" t="str">
        <v>Senior Personnel</v>
      </c>
      <c r="E64" s="140" t="str">
        <v>Senior Personnel</v>
      </c>
      <c r="F64" s="140" t="str">
        <v>Senior Personnel</v>
      </c>
      <c r="G64" s="140" t="str">
        <v>Senior Personnel</v>
      </c>
      <c r="H64" s="140" t="str">
        <v>Senior Personnel</v>
      </c>
      <c r="I64" s="140" t="str">
        <v>Senior Personnel</v>
      </c>
      <c r="J64" s="140" t="str">
        <v>Senior Personnel</v>
      </c>
      <c r="K64" s="140" t="str">
        <v>Senior Personnel</v>
      </c>
      <c r="L64" s="140" t="str">
        <v>Senior Personnel</v>
      </c>
      <c r="M64" s="140" t="str">
        <v>Senior Personnel</v>
      </c>
      <c r="N64" s="140" t="str">
        <v>Senior Personnel</v>
      </c>
      <c r="O64" s="140" t="str">
        <v>Senior Personnel</v>
      </c>
      <c r="P64" s="140" t="str">
        <v>Senior Personnel</v>
      </c>
      <c r="Q64" s="140"/>
      <c r="R64" s="140"/>
      <c r="S64" s="140"/>
      <c r="T64" s="140"/>
      <c r="U64" s="140"/>
      <c r="V64" s="533">
        <f t="shared" si="34"/>
        <v>0</v>
      </c>
      <c r="W64" s="492">
        <f>'Year 4'!AB13+'Year 4'!AC13+'Year 4'!AD13</f>
        <v>0</v>
      </c>
      <c r="X64" s="493">
        <f t="shared" si="35"/>
        <v>0</v>
      </c>
      <c r="Y64" s="503">
        <f t="shared" si="36"/>
        <v>0</v>
      </c>
      <c r="Z64" s="493">
        <f t="shared" si="37"/>
        <v>0</v>
      </c>
      <c r="AA64" s="1407">
        <f>'Year 4'!AH13+'Year 4'!AI13+'Year 4'!AJ13</f>
        <v>0</v>
      </c>
      <c r="AB64" s="1408"/>
      <c r="AC64" s="493">
        <f t="shared" si="38"/>
        <v>0</v>
      </c>
      <c r="AD64" s="503">
        <f t="shared" si="39"/>
        <v>0</v>
      </c>
      <c r="AE64" s="494">
        <f t="shared" si="40"/>
        <v>0</v>
      </c>
    </row>
    <row r="65" spans="1:31">
      <c r="A65" s="495" t="str" cm="1">
        <f t="array" ref="A65:P65">IF('Year 1'!C14:R14=0,"Senior Personnel",'Year 1'!C14:R14)</f>
        <v>Senior Personnel</v>
      </c>
      <c r="B65" s="140" t="str">
        <v>Senior Personnel</v>
      </c>
      <c r="C65" s="140" t="str">
        <v>Senior Personnel</v>
      </c>
      <c r="D65" s="140" t="str">
        <v>Senior Personnel</v>
      </c>
      <c r="E65" s="140" t="str">
        <v>Senior Personnel</v>
      </c>
      <c r="F65" s="140" t="str">
        <v>Senior Personnel</v>
      </c>
      <c r="G65" s="140" t="str">
        <v>Senior Personnel</v>
      </c>
      <c r="H65" s="140" t="str">
        <v>Senior Personnel</v>
      </c>
      <c r="I65" s="140" t="str">
        <v>Senior Personnel</v>
      </c>
      <c r="J65" s="140" t="str">
        <v>Senior Personnel</v>
      </c>
      <c r="K65" s="140" t="str">
        <v>Senior Personnel</v>
      </c>
      <c r="L65" s="140" t="str">
        <v>Senior Personnel</v>
      </c>
      <c r="M65" s="140" t="str">
        <v>Senior Personnel</v>
      </c>
      <c r="N65" s="140" t="str">
        <v>Senior Personnel</v>
      </c>
      <c r="O65" s="140" t="str">
        <v>Senior Personnel</v>
      </c>
      <c r="P65" s="140" t="str">
        <v>Senior Personnel</v>
      </c>
      <c r="Q65" s="140"/>
      <c r="R65" s="140"/>
      <c r="S65" s="140"/>
      <c r="T65" s="140"/>
      <c r="U65" s="140"/>
      <c r="V65" s="533">
        <f t="shared" si="34"/>
        <v>0</v>
      </c>
      <c r="W65" s="492">
        <f>'Year 4'!AB14+'Year 4'!AC14+'Year 4'!AD14</f>
        <v>0</v>
      </c>
      <c r="X65" s="493">
        <f t="shared" si="35"/>
        <v>0</v>
      </c>
      <c r="Y65" s="503">
        <f t="shared" si="36"/>
        <v>0</v>
      </c>
      <c r="Z65" s="493">
        <f t="shared" si="37"/>
        <v>0</v>
      </c>
      <c r="AA65" s="1407">
        <f>'Year 4'!AH14+'Year 4'!AI14+'Year 4'!AJ14</f>
        <v>0</v>
      </c>
      <c r="AB65" s="1408"/>
      <c r="AC65" s="493">
        <f t="shared" si="38"/>
        <v>0</v>
      </c>
      <c r="AD65" s="503">
        <f t="shared" si="39"/>
        <v>0</v>
      </c>
      <c r="AE65" s="494">
        <f t="shared" si="40"/>
        <v>0</v>
      </c>
    </row>
    <row r="66" spans="1:31">
      <c r="A66" s="518" t="str" cm="1">
        <f t="array" ref="A66:U66">IF('Year 1'!F17:Z17=0,"",'Year 1'!F17:Z17)</f>
        <v>Post Doctoral Associates</v>
      </c>
      <c r="B66" s="140" t="str">
        <v/>
      </c>
      <c r="C66" s="140" t="str">
        <v/>
      </c>
      <c r="D66" s="140" t="str">
        <v/>
      </c>
      <c r="E66" s="140" t="str">
        <v/>
      </c>
      <c r="F66" s="140" t="str">
        <v/>
      </c>
      <c r="G66" s="140" t="str">
        <v/>
      </c>
      <c r="H66" s="140" t="str">
        <v/>
      </c>
      <c r="I66" s="140" t="str">
        <v/>
      </c>
      <c r="J66" s="140" t="str">
        <v/>
      </c>
      <c r="K66" s="140" t="str">
        <v/>
      </c>
      <c r="L66" s="140" t="str">
        <v/>
      </c>
      <c r="M66" s="140" t="str">
        <v/>
      </c>
      <c r="N66" s="140" t="str">
        <v/>
      </c>
      <c r="O66" s="140" t="str">
        <v/>
      </c>
      <c r="P66" s="140" t="str">
        <v/>
      </c>
      <c r="Q66" s="140" t="str">
        <v/>
      </c>
      <c r="R66" s="140" t="str">
        <v/>
      </c>
      <c r="S66" s="140" t="str">
        <v/>
      </c>
      <c r="T66" s="140" t="str">
        <v/>
      </c>
      <c r="U66" s="140" t="str">
        <v/>
      </c>
      <c r="V66" s="520">
        <f>(W66+AA66)/12</f>
        <v>0</v>
      </c>
      <c r="W66" s="521">
        <f>('Year 4'!AB17)</f>
        <v>0</v>
      </c>
      <c r="X66" s="522">
        <f t="shared" si="35"/>
        <v>0</v>
      </c>
      <c r="Y66" s="523">
        <f>(W66/12*1950)</f>
        <v>0</v>
      </c>
      <c r="Z66" s="522">
        <f t="shared" si="37"/>
        <v>0</v>
      </c>
      <c r="AA66" s="531">
        <f>'Year 4'!AH81</f>
        <v>0</v>
      </c>
      <c r="AB66" s="522">
        <f>'Year 4'!I81*('Year 4'!AG81)</f>
        <v>0</v>
      </c>
      <c r="AC66" s="522">
        <f t="shared" si="38"/>
        <v>0</v>
      </c>
      <c r="AD66" s="523">
        <f t="shared" si="39"/>
        <v>0</v>
      </c>
      <c r="AE66" s="524">
        <f t="shared" si="40"/>
        <v>0</v>
      </c>
    </row>
    <row r="67" spans="1:31">
      <c r="A67" s="518" t="str" cm="1">
        <f t="array" ref="A67:U67">IF('Year 1'!F18:Z18=0,"",'Year 1'!F18:Z18)</f>
        <v>Graduate Students - Academic - Level 1</v>
      </c>
      <c r="B67" s="140" t="str">
        <v/>
      </c>
      <c r="C67" s="140" t="str">
        <v/>
      </c>
      <c r="D67" s="140" t="str">
        <v/>
      </c>
      <c r="E67" s="140" t="str">
        <v/>
      </c>
      <c r="F67" s="140" t="str">
        <v/>
      </c>
      <c r="G67" s="140" t="str">
        <v/>
      </c>
      <c r="H67" s="140" t="str">
        <v/>
      </c>
      <c r="I67" s="140" t="str">
        <v/>
      </c>
      <c r="J67" s="140" t="str">
        <v/>
      </c>
      <c r="K67" s="140" t="str">
        <v/>
      </c>
      <c r="L67" s="140" t="str">
        <v/>
      </c>
      <c r="M67" s="140" t="str">
        <v/>
      </c>
      <c r="N67" s="140" t="str">
        <v/>
      </c>
      <c r="O67" s="140" t="str">
        <v/>
      </c>
      <c r="P67" s="140" t="str">
        <v/>
      </c>
      <c r="Q67" s="140" t="str">
        <v/>
      </c>
      <c r="R67" s="140" t="str">
        <v/>
      </c>
      <c r="S67" s="140" t="str">
        <v/>
      </c>
      <c r="T67" s="140" t="str">
        <v/>
      </c>
      <c r="U67" s="140" t="str">
        <v/>
      </c>
      <c r="V67" s="520">
        <f>(W67+AA67)/9</f>
        <v>0</v>
      </c>
      <c r="W67" s="521">
        <f>'Year 4'!AC18</f>
        <v>0</v>
      </c>
      <c r="X67" s="522">
        <f>Y67/18</f>
        <v>0</v>
      </c>
      <c r="Y67" s="523">
        <f>(W67/9*666)</f>
        <v>0</v>
      </c>
      <c r="Z67" s="522">
        <f t="shared" ref="Z67:Z69" si="41">Y67/7.5</f>
        <v>0</v>
      </c>
      <c r="AA67" s="531">
        <f>'Year 4'!AI82</f>
        <v>0</v>
      </c>
      <c r="AB67" s="522">
        <f>'Year 4'!I82*'Year 4'!AH82</f>
        <v>0</v>
      </c>
      <c r="AC67" s="522">
        <f>AD67/18</f>
        <v>0</v>
      </c>
      <c r="AD67" s="523">
        <f>(AA67/9*666)</f>
        <v>0</v>
      </c>
      <c r="AE67" s="524">
        <f t="shared" ref="AE67:AE69" si="42">AD67/7.5</f>
        <v>0</v>
      </c>
    </row>
    <row r="68" spans="1:31">
      <c r="A68" s="518" t="str" cm="1">
        <f t="array" ref="A68:U68">IF('Year 1'!F19:Z19=0,"",'Year 1'!F19:Z19)</f>
        <v>Graduate Students - Academic - Level 2</v>
      </c>
      <c r="B68" s="140" t="str">
        <v/>
      </c>
      <c r="C68" s="140" t="str">
        <v/>
      </c>
      <c r="D68" s="140" t="str">
        <v/>
      </c>
      <c r="E68" s="140" t="str">
        <v/>
      </c>
      <c r="F68" s="140" t="str">
        <v/>
      </c>
      <c r="G68" s="140" t="str">
        <v/>
      </c>
      <c r="H68" s="140" t="str">
        <v/>
      </c>
      <c r="I68" s="140" t="str">
        <v/>
      </c>
      <c r="J68" s="140" t="str">
        <v/>
      </c>
      <c r="K68" s="140" t="str">
        <v/>
      </c>
      <c r="L68" s="140" t="str">
        <v/>
      </c>
      <c r="M68" s="140" t="str">
        <v/>
      </c>
      <c r="N68" s="140" t="str">
        <v/>
      </c>
      <c r="O68" s="140" t="str">
        <v/>
      </c>
      <c r="P68" s="140" t="str">
        <v/>
      </c>
      <c r="Q68" s="140" t="str">
        <v/>
      </c>
      <c r="R68" s="140" t="str">
        <v/>
      </c>
      <c r="S68" s="140" t="str">
        <v/>
      </c>
      <c r="T68" s="140" t="str">
        <v/>
      </c>
      <c r="U68" s="140" t="str">
        <v/>
      </c>
      <c r="V68" s="520" t="e">
        <f>(W68+AA68)/9</f>
        <v>#REF!</v>
      </c>
      <c r="W68" s="521">
        <f>('Year 4'!AC19)</f>
        <v>0</v>
      </c>
      <c r="X68" s="522">
        <f>Y68/18</f>
        <v>0</v>
      </c>
      <c r="Y68" s="523">
        <f>(W68/9*666)</f>
        <v>0</v>
      </c>
      <c r="Z68" s="522">
        <f t="shared" si="41"/>
        <v>0</v>
      </c>
      <c r="AA68" s="531" t="e">
        <f>'Year 4'!#REF!</f>
        <v>#REF!</v>
      </c>
      <c r="AB68" s="522" t="e">
        <f>'Year 4'!I83*('Year 4'!#REF!)</f>
        <v>#REF!</v>
      </c>
      <c r="AC68" s="522" t="e">
        <f>AD68/18</f>
        <v>#REF!</v>
      </c>
      <c r="AD68" s="523" t="e">
        <f>(AA68/9*666)</f>
        <v>#REF!</v>
      </c>
      <c r="AE68" s="524" t="e">
        <f t="shared" si="42"/>
        <v>#REF!</v>
      </c>
    </row>
    <row r="69" spans="1:31">
      <c r="A69" s="518" t="str" cm="1">
        <f t="array" ref="A69:U69">IF('Year 1'!F20:Z20=0,"",'Year 1'!F20:Z20)</f>
        <v>Graduate Students - Academic - Level 3</v>
      </c>
      <c r="B69" s="140" t="str">
        <v/>
      </c>
      <c r="C69" s="140" t="str">
        <v/>
      </c>
      <c r="D69" s="140" t="str">
        <v/>
      </c>
      <c r="E69" s="140" t="str">
        <v/>
      </c>
      <c r="F69" s="140" t="str">
        <v/>
      </c>
      <c r="G69" s="140" t="str">
        <v/>
      </c>
      <c r="H69" s="140" t="str">
        <v/>
      </c>
      <c r="I69" s="140" t="str">
        <v/>
      </c>
      <c r="J69" s="140" t="str">
        <v/>
      </c>
      <c r="K69" s="140" t="str">
        <v/>
      </c>
      <c r="L69" s="140" t="str">
        <v/>
      </c>
      <c r="M69" s="140" t="str">
        <v/>
      </c>
      <c r="N69" s="140" t="str">
        <v/>
      </c>
      <c r="O69" s="140" t="str">
        <v/>
      </c>
      <c r="P69" s="140" t="str">
        <v/>
      </c>
      <c r="Q69" s="140" t="str">
        <v/>
      </c>
      <c r="R69" s="140" t="str">
        <v/>
      </c>
      <c r="S69" s="140" t="str">
        <v/>
      </c>
      <c r="T69" s="140" t="str">
        <v/>
      </c>
      <c r="U69" s="140" t="str">
        <v/>
      </c>
      <c r="V69" s="520" t="e">
        <f>(W69+AA69)/9</f>
        <v>#REF!</v>
      </c>
      <c r="W69" s="521">
        <f>('Year 4'!AC20)</f>
        <v>0</v>
      </c>
      <c r="X69" s="522">
        <f>Y69/18</f>
        <v>0</v>
      </c>
      <c r="Y69" s="523">
        <f>(W69/9*666)</f>
        <v>0</v>
      </c>
      <c r="Z69" s="522">
        <f t="shared" si="41"/>
        <v>0</v>
      </c>
      <c r="AA69" s="531" t="e">
        <f>'Year 4'!#REF!</f>
        <v>#REF!</v>
      </c>
      <c r="AB69" s="522" t="e">
        <f>'Year 4'!I84*('Year 4'!#REF!)</f>
        <v>#REF!</v>
      </c>
      <c r="AC69" s="522" t="e">
        <f>AD69/18</f>
        <v>#REF!</v>
      </c>
      <c r="AD69" s="523" t="e">
        <f>(AA69/9*666)</f>
        <v>#REF!</v>
      </c>
      <c r="AE69" s="524" t="e">
        <f t="shared" si="42"/>
        <v>#REF!</v>
      </c>
    </row>
    <row r="70" spans="1:31">
      <c r="A70" s="518" t="str" cm="1">
        <f t="array" ref="A70:U70">IF('Year 1'!F29:Z29=0,"",'Year 1'!F29:Z29)</f>
        <v xml:space="preserve">Other - full time benefited </v>
      </c>
      <c r="B70" s="140" t="str">
        <v/>
      </c>
      <c r="C70" s="140" t="str">
        <v/>
      </c>
      <c r="D70" s="140" t="str">
        <v/>
      </c>
      <c r="E70" s="140" t="str">
        <v/>
      </c>
      <c r="F70" s="140" t="str">
        <v/>
      </c>
      <c r="G70" s="140" t="str">
        <v/>
      </c>
      <c r="H70" s="140" t="str">
        <v/>
      </c>
      <c r="I70" s="140" t="str">
        <v/>
      </c>
      <c r="J70" s="140" t="str">
        <v/>
      </c>
      <c r="K70" s="140" t="str">
        <v/>
      </c>
      <c r="L70" s="140" t="str">
        <v/>
      </c>
      <c r="M70" s="140" t="str">
        <v/>
      </c>
      <c r="N70" s="140" t="str">
        <v/>
      </c>
      <c r="O70" s="140" t="str">
        <v/>
      </c>
      <c r="P70" s="140" t="str">
        <v/>
      </c>
      <c r="Q70" s="140" t="str">
        <v/>
      </c>
      <c r="R70" s="140" t="str">
        <v/>
      </c>
      <c r="S70" s="140" t="str">
        <v/>
      </c>
      <c r="T70" s="140" t="str">
        <v/>
      </c>
      <c r="U70" s="140" t="str">
        <v/>
      </c>
      <c r="V70" s="520" t="e">
        <f t="shared" ref="V70:V71" si="43">(W70+AA70)/12</f>
        <v>#REF!</v>
      </c>
      <c r="W70" s="521">
        <f>('Year 4'!AC29)</f>
        <v>0</v>
      </c>
      <c r="X70" s="522">
        <f>Y70/37.5</f>
        <v>0</v>
      </c>
      <c r="Y70" s="523">
        <f>(W70/12*1950)</f>
        <v>0</v>
      </c>
      <c r="Z70" s="522">
        <f>Y70/7.5</f>
        <v>0</v>
      </c>
      <c r="AA70" s="531" t="e">
        <f>'Year 4'!#REF!</f>
        <v>#REF!</v>
      </c>
      <c r="AB70" s="522" t="e">
        <f>'Year 4'!I86*('Year 4'!#REF!)</f>
        <v>#REF!</v>
      </c>
      <c r="AC70" s="522" t="e">
        <f>AD70/37.5</f>
        <v>#REF!</v>
      </c>
      <c r="AD70" s="523" t="e">
        <f t="shared" ref="AD70:AD71" si="44">(AA70/12*1950)</f>
        <v>#REF!</v>
      </c>
      <c r="AE70" s="525" t="e">
        <f>AD70/7.5</f>
        <v>#REF!</v>
      </c>
    </row>
    <row r="71" spans="1:31" ht="13.5" thickBot="1">
      <c r="A71" s="519" t="str" cm="1">
        <f t="array" ref="A71:U71">IF('Year 1'!F30:Z30=0,"",'Year 1'!F30:Z30)</f>
        <v xml:space="preserve">Other - full time benefited </v>
      </c>
      <c r="B71" s="501" t="str">
        <v/>
      </c>
      <c r="C71" s="501" t="str">
        <v/>
      </c>
      <c r="D71" s="501" t="str">
        <v/>
      </c>
      <c r="E71" s="501" t="str">
        <v/>
      </c>
      <c r="F71" s="501" t="str">
        <v/>
      </c>
      <c r="G71" s="501" t="str">
        <v/>
      </c>
      <c r="H71" s="501" t="str">
        <v/>
      </c>
      <c r="I71" s="501" t="str">
        <v/>
      </c>
      <c r="J71" s="501" t="str">
        <v/>
      </c>
      <c r="K71" s="501" t="str">
        <v/>
      </c>
      <c r="L71" s="501" t="str">
        <v/>
      </c>
      <c r="M71" s="501" t="str">
        <v/>
      </c>
      <c r="N71" s="501" t="str">
        <v/>
      </c>
      <c r="O71" s="501" t="str">
        <v/>
      </c>
      <c r="P71" s="501" t="str">
        <v/>
      </c>
      <c r="Q71" s="501" t="str">
        <v/>
      </c>
      <c r="R71" s="501" t="str">
        <v/>
      </c>
      <c r="S71" s="501" t="str">
        <v/>
      </c>
      <c r="T71" s="501" t="str">
        <v/>
      </c>
      <c r="U71" s="501" t="str">
        <v/>
      </c>
      <c r="V71" s="526" t="e">
        <f t="shared" si="43"/>
        <v>#REF!</v>
      </c>
      <c r="W71" s="527">
        <f>('Year 4'!AC30)</f>
        <v>0</v>
      </c>
      <c r="X71" s="528">
        <f>Y71/37.5</f>
        <v>0</v>
      </c>
      <c r="Y71" s="529">
        <f>(W71/12*1950)</f>
        <v>0</v>
      </c>
      <c r="Z71" s="528">
        <f>Y71/7.5</f>
        <v>0</v>
      </c>
      <c r="AA71" s="532" t="e">
        <f>'Year 4'!#REF!</f>
        <v>#REF!</v>
      </c>
      <c r="AB71" s="528" t="e">
        <f>'Year 4'!I87*'Year 4'!#REF!</f>
        <v>#REF!</v>
      </c>
      <c r="AC71" s="528" t="e">
        <f>AD71/37.5</f>
        <v>#REF!</v>
      </c>
      <c r="AD71" s="529" t="e">
        <f t="shared" si="44"/>
        <v>#REF!</v>
      </c>
      <c r="AE71" s="530" t="e">
        <f>AD71/7.5</f>
        <v>#REF!</v>
      </c>
    </row>
    <row r="72" spans="1:31" ht="13.5" thickBot="1">
      <c r="A72" s="1411" t="s">
        <v>202</v>
      </c>
      <c r="B72" s="496"/>
      <c r="C72" s="496"/>
      <c r="D72" s="496"/>
      <c r="E72" s="496"/>
      <c r="F72" s="496"/>
      <c r="G72" s="496"/>
      <c r="H72" s="496"/>
      <c r="I72" s="496"/>
      <c r="J72" s="496"/>
      <c r="K72" s="496"/>
      <c r="L72" s="496"/>
      <c r="M72" s="496"/>
      <c r="N72" s="496"/>
      <c r="O72" s="496"/>
      <c r="P72" s="496"/>
      <c r="Q72" s="496"/>
      <c r="R72" s="496"/>
      <c r="S72" s="496"/>
      <c r="T72" s="496"/>
      <c r="U72" s="496"/>
      <c r="V72" s="1413" t="s">
        <v>188</v>
      </c>
      <c r="W72" s="1415" t="s">
        <v>189</v>
      </c>
      <c r="X72" s="1416"/>
      <c r="Y72" s="1416"/>
      <c r="Z72" s="1417"/>
      <c r="AA72" s="1415" t="s">
        <v>2</v>
      </c>
      <c r="AB72" s="1416"/>
      <c r="AC72" s="1416"/>
      <c r="AD72" s="1416"/>
      <c r="AE72" s="1417"/>
    </row>
    <row r="73" spans="1:31" ht="13.5" thickBot="1">
      <c r="A73" s="1412"/>
      <c r="B73" s="502"/>
      <c r="C73" s="502"/>
      <c r="D73" s="502"/>
      <c r="E73" s="502"/>
      <c r="F73" s="502"/>
      <c r="G73" s="502"/>
      <c r="H73" s="502"/>
      <c r="I73" s="502"/>
      <c r="J73" s="502"/>
      <c r="K73" s="502"/>
      <c r="L73" s="502"/>
      <c r="M73" s="502"/>
      <c r="N73" s="502"/>
      <c r="O73" s="502"/>
      <c r="P73" s="502"/>
      <c r="Q73" s="502"/>
      <c r="R73" s="502"/>
      <c r="S73" s="502"/>
      <c r="T73" s="502"/>
      <c r="U73" s="502"/>
      <c r="V73" s="1414"/>
      <c r="W73" s="510" t="s">
        <v>190</v>
      </c>
      <c r="X73" s="510" t="s">
        <v>191</v>
      </c>
      <c r="Y73" s="510" t="s">
        <v>192</v>
      </c>
      <c r="Z73" s="511" t="s">
        <v>193</v>
      </c>
      <c r="AA73" s="1415" t="s">
        <v>190</v>
      </c>
      <c r="AB73" s="1416"/>
      <c r="AC73" s="516" t="s">
        <v>191</v>
      </c>
      <c r="AD73" s="516" t="s">
        <v>192</v>
      </c>
      <c r="AE73" s="517" t="s">
        <v>193</v>
      </c>
    </row>
    <row r="74" spans="1:31">
      <c r="A74" s="507" t="str" cm="1">
        <f t="array" ref="A74:P74">IF('Year 1'!C7:R7=0,"Senior Personnel",'Year 1'!C7:R7)</f>
        <v>Senior Personnel</v>
      </c>
      <c r="B74" s="497" t="str">
        <v>Senior Personnel</v>
      </c>
      <c r="C74" s="497" t="str">
        <v>Senior Personnel</v>
      </c>
      <c r="D74" s="497" t="str">
        <v>Senior Personnel</v>
      </c>
      <c r="E74" s="497" t="str">
        <v>Senior Personnel</v>
      </c>
      <c r="F74" s="497" t="str">
        <v>Senior Personnel</v>
      </c>
      <c r="G74" s="497" t="str">
        <v>Senior Personnel</v>
      </c>
      <c r="H74" s="497" t="str">
        <v>Senior Personnel</v>
      </c>
      <c r="I74" s="497" t="str">
        <v>Senior Personnel</v>
      </c>
      <c r="J74" s="497" t="str">
        <v>Senior Personnel</v>
      </c>
      <c r="K74" s="497" t="str">
        <v>Senior Personnel</v>
      </c>
      <c r="L74" s="497" t="str">
        <v>Senior Personnel</v>
      </c>
      <c r="M74" s="497" t="str">
        <v>Senior Personnel</v>
      </c>
      <c r="N74" s="497" t="str">
        <v>Senior Personnel</v>
      </c>
      <c r="O74" s="497" t="str">
        <v>Senior Personnel</v>
      </c>
      <c r="P74" s="497" t="str">
        <v>Senior Personnel</v>
      </c>
      <c r="Q74" s="496"/>
      <c r="R74" s="496"/>
      <c r="S74" s="496"/>
      <c r="T74" s="496"/>
      <c r="U74" s="496"/>
      <c r="V74" s="533">
        <f t="shared" ref="V74:V81" si="45">(W74+AA74)/12</f>
        <v>0</v>
      </c>
      <c r="W74" s="498">
        <f>'Year 5'!AB7+'Year 5'!AC7+'Year 5'!AD7</f>
        <v>0</v>
      </c>
      <c r="X74" s="499">
        <f t="shared" ref="X74:X82" si="46">Y74/37.5</f>
        <v>0</v>
      </c>
      <c r="Y74" s="508">
        <f t="shared" ref="Y74:Y81" si="47">W74/12*1950</f>
        <v>0</v>
      </c>
      <c r="Z74" s="499">
        <f t="shared" ref="Z74:Z82" si="48">Y74/7.5</f>
        <v>0</v>
      </c>
      <c r="AA74" s="1409">
        <f>'Year 5'!AH7+'Year 5'!AI7+'Year 5'!AJ7</f>
        <v>0</v>
      </c>
      <c r="AB74" s="1410"/>
      <c r="AC74" s="499">
        <f t="shared" ref="AC74:AC82" si="49">AD74/37.5</f>
        <v>0</v>
      </c>
      <c r="AD74" s="508">
        <f t="shared" ref="AD74:AD82" si="50">(AA74/12*1950)</f>
        <v>0</v>
      </c>
      <c r="AE74" s="500">
        <f t="shared" ref="AE74:AE82" si="51">AD74/7.5</f>
        <v>0</v>
      </c>
    </row>
    <row r="75" spans="1:31">
      <c r="A75" s="495" t="str" cm="1">
        <f t="array" ref="A75:P75">IF('Year 1'!C8:R8=0,"Senior Personnel",'Year 1'!C8:R8)</f>
        <v>Senior Personnel</v>
      </c>
      <c r="B75" s="140" t="str">
        <v>Senior Personnel</v>
      </c>
      <c r="C75" s="140" t="str">
        <v>Senior Personnel</v>
      </c>
      <c r="D75" s="140" t="str">
        <v>Senior Personnel</v>
      </c>
      <c r="E75" s="140" t="str">
        <v>Senior Personnel</v>
      </c>
      <c r="F75" s="140" t="str">
        <v>Senior Personnel</v>
      </c>
      <c r="G75" s="140" t="str">
        <v>Senior Personnel</v>
      </c>
      <c r="H75" s="140" t="str">
        <v>Senior Personnel</v>
      </c>
      <c r="I75" s="140" t="str">
        <v>Senior Personnel</v>
      </c>
      <c r="J75" s="140" t="str">
        <v>Senior Personnel</v>
      </c>
      <c r="K75" s="140" t="str">
        <v>Senior Personnel</v>
      </c>
      <c r="L75" s="140" t="str">
        <v>Senior Personnel</v>
      </c>
      <c r="M75" s="140" t="str">
        <v>Senior Personnel</v>
      </c>
      <c r="N75" s="140" t="str">
        <v>Senior Personnel</v>
      </c>
      <c r="O75" s="140" t="str">
        <v>Senior Personnel</v>
      </c>
      <c r="P75" s="140" t="str">
        <v>Senior Personnel</v>
      </c>
      <c r="Q75" s="140"/>
      <c r="R75" s="140"/>
      <c r="S75" s="140"/>
      <c r="T75" s="140"/>
      <c r="U75" s="140"/>
      <c r="V75" s="533">
        <f t="shared" si="45"/>
        <v>0</v>
      </c>
      <c r="W75" s="492">
        <f>'Year 5'!AB8+'Year 5'!AC8+'Year 5'!AD8</f>
        <v>0</v>
      </c>
      <c r="X75" s="493">
        <f t="shared" si="46"/>
        <v>0</v>
      </c>
      <c r="Y75" s="503">
        <f t="shared" si="47"/>
        <v>0</v>
      </c>
      <c r="Z75" s="493">
        <f t="shared" si="48"/>
        <v>0</v>
      </c>
      <c r="AA75" s="1407">
        <f>'Year 5'!AH8+'Year 5'!AI8+'Year 5'!AJ8</f>
        <v>0</v>
      </c>
      <c r="AB75" s="1408"/>
      <c r="AC75" s="493">
        <f t="shared" si="49"/>
        <v>0</v>
      </c>
      <c r="AD75" s="503">
        <f t="shared" si="50"/>
        <v>0</v>
      </c>
      <c r="AE75" s="494">
        <f t="shared" si="51"/>
        <v>0</v>
      </c>
    </row>
    <row r="76" spans="1:31">
      <c r="A76" s="495" t="str" cm="1">
        <f t="array" ref="A76:P76">IF('Year 1'!C9:R9=0,"Senior Personnel",'Year 1'!C9:R9)</f>
        <v>Senior Personnel</v>
      </c>
      <c r="B76" s="140" t="str">
        <v>Senior Personnel</v>
      </c>
      <c r="C76" s="140" t="str">
        <v>Senior Personnel</v>
      </c>
      <c r="D76" s="140" t="str">
        <v>Senior Personnel</v>
      </c>
      <c r="E76" s="140" t="str">
        <v>Senior Personnel</v>
      </c>
      <c r="F76" s="140" t="str">
        <v>Senior Personnel</v>
      </c>
      <c r="G76" s="140" t="str">
        <v>Senior Personnel</v>
      </c>
      <c r="H76" s="140" t="str">
        <v>Senior Personnel</v>
      </c>
      <c r="I76" s="140" t="str">
        <v>Senior Personnel</v>
      </c>
      <c r="J76" s="140" t="str">
        <v>Senior Personnel</v>
      </c>
      <c r="K76" s="140" t="str">
        <v>Senior Personnel</v>
      </c>
      <c r="L76" s="140" t="str">
        <v>Senior Personnel</v>
      </c>
      <c r="M76" s="140" t="str">
        <v>Senior Personnel</v>
      </c>
      <c r="N76" s="140" t="str">
        <v>Senior Personnel</v>
      </c>
      <c r="O76" s="140" t="str">
        <v>Senior Personnel</v>
      </c>
      <c r="P76" s="140" t="str">
        <v>Senior Personnel</v>
      </c>
      <c r="Q76" s="140"/>
      <c r="R76" s="140"/>
      <c r="S76" s="140"/>
      <c r="T76" s="140"/>
      <c r="U76" s="140"/>
      <c r="V76" s="533">
        <f t="shared" si="45"/>
        <v>0</v>
      </c>
      <c r="W76" s="492">
        <f>'Year 5'!AB9+'Year 5'!AC9+'Year 5'!AD9</f>
        <v>0</v>
      </c>
      <c r="X76" s="493">
        <f t="shared" si="46"/>
        <v>0</v>
      </c>
      <c r="Y76" s="503">
        <f t="shared" si="47"/>
        <v>0</v>
      </c>
      <c r="Z76" s="493">
        <f t="shared" si="48"/>
        <v>0</v>
      </c>
      <c r="AA76" s="1407">
        <f>'Year 5'!AH9+'Year 5'!AI9+'Year 5'!AJ9</f>
        <v>0</v>
      </c>
      <c r="AB76" s="1408"/>
      <c r="AC76" s="493">
        <f t="shared" si="49"/>
        <v>0</v>
      </c>
      <c r="AD76" s="503">
        <f t="shared" si="50"/>
        <v>0</v>
      </c>
      <c r="AE76" s="494">
        <f t="shared" si="51"/>
        <v>0</v>
      </c>
    </row>
    <row r="77" spans="1:31">
      <c r="A77" s="495" t="str" cm="1">
        <f t="array" ref="A77:P77">IF('Year 1'!C10:R10=0,"Senior Personnel",'Year 1'!C10:R10)</f>
        <v>Senior Personnel</v>
      </c>
      <c r="B77" s="140" t="str">
        <v>Senior Personnel</v>
      </c>
      <c r="C77" s="140" t="str">
        <v>Senior Personnel</v>
      </c>
      <c r="D77" s="140" t="str">
        <v>Senior Personnel</v>
      </c>
      <c r="E77" s="140" t="str">
        <v>Senior Personnel</v>
      </c>
      <c r="F77" s="140" t="str">
        <v>Senior Personnel</v>
      </c>
      <c r="G77" s="140" t="str">
        <v>Senior Personnel</v>
      </c>
      <c r="H77" s="140" t="str">
        <v>Senior Personnel</v>
      </c>
      <c r="I77" s="140" t="str">
        <v>Senior Personnel</v>
      </c>
      <c r="J77" s="140" t="str">
        <v>Senior Personnel</v>
      </c>
      <c r="K77" s="140" t="str">
        <v>Senior Personnel</v>
      </c>
      <c r="L77" s="140" t="str">
        <v>Senior Personnel</v>
      </c>
      <c r="M77" s="140" t="str">
        <v>Senior Personnel</v>
      </c>
      <c r="N77" s="140" t="str">
        <v>Senior Personnel</v>
      </c>
      <c r="O77" s="140" t="str">
        <v>Senior Personnel</v>
      </c>
      <c r="P77" s="140" t="str">
        <v>Senior Personnel</v>
      </c>
      <c r="Q77" s="140"/>
      <c r="R77" s="140"/>
      <c r="S77" s="140"/>
      <c r="T77" s="140"/>
      <c r="U77" s="140"/>
      <c r="V77" s="533">
        <f t="shared" si="45"/>
        <v>0</v>
      </c>
      <c r="W77" s="492">
        <f>'Year 5'!AB10+'Year 5'!AC10+'Year 5'!AD10</f>
        <v>0</v>
      </c>
      <c r="X77" s="493">
        <f t="shared" si="46"/>
        <v>0</v>
      </c>
      <c r="Y77" s="503">
        <f t="shared" si="47"/>
        <v>0</v>
      </c>
      <c r="Z77" s="493">
        <f t="shared" si="48"/>
        <v>0</v>
      </c>
      <c r="AA77" s="1407">
        <f>'Year 5'!AH10+'Year 5'!AI10+'Year 5'!AJ10</f>
        <v>0</v>
      </c>
      <c r="AB77" s="1408"/>
      <c r="AC77" s="493">
        <f t="shared" si="49"/>
        <v>0</v>
      </c>
      <c r="AD77" s="503">
        <f t="shared" si="50"/>
        <v>0</v>
      </c>
      <c r="AE77" s="494">
        <f t="shared" si="51"/>
        <v>0</v>
      </c>
    </row>
    <row r="78" spans="1:31">
      <c r="A78" s="495" t="str" cm="1">
        <f t="array" ref="A78:P78">IF('Year 1'!C11:R11=0,"Senior Personnel",'Year 1'!C11:R11)</f>
        <v>Senior Personnel</v>
      </c>
      <c r="B78" s="140" t="str">
        <v>Senior Personnel</v>
      </c>
      <c r="C78" s="140" t="str">
        <v>Senior Personnel</v>
      </c>
      <c r="D78" s="140" t="str">
        <v>Senior Personnel</v>
      </c>
      <c r="E78" s="140" t="str">
        <v>Senior Personnel</v>
      </c>
      <c r="F78" s="140" t="str">
        <v>Senior Personnel</v>
      </c>
      <c r="G78" s="140" t="str">
        <v>Senior Personnel</v>
      </c>
      <c r="H78" s="140" t="str">
        <v>Senior Personnel</v>
      </c>
      <c r="I78" s="140" t="str">
        <v>Senior Personnel</v>
      </c>
      <c r="J78" s="140" t="str">
        <v>Senior Personnel</v>
      </c>
      <c r="K78" s="140" t="str">
        <v>Senior Personnel</v>
      </c>
      <c r="L78" s="140" t="str">
        <v>Senior Personnel</v>
      </c>
      <c r="M78" s="140" t="str">
        <v>Senior Personnel</v>
      </c>
      <c r="N78" s="140" t="str">
        <v>Senior Personnel</v>
      </c>
      <c r="O78" s="140" t="str">
        <v>Senior Personnel</v>
      </c>
      <c r="P78" s="140" t="str">
        <v>Senior Personnel</v>
      </c>
      <c r="Q78" s="140"/>
      <c r="R78" s="140"/>
      <c r="S78" s="140"/>
      <c r="T78" s="140"/>
      <c r="U78" s="140"/>
      <c r="V78" s="533">
        <f t="shared" si="45"/>
        <v>0</v>
      </c>
      <c r="W78" s="492">
        <f>'Year 5'!AB11+'Year 5'!AC11+'Year 5'!AD11</f>
        <v>0</v>
      </c>
      <c r="X78" s="493">
        <f t="shared" si="46"/>
        <v>0</v>
      </c>
      <c r="Y78" s="503">
        <f t="shared" si="47"/>
        <v>0</v>
      </c>
      <c r="Z78" s="493">
        <f t="shared" si="48"/>
        <v>0</v>
      </c>
      <c r="AA78" s="1407">
        <f>'Year 5'!AH11+'Year 5'!AI11+'Year 5'!AJ11</f>
        <v>0</v>
      </c>
      <c r="AB78" s="1408"/>
      <c r="AC78" s="493">
        <f t="shared" si="49"/>
        <v>0</v>
      </c>
      <c r="AD78" s="503">
        <f t="shared" si="50"/>
        <v>0</v>
      </c>
      <c r="AE78" s="494">
        <f t="shared" si="51"/>
        <v>0</v>
      </c>
    </row>
    <row r="79" spans="1:31">
      <c r="A79" s="495" t="str" cm="1">
        <f t="array" ref="A79:P79">IF('Year 1'!C12:R12=0,"Senior Personnel",'Year 1'!C12:R12)</f>
        <v>Senior Personnel</v>
      </c>
      <c r="B79" s="140" t="str">
        <v>Senior Personnel</v>
      </c>
      <c r="C79" s="140" t="str">
        <v>Senior Personnel</v>
      </c>
      <c r="D79" s="140" t="str">
        <v>Senior Personnel</v>
      </c>
      <c r="E79" s="140" t="str">
        <v>Senior Personnel</v>
      </c>
      <c r="F79" s="140" t="str">
        <v>Senior Personnel</v>
      </c>
      <c r="G79" s="140" t="str">
        <v>Senior Personnel</v>
      </c>
      <c r="H79" s="140" t="str">
        <v>Senior Personnel</v>
      </c>
      <c r="I79" s="140" t="str">
        <v>Senior Personnel</v>
      </c>
      <c r="J79" s="140" t="str">
        <v>Senior Personnel</v>
      </c>
      <c r="K79" s="140" t="str">
        <v>Senior Personnel</v>
      </c>
      <c r="L79" s="140" t="str">
        <v>Senior Personnel</v>
      </c>
      <c r="M79" s="140" t="str">
        <v>Senior Personnel</v>
      </c>
      <c r="N79" s="140" t="str">
        <v>Senior Personnel</v>
      </c>
      <c r="O79" s="140" t="str">
        <v>Senior Personnel</v>
      </c>
      <c r="P79" s="140" t="str">
        <v>Senior Personnel</v>
      </c>
      <c r="Q79" s="140"/>
      <c r="R79" s="140"/>
      <c r="S79" s="140"/>
      <c r="T79" s="140"/>
      <c r="U79" s="140"/>
      <c r="V79" s="533">
        <f t="shared" si="45"/>
        <v>0</v>
      </c>
      <c r="W79" s="492">
        <f>'Year 5'!AB12+'Year 5'!AC12+'Year 5'!AD12</f>
        <v>0</v>
      </c>
      <c r="X79" s="493">
        <f t="shared" si="46"/>
        <v>0</v>
      </c>
      <c r="Y79" s="503">
        <f t="shared" si="47"/>
        <v>0</v>
      </c>
      <c r="Z79" s="493">
        <f t="shared" si="48"/>
        <v>0</v>
      </c>
      <c r="AA79" s="1407">
        <f>'Year 5'!AH12+'Year 5'!AI12+'Year 5'!AJ12</f>
        <v>0</v>
      </c>
      <c r="AB79" s="1408"/>
      <c r="AC79" s="493">
        <f t="shared" si="49"/>
        <v>0</v>
      </c>
      <c r="AD79" s="503">
        <f t="shared" si="50"/>
        <v>0</v>
      </c>
      <c r="AE79" s="494">
        <f t="shared" si="51"/>
        <v>0</v>
      </c>
    </row>
    <row r="80" spans="1:31" ht="13.5" customHeight="1">
      <c r="A80" s="495" t="str" cm="1">
        <f t="array" ref="A80:P80">IF('Year 1'!C13:R13=0,"Senior Personnel",'Year 1'!C13:R13)</f>
        <v>Senior Personnel</v>
      </c>
      <c r="B80" s="140" t="str">
        <v>Senior Personnel</v>
      </c>
      <c r="C80" s="140" t="str">
        <v>Senior Personnel</v>
      </c>
      <c r="D80" s="140" t="str">
        <v>Senior Personnel</v>
      </c>
      <c r="E80" s="140" t="str">
        <v>Senior Personnel</v>
      </c>
      <c r="F80" s="140" t="str">
        <v>Senior Personnel</v>
      </c>
      <c r="G80" s="140" t="str">
        <v>Senior Personnel</v>
      </c>
      <c r="H80" s="140" t="str">
        <v>Senior Personnel</v>
      </c>
      <c r="I80" s="140" t="str">
        <v>Senior Personnel</v>
      </c>
      <c r="J80" s="140" t="str">
        <v>Senior Personnel</v>
      </c>
      <c r="K80" s="140" t="str">
        <v>Senior Personnel</v>
      </c>
      <c r="L80" s="140" t="str">
        <v>Senior Personnel</v>
      </c>
      <c r="M80" s="140" t="str">
        <v>Senior Personnel</v>
      </c>
      <c r="N80" s="140" t="str">
        <v>Senior Personnel</v>
      </c>
      <c r="O80" s="140" t="str">
        <v>Senior Personnel</v>
      </c>
      <c r="P80" s="140" t="str">
        <v>Senior Personnel</v>
      </c>
      <c r="Q80" s="140"/>
      <c r="R80" s="140"/>
      <c r="S80" s="140"/>
      <c r="T80" s="140"/>
      <c r="U80" s="140"/>
      <c r="V80" s="533">
        <f t="shared" si="45"/>
        <v>0</v>
      </c>
      <c r="W80" s="492">
        <f>'Year 5'!AB13+'Year 5'!AC13+'Year 5'!AD13</f>
        <v>0</v>
      </c>
      <c r="X80" s="493">
        <f t="shared" si="46"/>
        <v>0</v>
      </c>
      <c r="Y80" s="503">
        <f t="shared" si="47"/>
        <v>0</v>
      </c>
      <c r="Z80" s="493">
        <f t="shared" si="48"/>
        <v>0</v>
      </c>
      <c r="AA80" s="1407">
        <f>'Year 5'!AH13+'Year 5'!AI13+'Year 5'!AJ13</f>
        <v>0</v>
      </c>
      <c r="AB80" s="1408"/>
      <c r="AC80" s="493">
        <f t="shared" si="49"/>
        <v>0</v>
      </c>
      <c r="AD80" s="503">
        <f t="shared" si="50"/>
        <v>0</v>
      </c>
      <c r="AE80" s="494">
        <f t="shared" si="51"/>
        <v>0</v>
      </c>
    </row>
    <row r="81" spans="1:31">
      <c r="A81" s="495" t="str" cm="1">
        <f t="array" ref="A81:P81">IF('Year 1'!C14:R14=0,"Senior Personnel",'Year 1'!C14:R14)</f>
        <v>Senior Personnel</v>
      </c>
      <c r="B81" s="140" t="str">
        <v>Senior Personnel</v>
      </c>
      <c r="C81" s="140" t="str">
        <v>Senior Personnel</v>
      </c>
      <c r="D81" s="140" t="str">
        <v>Senior Personnel</v>
      </c>
      <c r="E81" s="140" t="str">
        <v>Senior Personnel</v>
      </c>
      <c r="F81" s="140" t="str">
        <v>Senior Personnel</v>
      </c>
      <c r="G81" s="140" t="str">
        <v>Senior Personnel</v>
      </c>
      <c r="H81" s="140" t="str">
        <v>Senior Personnel</v>
      </c>
      <c r="I81" s="140" t="str">
        <v>Senior Personnel</v>
      </c>
      <c r="J81" s="140" t="str">
        <v>Senior Personnel</v>
      </c>
      <c r="K81" s="140" t="str">
        <v>Senior Personnel</v>
      </c>
      <c r="L81" s="140" t="str">
        <v>Senior Personnel</v>
      </c>
      <c r="M81" s="140" t="str">
        <v>Senior Personnel</v>
      </c>
      <c r="N81" s="140" t="str">
        <v>Senior Personnel</v>
      </c>
      <c r="O81" s="140" t="str">
        <v>Senior Personnel</v>
      </c>
      <c r="P81" s="140" t="str">
        <v>Senior Personnel</v>
      </c>
      <c r="Q81" s="140"/>
      <c r="R81" s="140"/>
      <c r="S81" s="140"/>
      <c r="T81" s="140"/>
      <c r="U81" s="140"/>
      <c r="V81" s="533">
        <f t="shared" si="45"/>
        <v>0</v>
      </c>
      <c r="W81" s="492">
        <f>'Year 5'!AB14+'Year 5'!AC14+'Year 5'!AD14</f>
        <v>0</v>
      </c>
      <c r="X81" s="493">
        <f t="shared" si="46"/>
        <v>0</v>
      </c>
      <c r="Y81" s="503">
        <f t="shared" si="47"/>
        <v>0</v>
      </c>
      <c r="Z81" s="493">
        <f t="shared" si="48"/>
        <v>0</v>
      </c>
      <c r="AA81" s="1407">
        <f>'Year 5'!AH14+'Year 5'!AI14+'Year 5'!AJ14</f>
        <v>0</v>
      </c>
      <c r="AB81" s="1408"/>
      <c r="AC81" s="493">
        <f t="shared" si="49"/>
        <v>0</v>
      </c>
      <c r="AD81" s="503">
        <f t="shared" si="50"/>
        <v>0</v>
      </c>
      <c r="AE81" s="494">
        <f t="shared" si="51"/>
        <v>0</v>
      </c>
    </row>
    <row r="82" spans="1:31">
      <c r="A82" s="518" t="str" cm="1">
        <f t="array" ref="A82:U82">IF('Year 1'!F17:Z17=0,"",'Year 1'!F17:Z17)</f>
        <v>Post Doctoral Associates</v>
      </c>
      <c r="B82" s="140" t="str">
        <v/>
      </c>
      <c r="C82" s="140" t="str">
        <v/>
      </c>
      <c r="D82" s="140" t="str">
        <v/>
      </c>
      <c r="E82" s="140" t="str">
        <v/>
      </c>
      <c r="F82" s="140" t="str">
        <v/>
      </c>
      <c r="G82" s="140" t="str">
        <v/>
      </c>
      <c r="H82" s="140" t="str">
        <v/>
      </c>
      <c r="I82" s="140" t="str">
        <v/>
      </c>
      <c r="J82" s="140" t="str">
        <v/>
      </c>
      <c r="K82" s="140" t="str">
        <v/>
      </c>
      <c r="L82" s="140" t="str">
        <v/>
      </c>
      <c r="M82" s="140" t="str">
        <v/>
      </c>
      <c r="N82" s="140" t="str">
        <v/>
      </c>
      <c r="O82" s="140" t="str">
        <v/>
      </c>
      <c r="P82" s="140" t="str">
        <v/>
      </c>
      <c r="Q82" s="140" t="str">
        <v/>
      </c>
      <c r="R82" s="140" t="str">
        <v/>
      </c>
      <c r="S82" s="140" t="str">
        <v/>
      </c>
      <c r="T82" s="140" t="str">
        <v/>
      </c>
      <c r="U82" s="140" t="str">
        <v/>
      </c>
      <c r="V82" s="520">
        <f>(W82+AA82)/12</f>
        <v>0</v>
      </c>
      <c r="W82" s="521">
        <f>('Year 5'!AB17)</f>
        <v>0</v>
      </c>
      <c r="X82" s="522">
        <f t="shared" si="46"/>
        <v>0</v>
      </c>
      <c r="Y82" s="523">
        <f>(W82/12*1950)</f>
        <v>0</v>
      </c>
      <c r="Z82" s="522">
        <f t="shared" si="48"/>
        <v>0</v>
      </c>
      <c r="AA82" s="531">
        <f>'Year 5'!AH98</f>
        <v>0</v>
      </c>
      <c r="AB82" s="522">
        <f>'Year 5'!I98*('Year 5'!AG98)</f>
        <v>0</v>
      </c>
      <c r="AC82" s="522">
        <f t="shared" si="49"/>
        <v>0</v>
      </c>
      <c r="AD82" s="523">
        <f t="shared" si="50"/>
        <v>0</v>
      </c>
      <c r="AE82" s="524">
        <f t="shared" si="51"/>
        <v>0</v>
      </c>
    </row>
    <row r="83" spans="1:31">
      <c r="A83" s="518" t="str" cm="1">
        <f t="array" ref="A83:U83">IF('Year 1'!F18:Z18=0,"",'Year 1'!F18:Z18)</f>
        <v>Graduate Students - Academic - Level 1</v>
      </c>
      <c r="B83" s="140" t="str">
        <v/>
      </c>
      <c r="C83" s="140" t="str">
        <v/>
      </c>
      <c r="D83" s="140" t="str">
        <v/>
      </c>
      <c r="E83" s="140" t="str">
        <v/>
      </c>
      <c r="F83" s="140" t="str">
        <v/>
      </c>
      <c r="G83" s="140" t="str">
        <v/>
      </c>
      <c r="H83" s="140" t="str">
        <v/>
      </c>
      <c r="I83" s="140" t="str">
        <v/>
      </c>
      <c r="J83" s="140" t="str">
        <v/>
      </c>
      <c r="K83" s="140" t="str">
        <v/>
      </c>
      <c r="L83" s="140" t="str">
        <v/>
      </c>
      <c r="M83" s="140" t="str">
        <v/>
      </c>
      <c r="N83" s="140" t="str">
        <v/>
      </c>
      <c r="O83" s="140" t="str">
        <v/>
      </c>
      <c r="P83" s="140" t="str">
        <v/>
      </c>
      <c r="Q83" s="140" t="str">
        <v/>
      </c>
      <c r="R83" s="140" t="str">
        <v/>
      </c>
      <c r="S83" s="140" t="str">
        <v/>
      </c>
      <c r="T83" s="140" t="str">
        <v/>
      </c>
      <c r="U83" s="140" t="str">
        <v/>
      </c>
      <c r="V83" s="520">
        <f>(W83+AA83)/9</f>
        <v>0</v>
      </c>
      <c r="W83" s="521">
        <f>'Year 5'!AC18</f>
        <v>0</v>
      </c>
      <c r="X83" s="522">
        <f>Y83/18</f>
        <v>0</v>
      </c>
      <c r="Y83" s="523">
        <f>(W83/9*666)</f>
        <v>0</v>
      </c>
      <c r="Z83" s="522">
        <f t="shared" ref="Z83:Z85" si="52">Y83/7.5</f>
        <v>0</v>
      </c>
      <c r="AA83" s="531">
        <f>'Year 5'!AI99</f>
        <v>0</v>
      </c>
      <c r="AB83" s="522">
        <f>'Year 5'!I99*'Year 5'!AH99</f>
        <v>0</v>
      </c>
      <c r="AC83" s="522">
        <f>AD83/18</f>
        <v>0</v>
      </c>
      <c r="AD83" s="523">
        <f>(AA83/9*666)</f>
        <v>0</v>
      </c>
      <c r="AE83" s="524">
        <f t="shared" ref="AE83:AE85" si="53">AD83/7.5</f>
        <v>0</v>
      </c>
    </row>
    <row r="84" spans="1:31">
      <c r="A84" s="518" t="str" cm="1">
        <f t="array" ref="A84:U84">IF('Year 1'!F19:Z19=0,"",'Year 1'!F19:Z19)</f>
        <v>Graduate Students - Academic - Level 2</v>
      </c>
      <c r="B84" s="140" t="str">
        <v/>
      </c>
      <c r="C84" s="140" t="str">
        <v/>
      </c>
      <c r="D84" s="140" t="str">
        <v/>
      </c>
      <c r="E84" s="140" t="str">
        <v/>
      </c>
      <c r="F84" s="140" t="str">
        <v/>
      </c>
      <c r="G84" s="140" t="str">
        <v/>
      </c>
      <c r="H84" s="140" t="str">
        <v/>
      </c>
      <c r="I84" s="140" t="str">
        <v/>
      </c>
      <c r="J84" s="140" t="str">
        <v/>
      </c>
      <c r="K84" s="140" t="str">
        <v/>
      </c>
      <c r="L84" s="140" t="str">
        <v/>
      </c>
      <c r="M84" s="140" t="str">
        <v/>
      </c>
      <c r="N84" s="140" t="str">
        <v/>
      </c>
      <c r="O84" s="140" t="str">
        <v/>
      </c>
      <c r="P84" s="140" t="str">
        <v/>
      </c>
      <c r="Q84" s="140" t="str">
        <v/>
      </c>
      <c r="R84" s="140" t="str">
        <v/>
      </c>
      <c r="S84" s="140" t="str">
        <v/>
      </c>
      <c r="T84" s="140" t="str">
        <v/>
      </c>
      <c r="U84" s="140" t="str">
        <v/>
      </c>
      <c r="V84" s="520">
        <f>(W84+AA84)/9</f>
        <v>0</v>
      </c>
      <c r="W84" s="521">
        <f>('Year 5'!AC19)</f>
        <v>0</v>
      </c>
      <c r="X84" s="522">
        <f>Y84/18</f>
        <v>0</v>
      </c>
      <c r="Y84" s="523">
        <f>(W84/9*666)</f>
        <v>0</v>
      </c>
      <c r="Z84" s="522">
        <f t="shared" si="52"/>
        <v>0</v>
      </c>
      <c r="AA84" s="531">
        <f>'Year 5'!AI100</f>
        <v>0</v>
      </c>
      <c r="AB84" s="522">
        <f>'Year 5'!I100*('Year 5'!AH100)</f>
        <v>0</v>
      </c>
      <c r="AC84" s="522">
        <f>AD84/18</f>
        <v>0</v>
      </c>
      <c r="AD84" s="523">
        <f>(AA84/9*666)</f>
        <v>0</v>
      </c>
      <c r="AE84" s="524">
        <f t="shared" si="53"/>
        <v>0</v>
      </c>
    </row>
    <row r="85" spans="1:31">
      <c r="A85" s="518" t="str" cm="1">
        <f t="array" ref="A85:U85">IF('Year 1'!F20:Z20=0,"",'Year 1'!F20:Z20)</f>
        <v>Graduate Students - Academic - Level 3</v>
      </c>
      <c r="B85" s="140" t="str">
        <v/>
      </c>
      <c r="C85" s="140" t="str">
        <v/>
      </c>
      <c r="D85" s="140" t="str">
        <v/>
      </c>
      <c r="E85" s="140" t="str">
        <v/>
      </c>
      <c r="F85" s="140" t="str">
        <v/>
      </c>
      <c r="G85" s="140" t="str">
        <v/>
      </c>
      <c r="H85" s="140" t="str">
        <v/>
      </c>
      <c r="I85" s="140" t="str">
        <v/>
      </c>
      <c r="J85" s="140" t="str">
        <v/>
      </c>
      <c r="K85" s="140" t="str">
        <v/>
      </c>
      <c r="L85" s="140" t="str">
        <v/>
      </c>
      <c r="M85" s="140" t="str">
        <v/>
      </c>
      <c r="N85" s="140" t="str">
        <v/>
      </c>
      <c r="O85" s="140" t="str">
        <v/>
      </c>
      <c r="P85" s="140" t="str">
        <v/>
      </c>
      <c r="Q85" s="140" t="str">
        <v/>
      </c>
      <c r="R85" s="140" t="str">
        <v/>
      </c>
      <c r="S85" s="140" t="str">
        <v/>
      </c>
      <c r="T85" s="140" t="str">
        <v/>
      </c>
      <c r="U85" s="140" t="str">
        <v/>
      </c>
      <c r="V85" s="520">
        <f>(W85+AA85)/9</f>
        <v>0</v>
      </c>
      <c r="W85" s="521">
        <f>('Year 5'!AC20)</f>
        <v>0</v>
      </c>
      <c r="X85" s="522">
        <f>Y85/18</f>
        <v>0</v>
      </c>
      <c r="Y85" s="523">
        <f>(W85/9*666)</f>
        <v>0</v>
      </c>
      <c r="Z85" s="522">
        <f t="shared" si="52"/>
        <v>0</v>
      </c>
      <c r="AA85" s="531">
        <f>'Year 5'!AI101</f>
        <v>0</v>
      </c>
      <c r="AB85" s="522">
        <f>'Year 5'!I101*('Year 5'!AH101)</f>
        <v>0</v>
      </c>
      <c r="AC85" s="522">
        <f>AD85/18</f>
        <v>0</v>
      </c>
      <c r="AD85" s="523">
        <f>(AA85/9*666)</f>
        <v>0</v>
      </c>
      <c r="AE85" s="524">
        <f t="shared" si="53"/>
        <v>0</v>
      </c>
    </row>
    <row r="86" spans="1:31">
      <c r="A86" s="518" t="str" cm="1">
        <f t="array" ref="A86:U86">IF('Year 1'!F29:Z29=0,"",'Year 1'!F29:Z29)</f>
        <v xml:space="preserve">Other - full time benefited </v>
      </c>
      <c r="B86" s="140" t="str">
        <v/>
      </c>
      <c r="C86" s="140" t="str">
        <v/>
      </c>
      <c r="D86" s="140" t="str">
        <v/>
      </c>
      <c r="E86" s="140" t="str">
        <v/>
      </c>
      <c r="F86" s="140" t="str">
        <v/>
      </c>
      <c r="G86" s="140" t="str">
        <v/>
      </c>
      <c r="H86" s="140" t="str">
        <v/>
      </c>
      <c r="I86" s="140" t="str">
        <v/>
      </c>
      <c r="J86" s="140" t="str">
        <v/>
      </c>
      <c r="K86" s="140" t="str">
        <v/>
      </c>
      <c r="L86" s="140" t="str">
        <v/>
      </c>
      <c r="M86" s="140" t="str">
        <v/>
      </c>
      <c r="N86" s="140" t="str">
        <v/>
      </c>
      <c r="O86" s="140" t="str">
        <v/>
      </c>
      <c r="P86" s="140" t="str">
        <v/>
      </c>
      <c r="Q86" s="140" t="str">
        <v/>
      </c>
      <c r="R86" s="140" t="str">
        <v/>
      </c>
      <c r="S86" s="140" t="str">
        <v/>
      </c>
      <c r="T86" s="140" t="str">
        <v/>
      </c>
      <c r="U86" s="140" t="str">
        <v/>
      </c>
      <c r="V86" s="520">
        <f t="shared" ref="V86:V87" si="54">(W86+AA86)/12</f>
        <v>0</v>
      </c>
      <c r="W86" s="521">
        <f>('Year 5'!AC29)</f>
        <v>0</v>
      </c>
      <c r="X86" s="522">
        <f>Y86/37.5</f>
        <v>0</v>
      </c>
      <c r="Y86" s="523">
        <f>(W86/12*1950)</f>
        <v>0</v>
      </c>
      <c r="Z86" s="522">
        <f>Y86/7.5</f>
        <v>0</v>
      </c>
      <c r="AA86" s="531">
        <f>'Year 5'!AH103</f>
        <v>0</v>
      </c>
      <c r="AB86" s="522">
        <f>'Year 5'!I103*('Year 5'!AG103)</f>
        <v>0</v>
      </c>
      <c r="AC86" s="522">
        <f>AD86/37.5</f>
        <v>0</v>
      </c>
      <c r="AD86" s="523">
        <f t="shared" ref="AD86:AD87" si="55">(AA86/12*1950)</f>
        <v>0</v>
      </c>
      <c r="AE86" s="525">
        <f>AD86/7.5</f>
        <v>0</v>
      </c>
    </row>
    <row r="87" spans="1:31" ht="13.5" thickBot="1">
      <c r="A87" s="519" t="str" cm="1">
        <f t="array" ref="A87:U87">IF('Year 1'!F30:Z30=0,"",'Year 1'!F30:Z30)</f>
        <v xml:space="preserve">Other - full time benefited </v>
      </c>
      <c r="B87" s="501" t="str">
        <v/>
      </c>
      <c r="C87" s="501" t="str">
        <v/>
      </c>
      <c r="D87" s="501" t="str">
        <v/>
      </c>
      <c r="E87" s="501" t="str">
        <v/>
      </c>
      <c r="F87" s="501" t="str">
        <v/>
      </c>
      <c r="G87" s="501" t="str">
        <v/>
      </c>
      <c r="H87" s="501" t="str">
        <v/>
      </c>
      <c r="I87" s="501" t="str">
        <v/>
      </c>
      <c r="J87" s="501" t="str">
        <v/>
      </c>
      <c r="K87" s="501" t="str">
        <v/>
      </c>
      <c r="L87" s="501" t="str">
        <v/>
      </c>
      <c r="M87" s="501" t="str">
        <v/>
      </c>
      <c r="N87" s="501" t="str">
        <v/>
      </c>
      <c r="O87" s="501" t="str">
        <v/>
      </c>
      <c r="P87" s="501" t="str">
        <v/>
      </c>
      <c r="Q87" s="501" t="str">
        <v/>
      </c>
      <c r="R87" s="501" t="str">
        <v/>
      </c>
      <c r="S87" s="501" t="str">
        <v/>
      </c>
      <c r="T87" s="501" t="str">
        <v/>
      </c>
      <c r="U87" s="501" t="str">
        <v/>
      </c>
      <c r="V87" s="526">
        <f t="shared" si="54"/>
        <v>0</v>
      </c>
      <c r="W87" s="527">
        <f>('Year 5'!AC30)</f>
        <v>0</v>
      </c>
      <c r="X87" s="528">
        <f>Y87/37.5</f>
        <v>0</v>
      </c>
      <c r="Y87" s="529">
        <f>(W87/12*1950)</f>
        <v>0</v>
      </c>
      <c r="Z87" s="528">
        <f>Y87/7.5</f>
        <v>0</v>
      </c>
      <c r="AA87" s="532">
        <f>'Year 5'!AH104</f>
        <v>0</v>
      </c>
      <c r="AB87" s="528">
        <f>'Year 5'!I104*'Year 5'!AG104</f>
        <v>0</v>
      </c>
      <c r="AC87" s="528">
        <f>AD87/37.5</f>
        <v>0</v>
      </c>
      <c r="AD87" s="529">
        <f t="shared" si="55"/>
        <v>0</v>
      </c>
      <c r="AE87" s="530">
        <f>AD87/7.5</f>
        <v>0</v>
      </c>
    </row>
    <row r="88" spans="1:31" ht="13.5" thickBot="1">
      <c r="A88" s="1411" t="s">
        <v>203</v>
      </c>
      <c r="B88" s="496"/>
      <c r="C88" s="496"/>
      <c r="D88" s="496"/>
      <c r="E88" s="496"/>
      <c r="F88" s="496"/>
      <c r="G88" s="496"/>
      <c r="H88" s="496"/>
      <c r="I88" s="496"/>
      <c r="J88" s="496"/>
      <c r="K88" s="496"/>
      <c r="L88" s="496"/>
      <c r="M88" s="496"/>
      <c r="N88" s="496"/>
      <c r="O88" s="496"/>
      <c r="P88" s="496"/>
      <c r="Q88" s="496"/>
      <c r="R88" s="496"/>
      <c r="S88" s="496"/>
      <c r="T88" s="496"/>
      <c r="U88" s="496"/>
      <c r="V88" s="1413" t="s">
        <v>188</v>
      </c>
      <c r="W88" s="1415" t="s">
        <v>189</v>
      </c>
      <c r="X88" s="1416"/>
      <c r="Y88" s="1416"/>
      <c r="Z88" s="1417"/>
      <c r="AA88" s="1415" t="s">
        <v>2</v>
      </c>
      <c r="AB88" s="1416"/>
      <c r="AC88" s="1416"/>
      <c r="AD88" s="1416"/>
      <c r="AE88" s="1417"/>
    </row>
    <row r="89" spans="1:31" ht="13.5" thickBot="1">
      <c r="A89" s="1412"/>
      <c r="B89" s="502"/>
      <c r="C89" s="502"/>
      <c r="D89" s="502"/>
      <c r="E89" s="502"/>
      <c r="F89" s="502"/>
      <c r="G89" s="502"/>
      <c r="H89" s="502"/>
      <c r="I89" s="502"/>
      <c r="J89" s="502"/>
      <c r="K89" s="502"/>
      <c r="L89" s="502"/>
      <c r="M89" s="502"/>
      <c r="N89" s="502"/>
      <c r="O89" s="502"/>
      <c r="P89" s="502"/>
      <c r="Q89" s="502"/>
      <c r="R89" s="502"/>
      <c r="S89" s="502"/>
      <c r="T89" s="502"/>
      <c r="U89" s="502"/>
      <c r="V89" s="1414"/>
      <c r="W89" s="510" t="s">
        <v>190</v>
      </c>
      <c r="X89" s="510" t="s">
        <v>191</v>
      </c>
      <c r="Y89" s="510" t="s">
        <v>192</v>
      </c>
      <c r="Z89" s="511" t="s">
        <v>193</v>
      </c>
      <c r="AA89" s="1415" t="s">
        <v>190</v>
      </c>
      <c r="AB89" s="1416"/>
      <c r="AC89" s="516" t="s">
        <v>191</v>
      </c>
      <c r="AD89" s="516" t="s">
        <v>192</v>
      </c>
      <c r="AE89" s="517" t="s">
        <v>193</v>
      </c>
    </row>
    <row r="90" spans="1:31">
      <c r="A90" s="507" t="str" cm="1">
        <f t="array" ref="A90:P90">IF('Year 1'!C7:R7=0,"Senior Personnel",'Year 1'!C7:R7)</f>
        <v>Senior Personnel</v>
      </c>
      <c r="B90" s="497" t="str">
        <v>Senior Personnel</v>
      </c>
      <c r="C90" s="497" t="str">
        <v>Senior Personnel</v>
      </c>
      <c r="D90" s="497" t="str">
        <v>Senior Personnel</v>
      </c>
      <c r="E90" s="497" t="str">
        <v>Senior Personnel</v>
      </c>
      <c r="F90" s="497" t="str">
        <v>Senior Personnel</v>
      </c>
      <c r="G90" s="497" t="str">
        <v>Senior Personnel</v>
      </c>
      <c r="H90" s="497" t="str">
        <v>Senior Personnel</v>
      </c>
      <c r="I90" s="497" t="str">
        <v>Senior Personnel</v>
      </c>
      <c r="J90" s="497" t="str">
        <v>Senior Personnel</v>
      </c>
      <c r="K90" s="497" t="str">
        <v>Senior Personnel</v>
      </c>
      <c r="L90" s="497" t="str">
        <v>Senior Personnel</v>
      </c>
      <c r="M90" s="497" t="str">
        <v>Senior Personnel</v>
      </c>
      <c r="N90" s="497" t="str">
        <v>Senior Personnel</v>
      </c>
      <c r="O90" s="497" t="str">
        <v>Senior Personnel</v>
      </c>
      <c r="P90" s="497" t="str">
        <v>Senior Personnel</v>
      </c>
      <c r="Q90" s="496"/>
      <c r="R90" s="496"/>
      <c r="S90" s="496"/>
      <c r="T90" s="496"/>
      <c r="U90" s="496"/>
      <c r="V90" s="533">
        <f t="shared" ref="V90:V97" si="56">(W90+AA90)/12</f>
        <v>0</v>
      </c>
      <c r="W90" s="498">
        <f>'Year 6'!AB7+'Year 6'!AC7+'Year 6'!AD7</f>
        <v>0</v>
      </c>
      <c r="X90" s="499">
        <f t="shared" ref="X90:X98" si="57">Y90/37.5</f>
        <v>0</v>
      </c>
      <c r="Y90" s="508">
        <f t="shared" ref="Y90:Y97" si="58">W90/12*1950</f>
        <v>0</v>
      </c>
      <c r="Z90" s="499">
        <f t="shared" ref="Z90:Z98" si="59">Y90/7.5</f>
        <v>0</v>
      </c>
      <c r="AA90" s="1409">
        <f>'Year 6'!AH7+'Year 6'!AI7+'Year 6'!AJ7</f>
        <v>0</v>
      </c>
      <c r="AB90" s="1410"/>
      <c r="AC90" s="499">
        <f t="shared" ref="AC90:AC98" si="60">AD90/37.5</f>
        <v>0</v>
      </c>
      <c r="AD90" s="508">
        <f t="shared" ref="AD90:AD98" si="61">(AA90/12*1950)</f>
        <v>0</v>
      </c>
      <c r="AE90" s="500">
        <f t="shared" ref="AE90:AE98" si="62">AD90/7.5</f>
        <v>0</v>
      </c>
    </row>
    <row r="91" spans="1:31">
      <c r="A91" s="495" t="str" cm="1">
        <f t="array" ref="A91:P91">IF('Year 1'!C8:R8=0,"Senior Personnel",'Year 1'!C8:R8)</f>
        <v>Senior Personnel</v>
      </c>
      <c r="B91" s="140" t="str">
        <v>Senior Personnel</v>
      </c>
      <c r="C91" s="140" t="str">
        <v>Senior Personnel</v>
      </c>
      <c r="D91" s="140" t="str">
        <v>Senior Personnel</v>
      </c>
      <c r="E91" s="140" t="str">
        <v>Senior Personnel</v>
      </c>
      <c r="F91" s="140" t="str">
        <v>Senior Personnel</v>
      </c>
      <c r="G91" s="140" t="str">
        <v>Senior Personnel</v>
      </c>
      <c r="H91" s="140" t="str">
        <v>Senior Personnel</v>
      </c>
      <c r="I91" s="140" t="str">
        <v>Senior Personnel</v>
      </c>
      <c r="J91" s="140" t="str">
        <v>Senior Personnel</v>
      </c>
      <c r="K91" s="140" t="str">
        <v>Senior Personnel</v>
      </c>
      <c r="L91" s="140" t="str">
        <v>Senior Personnel</v>
      </c>
      <c r="M91" s="140" t="str">
        <v>Senior Personnel</v>
      </c>
      <c r="N91" s="140" t="str">
        <v>Senior Personnel</v>
      </c>
      <c r="O91" s="140" t="str">
        <v>Senior Personnel</v>
      </c>
      <c r="P91" s="140" t="str">
        <v>Senior Personnel</v>
      </c>
      <c r="Q91" s="140"/>
      <c r="R91" s="140"/>
      <c r="S91" s="140"/>
      <c r="T91" s="140"/>
      <c r="U91" s="140"/>
      <c r="V91" s="533">
        <f t="shared" si="56"/>
        <v>0</v>
      </c>
      <c r="W91" s="492">
        <f>'Year 6'!AB8+'Year 6'!AC8+'Year 6'!AD8</f>
        <v>0</v>
      </c>
      <c r="X91" s="493">
        <f t="shared" si="57"/>
        <v>0</v>
      </c>
      <c r="Y91" s="503">
        <f t="shared" si="58"/>
        <v>0</v>
      </c>
      <c r="Z91" s="493">
        <f t="shared" si="59"/>
        <v>0</v>
      </c>
      <c r="AA91" s="1407">
        <f>'Year 6'!AH8+'Year 6'!AI8+'Year 6'!AJ8</f>
        <v>0</v>
      </c>
      <c r="AB91" s="1408"/>
      <c r="AC91" s="493">
        <f t="shared" si="60"/>
        <v>0</v>
      </c>
      <c r="AD91" s="503">
        <f t="shared" si="61"/>
        <v>0</v>
      </c>
      <c r="AE91" s="494">
        <f t="shared" si="62"/>
        <v>0</v>
      </c>
    </row>
    <row r="92" spans="1:31">
      <c r="A92" s="495" t="str" cm="1">
        <f t="array" ref="A92:P92">IF('Year 1'!C9:R9=0,"Senior Personnel",'Year 1'!C9:R9)</f>
        <v>Senior Personnel</v>
      </c>
      <c r="B92" s="140" t="str">
        <v>Senior Personnel</v>
      </c>
      <c r="C92" s="140" t="str">
        <v>Senior Personnel</v>
      </c>
      <c r="D92" s="140" t="str">
        <v>Senior Personnel</v>
      </c>
      <c r="E92" s="140" t="str">
        <v>Senior Personnel</v>
      </c>
      <c r="F92" s="140" t="str">
        <v>Senior Personnel</v>
      </c>
      <c r="G92" s="140" t="str">
        <v>Senior Personnel</v>
      </c>
      <c r="H92" s="140" t="str">
        <v>Senior Personnel</v>
      </c>
      <c r="I92" s="140" t="str">
        <v>Senior Personnel</v>
      </c>
      <c r="J92" s="140" t="str">
        <v>Senior Personnel</v>
      </c>
      <c r="K92" s="140" t="str">
        <v>Senior Personnel</v>
      </c>
      <c r="L92" s="140" t="str">
        <v>Senior Personnel</v>
      </c>
      <c r="M92" s="140" t="str">
        <v>Senior Personnel</v>
      </c>
      <c r="N92" s="140" t="str">
        <v>Senior Personnel</v>
      </c>
      <c r="O92" s="140" t="str">
        <v>Senior Personnel</v>
      </c>
      <c r="P92" s="140" t="str">
        <v>Senior Personnel</v>
      </c>
      <c r="Q92" s="140"/>
      <c r="R92" s="140"/>
      <c r="S92" s="140"/>
      <c r="T92" s="140"/>
      <c r="U92" s="140"/>
      <c r="V92" s="533">
        <f t="shared" si="56"/>
        <v>0</v>
      </c>
      <c r="W92" s="492">
        <f>'Year 6'!AB9+'Year 6'!AC9+'Year 6'!AD9</f>
        <v>0</v>
      </c>
      <c r="X92" s="493">
        <f t="shared" si="57"/>
        <v>0</v>
      </c>
      <c r="Y92" s="503">
        <f t="shared" si="58"/>
        <v>0</v>
      </c>
      <c r="Z92" s="493">
        <f t="shared" si="59"/>
        <v>0</v>
      </c>
      <c r="AA92" s="1407">
        <f>'Year 6'!AH9+'Year 6'!AI9+'Year 6'!AJ9</f>
        <v>0</v>
      </c>
      <c r="AB92" s="1408"/>
      <c r="AC92" s="493">
        <f t="shared" si="60"/>
        <v>0</v>
      </c>
      <c r="AD92" s="503">
        <f t="shared" si="61"/>
        <v>0</v>
      </c>
      <c r="AE92" s="494">
        <f t="shared" si="62"/>
        <v>0</v>
      </c>
    </row>
    <row r="93" spans="1:31">
      <c r="A93" s="495" t="str" cm="1">
        <f t="array" ref="A93:P93">IF('Year 1'!C10:R10=0,"Senior Personnel",'Year 1'!C10:R10)</f>
        <v>Senior Personnel</v>
      </c>
      <c r="B93" s="140" t="str">
        <v>Senior Personnel</v>
      </c>
      <c r="C93" s="140" t="str">
        <v>Senior Personnel</v>
      </c>
      <c r="D93" s="140" t="str">
        <v>Senior Personnel</v>
      </c>
      <c r="E93" s="140" t="str">
        <v>Senior Personnel</v>
      </c>
      <c r="F93" s="140" t="str">
        <v>Senior Personnel</v>
      </c>
      <c r="G93" s="140" t="str">
        <v>Senior Personnel</v>
      </c>
      <c r="H93" s="140" t="str">
        <v>Senior Personnel</v>
      </c>
      <c r="I93" s="140" t="str">
        <v>Senior Personnel</v>
      </c>
      <c r="J93" s="140" t="str">
        <v>Senior Personnel</v>
      </c>
      <c r="K93" s="140" t="str">
        <v>Senior Personnel</v>
      </c>
      <c r="L93" s="140" t="str">
        <v>Senior Personnel</v>
      </c>
      <c r="M93" s="140" t="str">
        <v>Senior Personnel</v>
      </c>
      <c r="N93" s="140" t="str">
        <v>Senior Personnel</v>
      </c>
      <c r="O93" s="140" t="str">
        <v>Senior Personnel</v>
      </c>
      <c r="P93" s="140" t="str">
        <v>Senior Personnel</v>
      </c>
      <c r="Q93" s="140"/>
      <c r="R93" s="140"/>
      <c r="S93" s="140"/>
      <c r="T93" s="140"/>
      <c r="U93" s="140"/>
      <c r="V93" s="533">
        <f t="shared" si="56"/>
        <v>0</v>
      </c>
      <c r="W93" s="492">
        <f>'Year 6'!AB10+'Year 6'!AC10+'Year 6'!AD10</f>
        <v>0</v>
      </c>
      <c r="X93" s="493">
        <f t="shared" si="57"/>
        <v>0</v>
      </c>
      <c r="Y93" s="503">
        <f t="shared" si="58"/>
        <v>0</v>
      </c>
      <c r="Z93" s="493">
        <f t="shared" si="59"/>
        <v>0</v>
      </c>
      <c r="AA93" s="1407">
        <f>'Year 6'!AH10+'Year 6'!AI10+'Year 6'!AJ10</f>
        <v>0</v>
      </c>
      <c r="AB93" s="1408"/>
      <c r="AC93" s="493">
        <f t="shared" si="60"/>
        <v>0</v>
      </c>
      <c r="AD93" s="503">
        <f t="shared" si="61"/>
        <v>0</v>
      </c>
      <c r="AE93" s="494">
        <f t="shared" si="62"/>
        <v>0</v>
      </c>
    </row>
    <row r="94" spans="1:31">
      <c r="A94" s="495" t="str" cm="1">
        <f t="array" ref="A94:P94">IF('Year 1'!C11:R11=0,"Senior Personnel",'Year 1'!C11:R11)</f>
        <v>Senior Personnel</v>
      </c>
      <c r="B94" s="140" t="str">
        <v>Senior Personnel</v>
      </c>
      <c r="C94" s="140" t="str">
        <v>Senior Personnel</v>
      </c>
      <c r="D94" s="140" t="str">
        <v>Senior Personnel</v>
      </c>
      <c r="E94" s="140" t="str">
        <v>Senior Personnel</v>
      </c>
      <c r="F94" s="140" t="str">
        <v>Senior Personnel</v>
      </c>
      <c r="G94" s="140" t="str">
        <v>Senior Personnel</v>
      </c>
      <c r="H94" s="140" t="str">
        <v>Senior Personnel</v>
      </c>
      <c r="I94" s="140" t="str">
        <v>Senior Personnel</v>
      </c>
      <c r="J94" s="140" t="str">
        <v>Senior Personnel</v>
      </c>
      <c r="K94" s="140" t="str">
        <v>Senior Personnel</v>
      </c>
      <c r="L94" s="140" t="str">
        <v>Senior Personnel</v>
      </c>
      <c r="M94" s="140" t="str">
        <v>Senior Personnel</v>
      </c>
      <c r="N94" s="140" t="str">
        <v>Senior Personnel</v>
      </c>
      <c r="O94" s="140" t="str">
        <v>Senior Personnel</v>
      </c>
      <c r="P94" s="140" t="str">
        <v>Senior Personnel</v>
      </c>
      <c r="Q94" s="140"/>
      <c r="R94" s="140"/>
      <c r="S94" s="140"/>
      <c r="T94" s="140"/>
      <c r="U94" s="140"/>
      <c r="V94" s="533">
        <f t="shared" si="56"/>
        <v>0</v>
      </c>
      <c r="W94" s="492">
        <f>'Year 6'!AB11+'Year 6'!AC11+'Year 6'!AD11</f>
        <v>0</v>
      </c>
      <c r="X94" s="493">
        <f t="shared" si="57"/>
        <v>0</v>
      </c>
      <c r="Y94" s="503">
        <f t="shared" si="58"/>
        <v>0</v>
      </c>
      <c r="Z94" s="493">
        <f t="shared" si="59"/>
        <v>0</v>
      </c>
      <c r="AA94" s="1407">
        <f>'Year 6'!AH11+'Year 6'!AI11+'Year 6'!AJ11</f>
        <v>0</v>
      </c>
      <c r="AB94" s="1408"/>
      <c r="AC94" s="493">
        <f t="shared" si="60"/>
        <v>0</v>
      </c>
      <c r="AD94" s="503">
        <f t="shared" si="61"/>
        <v>0</v>
      </c>
      <c r="AE94" s="494">
        <f t="shared" si="62"/>
        <v>0</v>
      </c>
    </row>
    <row r="95" spans="1:31">
      <c r="A95" s="495" t="str" cm="1">
        <f t="array" ref="A95:P95">IF('Year 1'!C12:R12=0,"Senior Personnel",'Year 1'!C12:R12)</f>
        <v>Senior Personnel</v>
      </c>
      <c r="B95" s="140" t="str">
        <v>Senior Personnel</v>
      </c>
      <c r="C95" s="140" t="str">
        <v>Senior Personnel</v>
      </c>
      <c r="D95" s="140" t="str">
        <v>Senior Personnel</v>
      </c>
      <c r="E95" s="140" t="str">
        <v>Senior Personnel</v>
      </c>
      <c r="F95" s="140" t="str">
        <v>Senior Personnel</v>
      </c>
      <c r="G95" s="140" t="str">
        <v>Senior Personnel</v>
      </c>
      <c r="H95" s="140" t="str">
        <v>Senior Personnel</v>
      </c>
      <c r="I95" s="140" t="str">
        <v>Senior Personnel</v>
      </c>
      <c r="J95" s="140" t="str">
        <v>Senior Personnel</v>
      </c>
      <c r="K95" s="140" t="str">
        <v>Senior Personnel</v>
      </c>
      <c r="L95" s="140" t="str">
        <v>Senior Personnel</v>
      </c>
      <c r="M95" s="140" t="str">
        <v>Senior Personnel</v>
      </c>
      <c r="N95" s="140" t="str">
        <v>Senior Personnel</v>
      </c>
      <c r="O95" s="140" t="str">
        <v>Senior Personnel</v>
      </c>
      <c r="P95" s="140" t="str">
        <v>Senior Personnel</v>
      </c>
      <c r="Q95" s="140"/>
      <c r="R95" s="140"/>
      <c r="S95" s="140"/>
      <c r="T95" s="140"/>
      <c r="U95" s="140"/>
      <c r="V95" s="533">
        <f t="shared" si="56"/>
        <v>0</v>
      </c>
      <c r="W95" s="492">
        <f>'Year 6'!AB12+'Year 6'!AC12+'Year 6'!AD12</f>
        <v>0</v>
      </c>
      <c r="X95" s="493">
        <f t="shared" si="57"/>
        <v>0</v>
      </c>
      <c r="Y95" s="503">
        <f t="shared" si="58"/>
        <v>0</v>
      </c>
      <c r="Z95" s="493">
        <f t="shared" si="59"/>
        <v>0</v>
      </c>
      <c r="AA95" s="1407">
        <f>'Year 6'!AH12+'Year 6'!AI12+'Year 6'!AJ12</f>
        <v>0</v>
      </c>
      <c r="AB95" s="1408"/>
      <c r="AC95" s="493">
        <f t="shared" si="60"/>
        <v>0</v>
      </c>
      <c r="AD95" s="503">
        <f t="shared" si="61"/>
        <v>0</v>
      </c>
      <c r="AE95" s="494">
        <f t="shared" si="62"/>
        <v>0</v>
      </c>
    </row>
    <row r="96" spans="1:31" ht="13.5" customHeight="1">
      <c r="A96" s="495" t="str" cm="1">
        <f t="array" ref="A96:P96">IF('Year 1'!C13:R13=0,"Senior Personnel",'Year 1'!C13:R13)</f>
        <v>Senior Personnel</v>
      </c>
      <c r="B96" s="140" t="str">
        <v>Senior Personnel</v>
      </c>
      <c r="C96" s="140" t="str">
        <v>Senior Personnel</v>
      </c>
      <c r="D96" s="140" t="str">
        <v>Senior Personnel</v>
      </c>
      <c r="E96" s="140" t="str">
        <v>Senior Personnel</v>
      </c>
      <c r="F96" s="140" t="str">
        <v>Senior Personnel</v>
      </c>
      <c r="G96" s="140" t="str">
        <v>Senior Personnel</v>
      </c>
      <c r="H96" s="140" t="str">
        <v>Senior Personnel</v>
      </c>
      <c r="I96" s="140" t="str">
        <v>Senior Personnel</v>
      </c>
      <c r="J96" s="140" t="str">
        <v>Senior Personnel</v>
      </c>
      <c r="K96" s="140" t="str">
        <v>Senior Personnel</v>
      </c>
      <c r="L96" s="140" t="str">
        <v>Senior Personnel</v>
      </c>
      <c r="M96" s="140" t="str">
        <v>Senior Personnel</v>
      </c>
      <c r="N96" s="140" t="str">
        <v>Senior Personnel</v>
      </c>
      <c r="O96" s="140" t="str">
        <v>Senior Personnel</v>
      </c>
      <c r="P96" s="140" t="str">
        <v>Senior Personnel</v>
      </c>
      <c r="Q96" s="140"/>
      <c r="R96" s="140"/>
      <c r="S96" s="140"/>
      <c r="T96" s="140"/>
      <c r="U96" s="140"/>
      <c r="V96" s="533">
        <f t="shared" si="56"/>
        <v>0</v>
      </c>
      <c r="W96" s="492">
        <f>'Year 6'!AB13+'Year 6'!AC13+'Year 6'!AD13</f>
        <v>0</v>
      </c>
      <c r="X96" s="493">
        <f t="shared" si="57"/>
        <v>0</v>
      </c>
      <c r="Y96" s="503">
        <f t="shared" si="58"/>
        <v>0</v>
      </c>
      <c r="Z96" s="493">
        <f t="shared" si="59"/>
        <v>0</v>
      </c>
      <c r="AA96" s="1407">
        <f>'Year 6'!AH13+'Year 6'!AI13+'Year 6'!AJ13</f>
        <v>0</v>
      </c>
      <c r="AB96" s="1408"/>
      <c r="AC96" s="493">
        <f t="shared" si="60"/>
        <v>0</v>
      </c>
      <c r="AD96" s="503">
        <f t="shared" si="61"/>
        <v>0</v>
      </c>
      <c r="AE96" s="494">
        <f t="shared" si="62"/>
        <v>0</v>
      </c>
    </row>
    <row r="97" spans="1:31">
      <c r="A97" s="495" t="str" cm="1">
        <f t="array" ref="A97:P97">IF('Year 1'!C14:R14=0,"Senior Personnel",'Year 1'!C14:R14)</f>
        <v>Senior Personnel</v>
      </c>
      <c r="B97" s="140" t="str">
        <v>Senior Personnel</v>
      </c>
      <c r="C97" s="140" t="str">
        <v>Senior Personnel</v>
      </c>
      <c r="D97" s="140" t="str">
        <v>Senior Personnel</v>
      </c>
      <c r="E97" s="140" t="str">
        <v>Senior Personnel</v>
      </c>
      <c r="F97" s="140" t="str">
        <v>Senior Personnel</v>
      </c>
      <c r="G97" s="140" t="str">
        <v>Senior Personnel</v>
      </c>
      <c r="H97" s="140" t="str">
        <v>Senior Personnel</v>
      </c>
      <c r="I97" s="140" t="str">
        <v>Senior Personnel</v>
      </c>
      <c r="J97" s="140" t="str">
        <v>Senior Personnel</v>
      </c>
      <c r="K97" s="140" t="str">
        <v>Senior Personnel</v>
      </c>
      <c r="L97" s="140" t="str">
        <v>Senior Personnel</v>
      </c>
      <c r="M97" s="140" t="str">
        <v>Senior Personnel</v>
      </c>
      <c r="N97" s="140" t="str">
        <v>Senior Personnel</v>
      </c>
      <c r="O97" s="140" t="str">
        <v>Senior Personnel</v>
      </c>
      <c r="P97" s="140" t="str">
        <v>Senior Personnel</v>
      </c>
      <c r="Q97" s="140"/>
      <c r="R97" s="140"/>
      <c r="S97" s="140"/>
      <c r="T97" s="140"/>
      <c r="U97" s="140"/>
      <c r="V97" s="533">
        <f t="shared" si="56"/>
        <v>0</v>
      </c>
      <c r="W97" s="492">
        <f>'Year 6'!AB14+'Year 6'!AC14+'Year 6'!AD14</f>
        <v>0</v>
      </c>
      <c r="X97" s="493">
        <f t="shared" si="57"/>
        <v>0</v>
      </c>
      <c r="Y97" s="503">
        <f t="shared" si="58"/>
        <v>0</v>
      </c>
      <c r="Z97" s="493">
        <f t="shared" si="59"/>
        <v>0</v>
      </c>
      <c r="AA97" s="1407">
        <f>'Year 6'!AH14+'Year 6'!AI14+'Year 6'!AJ14</f>
        <v>0</v>
      </c>
      <c r="AB97" s="1408"/>
      <c r="AC97" s="493">
        <f t="shared" si="60"/>
        <v>0</v>
      </c>
      <c r="AD97" s="503">
        <f t="shared" si="61"/>
        <v>0</v>
      </c>
      <c r="AE97" s="494">
        <f t="shared" si="62"/>
        <v>0</v>
      </c>
    </row>
    <row r="98" spans="1:31">
      <c r="A98" s="518" t="str" cm="1">
        <f t="array" ref="A98:U98">IF('Year 1'!F17:Z17=0,"",'Year 1'!F17:Z17)</f>
        <v>Post Doctoral Associates</v>
      </c>
      <c r="B98" s="140" t="str">
        <v/>
      </c>
      <c r="C98" s="140" t="str">
        <v/>
      </c>
      <c r="D98" s="140" t="str">
        <v/>
      </c>
      <c r="E98" s="140" t="str">
        <v/>
      </c>
      <c r="F98" s="140" t="str">
        <v/>
      </c>
      <c r="G98" s="140" t="str">
        <v/>
      </c>
      <c r="H98" s="140" t="str">
        <v/>
      </c>
      <c r="I98" s="140" t="str">
        <v/>
      </c>
      <c r="J98" s="140" t="str">
        <v/>
      </c>
      <c r="K98" s="140" t="str">
        <v/>
      </c>
      <c r="L98" s="140" t="str">
        <v/>
      </c>
      <c r="M98" s="140" t="str">
        <v/>
      </c>
      <c r="N98" s="140" t="str">
        <v/>
      </c>
      <c r="O98" s="140" t="str">
        <v/>
      </c>
      <c r="P98" s="140" t="str">
        <v/>
      </c>
      <c r="Q98" s="140" t="str">
        <v/>
      </c>
      <c r="R98" s="140" t="str">
        <v/>
      </c>
      <c r="S98" s="140" t="str">
        <v/>
      </c>
      <c r="T98" s="140" t="str">
        <v/>
      </c>
      <c r="U98" s="140" t="str">
        <v/>
      </c>
      <c r="V98" s="520">
        <f>(W98+AA98)/12</f>
        <v>0</v>
      </c>
      <c r="W98" s="521">
        <f>('Year 6'!AB17)</f>
        <v>0</v>
      </c>
      <c r="X98" s="522">
        <f t="shared" si="57"/>
        <v>0</v>
      </c>
      <c r="Y98" s="523">
        <f>(W98/12*1950)</f>
        <v>0</v>
      </c>
      <c r="Z98" s="522">
        <f t="shared" si="59"/>
        <v>0</v>
      </c>
      <c r="AA98" s="531">
        <f>'Year 6'!AH114</f>
        <v>0</v>
      </c>
      <c r="AB98" s="522">
        <f>'Year 6'!I114*('Year 6'!AG114)</f>
        <v>0</v>
      </c>
      <c r="AC98" s="522">
        <f t="shared" si="60"/>
        <v>0</v>
      </c>
      <c r="AD98" s="523">
        <f t="shared" si="61"/>
        <v>0</v>
      </c>
      <c r="AE98" s="524">
        <f t="shared" si="62"/>
        <v>0</v>
      </c>
    </row>
    <row r="99" spans="1:31">
      <c r="A99" s="518" t="str" cm="1">
        <f t="array" ref="A99:U99">IF('Year 1'!F18:Z18=0,"",'Year 1'!F18:Z18)</f>
        <v>Graduate Students - Academic - Level 1</v>
      </c>
      <c r="B99" s="140" t="str">
        <v/>
      </c>
      <c r="C99" s="140" t="str">
        <v/>
      </c>
      <c r="D99" s="140" t="str">
        <v/>
      </c>
      <c r="E99" s="140" t="str">
        <v/>
      </c>
      <c r="F99" s="140" t="str">
        <v/>
      </c>
      <c r="G99" s="140" t="str">
        <v/>
      </c>
      <c r="H99" s="140" t="str">
        <v/>
      </c>
      <c r="I99" s="140" t="str">
        <v/>
      </c>
      <c r="J99" s="140" t="str">
        <v/>
      </c>
      <c r="K99" s="140" t="str">
        <v/>
      </c>
      <c r="L99" s="140" t="str">
        <v/>
      </c>
      <c r="M99" s="140" t="str">
        <v/>
      </c>
      <c r="N99" s="140" t="str">
        <v/>
      </c>
      <c r="O99" s="140" t="str">
        <v/>
      </c>
      <c r="P99" s="140" t="str">
        <v/>
      </c>
      <c r="Q99" s="140" t="str">
        <v/>
      </c>
      <c r="R99" s="140" t="str">
        <v/>
      </c>
      <c r="S99" s="140" t="str">
        <v/>
      </c>
      <c r="T99" s="140" t="str">
        <v/>
      </c>
      <c r="U99" s="140" t="str">
        <v/>
      </c>
      <c r="V99" s="520">
        <f>(W99+AA99)/9</f>
        <v>0</v>
      </c>
      <c r="W99" s="521">
        <f>'Year 6'!AC18</f>
        <v>0</v>
      </c>
      <c r="X99" s="522">
        <f>Y99/18</f>
        <v>0</v>
      </c>
      <c r="Y99" s="523">
        <f>(W99/9*666)</f>
        <v>0</v>
      </c>
      <c r="Z99" s="522">
        <f t="shared" ref="Z99:Z101" si="63">Y99/7.5</f>
        <v>0</v>
      </c>
      <c r="AA99" s="531">
        <f>'Year 6'!AI115</f>
        <v>0</v>
      </c>
      <c r="AB99" s="522">
        <f>'Year 6'!I115*'Year 6'!AH115</f>
        <v>0</v>
      </c>
      <c r="AC99" s="522">
        <f>AD99/18</f>
        <v>0</v>
      </c>
      <c r="AD99" s="523">
        <f>(AA99/9*666)</f>
        <v>0</v>
      </c>
      <c r="AE99" s="524">
        <f t="shared" ref="AE99:AE101" si="64">AD99/7.5</f>
        <v>0</v>
      </c>
    </row>
    <row r="100" spans="1:31">
      <c r="A100" s="518" t="str" cm="1">
        <f t="array" ref="A100:U100">IF('Year 1'!F19:Z19=0,"",'Year 1'!F19:Z19)</f>
        <v>Graduate Students - Academic - Level 2</v>
      </c>
      <c r="B100" s="140" t="str">
        <v/>
      </c>
      <c r="C100" s="140" t="str">
        <v/>
      </c>
      <c r="D100" s="140" t="str">
        <v/>
      </c>
      <c r="E100" s="140" t="str">
        <v/>
      </c>
      <c r="F100" s="140" t="str">
        <v/>
      </c>
      <c r="G100" s="140" t="str">
        <v/>
      </c>
      <c r="H100" s="140" t="str">
        <v/>
      </c>
      <c r="I100" s="140" t="str">
        <v/>
      </c>
      <c r="J100" s="140" t="str">
        <v/>
      </c>
      <c r="K100" s="140" t="str">
        <v/>
      </c>
      <c r="L100" s="140" t="str">
        <v/>
      </c>
      <c r="M100" s="140" t="str">
        <v/>
      </c>
      <c r="N100" s="140" t="str">
        <v/>
      </c>
      <c r="O100" s="140" t="str">
        <v/>
      </c>
      <c r="P100" s="140" t="str">
        <v/>
      </c>
      <c r="Q100" s="140" t="str">
        <v/>
      </c>
      <c r="R100" s="140" t="str">
        <v/>
      </c>
      <c r="S100" s="140" t="str">
        <v/>
      </c>
      <c r="T100" s="140" t="str">
        <v/>
      </c>
      <c r="U100" s="140" t="str">
        <v/>
      </c>
      <c r="V100" s="520">
        <f>(W100+AA100)/9</f>
        <v>0</v>
      </c>
      <c r="W100" s="521">
        <f>('Year 6'!AC19)</f>
        <v>0</v>
      </c>
      <c r="X100" s="522">
        <f>Y100/18</f>
        <v>0</v>
      </c>
      <c r="Y100" s="523">
        <f>(W100/9*666)</f>
        <v>0</v>
      </c>
      <c r="Z100" s="522">
        <f t="shared" si="63"/>
        <v>0</v>
      </c>
      <c r="AA100" s="531">
        <f>'Year 6'!AI116</f>
        <v>0</v>
      </c>
      <c r="AB100" s="522">
        <f>'Year 6'!I116*('Year 6'!AH116)</f>
        <v>0</v>
      </c>
      <c r="AC100" s="522">
        <f>AD100/18</f>
        <v>0</v>
      </c>
      <c r="AD100" s="523">
        <f>(AA100/9*666)</f>
        <v>0</v>
      </c>
      <c r="AE100" s="524">
        <f t="shared" si="64"/>
        <v>0</v>
      </c>
    </row>
    <row r="101" spans="1:31">
      <c r="A101" s="518" t="str" cm="1">
        <f t="array" ref="A101:U101">IF('Year 1'!F20:Z20=0,"",'Year 1'!F20:Z20)</f>
        <v>Graduate Students - Academic - Level 3</v>
      </c>
      <c r="B101" s="140" t="str">
        <v/>
      </c>
      <c r="C101" s="140" t="str">
        <v/>
      </c>
      <c r="D101" s="140" t="str">
        <v/>
      </c>
      <c r="E101" s="140" t="str">
        <v/>
      </c>
      <c r="F101" s="140" t="str">
        <v/>
      </c>
      <c r="G101" s="140" t="str">
        <v/>
      </c>
      <c r="H101" s="140" t="str">
        <v/>
      </c>
      <c r="I101" s="140" t="str">
        <v/>
      </c>
      <c r="J101" s="140" t="str">
        <v/>
      </c>
      <c r="K101" s="140" t="str">
        <v/>
      </c>
      <c r="L101" s="140" t="str">
        <v/>
      </c>
      <c r="M101" s="140" t="str">
        <v/>
      </c>
      <c r="N101" s="140" t="str">
        <v/>
      </c>
      <c r="O101" s="140" t="str">
        <v/>
      </c>
      <c r="P101" s="140" t="str">
        <v/>
      </c>
      <c r="Q101" s="140" t="str">
        <v/>
      </c>
      <c r="R101" s="140" t="str">
        <v/>
      </c>
      <c r="S101" s="140" t="str">
        <v/>
      </c>
      <c r="T101" s="140" t="str">
        <v/>
      </c>
      <c r="U101" s="140" t="str">
        <v/>
      </c>
      <c r="V101" s="520">
        <f>(W101+AA101)/9</f>
        <v>0</v>
      </c>
      <c r="W101" s="521">
        <f>('Year 6'!AC20)</f>
        <v>0</v>
      </c>
      <c r="X101" s="522">
        <f>Y101/18</f>
        <v>0</v>
      </c>
      <c r="Y101" s="523">
        <f>(W101/9*666)</f>
        <v>0</v>
      </c>
      <c r="Z101" s="522">
        <f t="shared" si="63"/>
        <v>0</v>
      </c>
      <c r="AA101" s="531">
        <f>'Year 6'!AI117</f>
        <v>0</v>
      </c>
      <c r="AB101" s="522">
        <f>'Year 6'!I117*('Year 6'!AH117)</f>
        <v>0</v>
      </c>
      <c r="AC101" s="522">
        <f>AD101/18</f>
        <v>0</v>
      </c>
      <c r="AD101" s="523">
        <f>(AA101/9*666)</f>
        <v>0</v>
      </c>
      <c r="AE101" s="524">
        <f t="shared" si="64"/>
        <v>0</v>
      </c>
    </row>
    <row r="102" spans="1:31">
      <c r="A102" s="518" t="str" cm="1">
        <f t="array" ref="A102:U102">IF('Year 1'!F29:Z29=0,"",'Year 1'!F29:Z29)</f>
        <v xml:space="preserve">Other - full time benefited </v>
      </c>
      <c r="B102" s="140" t="str">
        <v/>
      </c>
      <c r="C102" s="140" t="str">
        <v/>
      </c>
      <c r="D102" s="140" t="str">
        <v/>
      </c>
      <c r="E102" s="140" t="str">
        <v/>
      </c>
      <c r="F102" s="140" t="str">
        <v/>
      </c>
      <c r="G102" s="140" t="str">
        <v/>
      </c>
      <c r="H102" s="140" t="str">
        <v/>
      </c>
      <c r="I102" s="140" t="str">
        <v/>
      </c>
      <c r="J102" s="140" t="str">
        <v/>
      </c>
      <c r="K102" s="140" t="str">
        <v/>
      </c>
      <c r="L102" s="140" t="str">
        <v/>
      </c>
      <c r="M102" s="140" t="str">
        <v/>
      </c>
      <c r="N102" s="140" t="str">
        <v/>
      </c>
      <c r="O102" s="140" t="str">
        <v/>
      </c>
      <c r="P102" s="140" t="str">
        <v/>
      </c>
      <c r="Q102" s="140" t="str">
        <v/>
      </c>
      <c r="R102" s="140" t="str">
        <v/>
      </c>
      <c r="S102" s="140" t="str">
        <v/>
      </c>
      <c r="T102" s="140" t="str">
        <v/>
      </c>
      <c r="U102" s="140" t="str">
        <v/>
      </c>
      <c r="V102" s="520">
        <f t="shared" ref="V102:V103" si="65">(W102+AA102)/12</f>
        <v>0</v>
      </c>
      <c r="W102" s="521">
        <f>('Year 6'!AC29)</f>
        <v>0</v>
      </c>
      <c r="X102" s="522">
        <f>Y102/37.5</f>
        <v>0</v>
      </c>
      <c r="Y102" s="523">
        <f>(W102/12*1950)</f>
        <v>0</v>
      </c>
      <c r="Z102" s="522">
        <f>Y102/7.5</f>
        <v>0</v>
      </c>
      <c r="AA102" s="531">
        <f>'Year 6'!AH119</f>
        <v>0</v>
      </c>
      <c r="AB102" s="522">
        <f>'Year 6'!I119*('Year 6'!AG119)</f>
        <v>0</v>
      </c>
      <c r="AC102" s="522">
        <f>AD102/37.5</f>
        <v>0</v>
      </c>
      <c r="AD102" s="523">
        <f t="shared" ref="AD102:AD103" si="66">(AA102/12*1950)</f>
        <v>0</v>
      </c>
      <c r="AE102" s="525">
        <f>AD102/7.5</f>
        <v>0</v>
      </c>
    </row>
    <row r="103" spans="1:31" ht="13.5" thickBot="1">
      <c r="A103" s="519" t="str" cm="1">
        <f t="array" ref="A103:U103">IF('Year 1'!F30:Z30=0,"",'Year 1'!F30:Z30)</f>
        <v xml:space="preserve">Other - full time benefited </v>
      </c>
      <c r="B103" s="501" t="str">
        <v/>
      </c>
      <c r="C103" s="501" t="str">
        <v/>
      </c>
      <c r="D103" s="501" t="str">
        <v/>
      </c>
      <c r="E103" s="501" t="str">
        <v/>
      </c>
      <c r="F103" s="501" t="str">
        <v/>
      </c>
      <c r="G103" s="501" t="str">
        <v/>
      </c>
      <c r="H103" s="501" t="str">
        <v/>
      </c>
      <c r="I103" s="501" t="str">
        <v/>
      </c>
      <c r="J103" s="501" t="str">
        <v/>
      </c>
      <c r="K103" s="501" t="str">
        <v/>
      </c>
      <c r="L103" s="501" t="str">
        <v/>
      </c>
      <c r="M103" s="501" t="str">
        <v/>
      </c>
      <c r="N103" s="501" t="str">
        <v/>
      </c>
      <c r="O103" s="501" t="str">
        <v/>
      </c>
      <c r="P103" s="501" t="str">
        <v/>
      </c>
      <c r="Q103" s="501" t="str">
        <v/>
      </c>
      <c r="R103" s="501" t="str">
        <v/>
      </c>
      <c r="S103" s="501" t="str">
        <v/>
      </c>
      <c r="T103" s="501" t="str">
        <v/>
      </c>
      <c r="U103" s="501" t="str">
        <v/>
      </c>
      <c r="V103" s="526">
        <f t="shared" si="65"/>
        <v>0</v>
      </c>
      <c r="W103" s="527">
        <f>('Year 6'!AC30)</f>
        <v>0</v>
      </c>
      <c r="X103" s="528">
        <f>Y103/37.5</f>
        <v>0</v>
      </c>
      <c r="Y103" s="529">
        <f>(W103/12*1950)</f>
        <v>0</v>
      </c>
      <c r="Z103" s="528">
        <f>Y103/7.5</f>
        <v>0</v>
      </c>
      <c r="AA103" s="532">
        <f>'Year 6'!AH120</f>
        <v>0</v>
      </c>
      <c r="AB103" s="528">
        <f>'Year 6'!I120*'Year 6'!AG120</f>
        <v>0</v>
      </c>
      <c r="AC103" s="528">
        <f>AD103/37.5</f>
        <v>0</v>
      </c>
      <c r="AD103" s="529">
        <f t="shared" si="66"/>
        <v>0</v>
      </c>
      <c r="AE103" s="530">
        <f>AD103/7.5</f>
        <v>0</v>
      </c>
    </row>
    <row r="104" spans="1:31" ht="13.5" thickBot="1">
      <c r="A104" s="1411" t="s">
        <v>204</v>
      </c>
      <c r="B104" s="496"/>
      <c r="C104" s="496"/>
      <c r="D104" s="496"/>
      <c r="E104" s="496"/>
      <c r="F104" s="496"/>
      <c r="G104" s="496"/>
      <c r="H104" s="496"/>
      <c r="I104" s="496"/>
      <c r="J104" s="496"/>
      <c r="K104" s="496"/>
      <c r="L104" s="496"/>
      <c r="M104" s="496"/>
      <c r="N104" s="496"/>
      <c r="O104" s="496"/>
      <c r="P104" s="496"/>
      <c r="Q104" s="496"/>
      <c r="R104" s="496"/>
      <c r="S104" s="496"/>
      <c r="T104" s="496"/>
      <c r="U104" s="496"/>
      <c r="V104" s="1413" t="s">
        <v>188</v>
      </c>
      <c r="W104" s="1415" t="s">
        <v>189</v>
      </c>
      <c r="X104" s="1416"/>
      <c r="Y104" s="1416"/>
      <c r="Z104" s="1417"/>
      <c r="AA104" s="1415" t="s">
        <v>2</v>
      </c>
      <c r="AB104" s="1416"/>
      <c r="AC104" s="1416"/>
      <c r="AD104" s="1416"/>
      <c r="AE104" s="1417"/>
    </row>
    <row r="105" spans="1:31" ht="13.5" thickBot="1">
      <c r="A105" s="1412"/>
      <c r="B105" s="502"/>
      <c r="C105" s="502"/>
      <c r="D105" s="502"/>
      <c r="E105" s="502"/>
      <c r="F105" s="502"/>
      <c r="G105" s="502"/>
      <c r="H105" s="502"/>
      <c r="I105" s="502"/>
      <c r="J105" s="502"/>
      <c r="K105" s="502"/>
      <c r="L105" s="502"/>
      <c r="M105" s="502"/>
      <c r="N105" s="502"/>
      <c r="O105" s="502"/>
      <c r="P105" s="502"/>
      <c r="Q105" s="502"/>
      <c r="R105" s="502"/>
      <c r="S105" s="502"/>
      <c r="T105" s="502"/>
      <c r="U105" s="502"/>
      <c r="V105" s="1414"/>
      <c r="W105" s="510" t="s">
        <v>190</v>
      </c>
      <c r="X105" s="510" t="s">
        <v>191</v>
      </c>
      <c r="Y105" s="510" t="s">
        <v>192</v>
      </c>
      <c r="Z105" s="511" t="s">
        <v>193</v>
      </c>
      <c r="AA105" s="1415" t="s">
        <v>190</v>
      </c>
      <c r="AB105" s="1416"/>
      <c r="AC105" s="516" t="s">
        <v>191</v>
      </c>
      <c r="AD105" s="516" t="s">
        <v>192</v>
      </c>
      <c r="AE105" s="517" t="s">
        <v>193</v>
      </c>
    </row>
    <row r="106" spans="1:31">
      <c r="A106" s="507" t="str" cm="1">
        <f t="array" ref="A106:P106">IF('Year 1'!C7:R7=0,"Senior Personnel",'Year 1'!C7:R7)</f>
        <v>Senior Personnel</v>
      </c>
      <c r="B106" s="497" t="str">
        <v>Senior Personnel</v>
      </c>
      <c r="C106" s="497" t="str">
        <v>Senior Personnel</v>
      </c>
      <c r="D106" s="497" t="str">
        <v>Senior Personnel</v>
      </c>
      <c r="E106" s="497" t="str">
        <v>Senior Personnel</v>
      </c>
      <c r="F106" s="497" t="str">
        <v>Senior Personnel</v>
      </c>
      <c r="G106" s="497" t="str">
        <v>Senior Personnel</v>
      </c>
      <c r="H106" s="497" t="str">
        <v>Senior Personnel</v>
      </c>
      <c r="I106" s="497" t="str">
        <v>Senior Personnel</v>
      </c>
      <c r="J106" s="497" t="str">
        <v>Senior Personnel</v>
      </c>
      <c r="K106" s="497" t="str">
        <v>Senior Personnel</v>
      </c>
      <c r="L106" s="497" t="str">
        <v>Senior Personnel</v>
      </c>
      <c r="M106" s="497" t="str">
        <v>Senior Personnel</v>
      </c>
      <c r="N106" s="497" t="str">
        <v>Senior Personnel</v>
      </c>
      <c r="O106" s="497" t="str">
        <v>Senior Personnel</v>
      </c>
      <c r="P106" s="497" t="str">
        <v>Senior Personnel</v>
      </c>
      <c r="Q106" s="496"/>
      <c r="R106" s="496"/>
      <c r="S106" s="496"/>
      <c r="T106" s="496"/>
      <c r="U106" s="496"/>
      <c r="V106" s="533">
        <f t="shared" ref="V106:V113" si="67">(W106+AA106)/12</f>
        <v>0</v>
      </c>
      <c r="W106" s="498">
        <f>'Year 7'!AB7+'Year 7'!AC7+'Year 7'!AD7</f>
        <v>0</v>
      </c>
      <c r="X106" s="499">
        <f t="shared" ref="X106:X114" si="68">Y106/37.5</f>
        <v>0</v>
      </c>
      <c r="Y106" s="508">
        <f t="shared" ref="Y106:Y113" si="69">W106/12*1950</f>
        <v>0</v>
      </c>
      <c r="Z106" s="499">
        <f t="shared" ref="Z106:Z114" si="70">Y106/7.5</f>
        <v>0</v>
      </c>
      <c r="AA106" s="1409">
        <f>'Year 7'!AH7+'Year 7'!AI7+'Year 7'!AJ7</f>
        <v>0</v>
      </c>
      <c r="AB106" s="1410"/>
      <c r="AC106" s="499">
        <f t="shared" ref="AC106:AC114" si="71">AD106/37.5</f>
        <v>0</v>
      </c>
      <c r="AD106" s="508">
        <f t="shared" ref="AD106:AD114" si="72">(AA106/12*1950)</f>
        <v>0</v>
      </c>
      <c r="AE106" s="500">
        <f t="shared" ref="AE106:AE114" si="73">AD106/7.5</f>
        <v>0</v>
      </c>
    </row>
    <row r="107" spans="1:31">
      <c r="A107" s="495" t="str" cm="1">
        <f t="array" ref="A107:P107">IF('Year 1'!C8:R8=0,"Senior Personnel",'Year 1'!C8:R8)</f>
        <v>Senior Personnel</v>
      </c>
      <c r="B107" s="140" t="str">
        <v>Senior Personnel</v>
      </c>
      <c r="C107" s="140" t="str">
        <v>Senior Personnel</v>
      </c>
      <c r="D107" s="140" t="str">
        <v>Senior Personnel</v>
      </c>
      <c r="E107" s="140" t="str">
        <v>Senior Personnel</v>
      </c>
      <c r="F107" s="140" t="str">
        <v>Senior Personnel</v>
      </c>
      <c r="G107" s="140" t="str">
        <v>Senior Personnel</v>
      </c>
      <c r="H107" s="140" t="str">
        <v>Senior Personnel</v>
      </c>
      <c r="I107" s="140" t="str">
        <v>Senior Personnel</v>
      </c>
      <c r="J107" s="140" t="str">
        <v>Senior Personnel</v>
      </c>
      <c r="K107" s="140" t="str">
        <v>Senior Personnel</v>
      </c>
      <c r="L107" s="140" t="str">
        <v>Senior Personnel</v>
      </c>
      <c r="M107" s="140" t="str">
        <v>Senior Personnel</v>
      </c>
      <c r="N107" s="140" t="str">
        <v>Senior Personnel</v>
      </c>
      <c r="O107" s="140" t="str">
        <v>Senior Personnel</v>
      </c>
      <c r="P107" s="140" t="str">
        <v>Senior Personnel</v>
      </c>
      <c r="Q107" s="140"/>
      <c r="R107" s="140"/>
      <c r="S107" s="140"/>
      <c r="T107" s="140"/>
      <c r="U107" s="140"/>
      <c r="V107" s="533">
        <f t="shared" si="67"/>
        <v>0</v>
      </c>
      <c r="W107" s="492">
        <f>'Year 7'!AB8+'Year 7'!AC8+'Year 7'!AD8</f>
        <v>0</v>
      </c>
      <c r="X107" s="493">
        <f t="shared" si="68"/>
        <v>0</v>
      </c>
      <c r="Y107" s="503">
        <f t="shared" si="69"/>
        <v>0</v>
      </c>
      <c r="Z107" s="493">
        <f t="shared" si="70"/>
        <v>0</v>
      </c>
      <c r="AA107" s="1407">
        <f>'Year 7'!AH8+'Year 7'!AI8+'Year 7'!AJ8</f>
        <v>0</v>
      </c>
      <c r="AB107" s="1408"/>
      <c r="AC107" s="493">
        <f t="shared" si="71"/>
        <v>0</v>
      </c>
      <c r="AD107" s="503">
        <f t="shared" si="72"/>
        <v>0</v>
      </c>
      <c r="AE107" s="494">
        <f t="shared" si="73"/>
        <v>0</v>
      </c>
    </row>
    <row r="108" spans="1:31">
      <c r="A108" s="495" t="str" cm="1">
        <f t="array" ref="A108:P108">IF('Year 1'!C9:R9=0,"Senior Personnel",'Year 1'!C9:R9)</f>
        <v>Senior Personnel</v>
      </c>
      <c r="B108" s="140" t="str">
        <v>Senior Personnel</v>
      </c>
      <c r="C108" s="140" t="str">
        <v>Senior Personnel</v>
      </c>
      <c r="D108" s="140" t="str">
        <v>Senior Personnel</v>
      </c>
      <c r="E108" s="140" t="str">
        <v>Senior Personnel</v>
      </c>
      <c r="F108" s="140" t="str">
        <v>Senior Personnel</v>
      </c>
      <c r="G108" s="140" t="str">
        <v>Senior Personnel</v>
      </c>
      <c r="H108" s="140" t="str">
        <v>Senior Personnel</v>
      </c>
      <c r="I108" s="140" t="str">
        <v>Senior Personnel</v>
      </c>
      <c r="J108" s="140" t="str">
        <v>Senior Personnel</v>
      </c>
      <c r="K108" s="140" t="str">
        <v>Senior Personnel</v>
      </c>
      <c r="L108" s="140" t="str">
        <v>Senior Personnel</v>
      </c>
      <c r="M108" s="140" t="str">
        <v>Senior Personnel</v>
      </c>
      <c r="N108" s="140" t="str">
        <v>Senior Personnel</v>
      </c>
      <c r="O108" s="140" t="str">
        <v>Senior Personnel</v>
      </c>
      <c r="P108" s="140" t="str">
        <v>Senior Personnel</v>
      </c>
      <c r="Q108" s="140"/>
      <c r="R108" s="140"/>
      <c r="S108" s="140"/>
      <c r="T108" s="140"/>
      <c r="U108" s="140"/>
      <c r="V108" s="533">
        <f t="shared" si="67"/>
        <v>0</v>
      </c>
      <c r="W108" s="492">
        <f>'Year 7'!AB9+'Year 7'!AC9+'Year 7'!AD9</f>
        <v>0</v>
      </c>
      <c r="X108" s="493">
        <f t="shared" si="68"/>
        <v>0</v>
      </c>
      <c r="Y108" s="503">
        <f t="shared" si="69"/>
        <v>0</v>
      </c>
      <c r="Z108" s="493">
        <f t="shared" si="70"/>
        <v>0</v>
      </c>
      <c r="AA108" s="1407">
        <f>'Year 7'!AH9+'Year 7'!AI9+'Year 7'!AJ9</f>
        <v>0</v>
      </c>
      <c r="AB108" s="1408"/>
      <c r="AC108" s="493">
        <f t="shared" si="71"/>
        <v>0</v>
      </c>
      <c r="AD108" s="503">
        <f t="shared" si="72"/>
        <v>0</v>
      </c>
      <c r="AE108" s="494">
        <f t="shared" si="73"/>
        <v>0</v>
      </c>
    </row>
    <row r="109" spans="1:31">
      <c r="A109" s="495" t="str" cm="1">
        <f t="array" ref="A109:P109">IF('Year 1'!C10:R10=0,"Senior Personnel",'Year 1'!C10:R10)</f>
        <v>Senior Personnel</v>
      </c>
      <c r="B109" s="140" t="str">
        <v>Senior Personnel</v>
      </c>
      <c r="C109" s="140" t="str">
        <v>Senior Personnel</v>
      </c>
      <c r="D109" s="140" t="str">
        <v>Senior Personnel</v>
      </c>
      <c r="E109" s="140" t="str">
        <v>Senior Personnel</v>
      </c>
      <c r="F109" s="140" t="str">
        <v>Senior Personnel</v>
      </c>
      <c r="G109" s="140" t="str">
        <v>Senior Personnel</v>
      </c>
      <c r="H109" s="140" t="str">
        <v>Senior Personnel</v>
      </c>
      <c r="I109" s="140" t="str">
        <v>Senior Personnel</v>
      </c>
      <c r="J109" s="140" t="str">
        <v>Senior Personnel</v>
      </c>
      <c r="K109" s="140" t="str">
        <v>Senior Personnel</v>
      </c>
      <c r="L109" s="140" t="str">
        <v>Senior Personnel</v>
      </c>
      <c r="M109" s="140" t="str">
        <v>Senior Personnel</v>
      </c>
      <c r="N109" s="140" t="str">
        <v>Senior Personnel</v>
      </c>
      <c r="O109" s="140" t="str">
        <v>Senior Personnel</v>
      </c>
      <c r="P109" s="140" t="str">
        <v>Senior Personnel</v>
      </c>
      <c r="Q109" s="140"/>
      <c r="R109" s="140"/>
      <c r="S109" s="140"/>
      <c r="T109" s="140"/>
      <c r="U109" s="140"/>
      <c r="V109" s="533">
        <f t="shared" si="67"/>
        <v>0</v>
      </c>
      <c r="W109" s="492">
        <f>'Year 7'!AB10+'Year 7'!AC10+'Year 7'!AD10</f>
        <v>0</v>
      </c>
      <c r="X109" s="493">
        <f t="shared" si="68"/>
        <v>0</v>
      </c>
      <c r="Y109" s="503">
        <f t="shared" si="69"/>
        <v>0</v>
      </c>
      <c r="Z109" s="493">
        <f t="shared" si="70"/>
        <v>0</v>
      </c>
      <c r="AA109" s="1407">
        <f>'Year 7'!AH10+'Year 7'!AI10+'Year 7'!AJ10</f>
        <v>0</v>
      </c>
      <c r="AB109" s="1408"/>
      <c r="AC109" s="493">
        <f t="shared" si="71"/>
        <v>0</v>
      </c>
      <c r="AD109" s="503">
        <f t="shared" si="72"/>
        <v>0</v>
      </c>
      <c r="AE109" s="494">
        <f t="shared" si="73"/>
        <v>0</v>
      </c>
    </row>
    <row r="110" spans="1:31">
      <c r="A110" s="495" t="str" cm="1">
        <f t="array" ref="A110:P110">IF('Year 1'!C11:R11=0,"Senior Personnel",'Year 1'!C11:R11)</f>
        <v>Senior Personnel</v>
      </c>
      <c r="B110" s="140" t="str">
        <v>Senior Personnel</v>
      </c>
      <c r="C110" s="140" t="str">
        <v>Senior Personnel</v>
      </c>
      <c r="D110" s="140" t="str">
        <v>Senior Personnel</v>
      </c>
      <c r="E110" s="140" t="str">
        <v>Senior Personnel</v>
      </c>
      <c r="F110" s="140" t="str">
        <v>Senior Personnel</v>
      </c>
      <c r="G110" s="140" t="str">
        <v>Senior Personnel</v>
      </c>
      <c r="H110" s="140" t="str">
        <v>Senior Personnel</v>
      </c>
      <c r="I110" s="140" t="str">
        <v>Senior Personnel</v>
      </c>
      <c r="J110" s="140" t="str">
        <v>Senior Personnel</v>
      </c>
      <c r="K110" s="140" t="str">
        <v>Senior Personnel</v>
      </c>
      <c r="L110" s="140" t="str">
        <v>Senior Personnel</v>
      </c>
      <c r="M110" s="140" t="str">
        <v>Senior Personnel</v>
      </c>
      <c r="N110" s="140" t="str">
        <v>Senior Personnel</v>
      </c>
      <c r="O110" s="140" t="str">
        <v>Senior Personnel</v>
      </c>
      <c r="P110" s="140" t="str">
        <v>Senior Personnel</v>
      </c>
      <c r="Q110" s="140"/>
      <c r="R110" s="140"/>
      <c r="S110" s="140"/>
      <c r="T110" s="140"/>
      <c r="U110" s="140"/>
      <c r="V110" s="533">
        <f t="shared" si="67"/>
        <v>0</v>
      </c>
      <c r="W110" s="492">
        <f>'Year 7'!AB11+'Year 7'!AC11+'Year 7'!AD11</f>
        <v>0</v>
      </c>
      <c r="X110" s="493">
        <f t="shared" si="68"/>
        <v>0</v>
      </c>
      <c r="Y110" s="503">
        <f t="shared" si="69"/>
        <v>0</v>
      </c>
      <c r="Z110" s="493">
        <f t="shared" si="70"/>
        <v>0</v>
      </c>
      <c r="AA110" s="1407">
        <f>'Year 7'!AH11+'Year 7'!AI11+'Year 7'!AJ11</f>
        <v>0</v>
      </c>
      <c r="AB110" s="1408"/>
      <c r="AC110" s="493">
        <f t="shared" si="71"/>
        <v>0</v>
      </c>
      <c r="AD110" s="503">
        <f t="shared" si="72"/>
        <v>0</v>
      </c>
      <c r="AE110" s="494">
        <f t="shared" si="73"/>
        <v>0</v>
      </c>
    </row>
    <row r="111" spans="1:31">
      <c r="A111" s="495" t="str" cm="1">
        <f t="array" ref="A111:P111">IF('Year 1'!C12:R12=0,"Senior Personnel",'Year 1'!C12:R12)</f>
        <v>Senior Personnel</v>
      </c>
      <c r="B111" s="140" t="str">
        <v>Senior Personnel</v>
      </c>
      <c r="C111" s="140" t="str">
        <v>Senior Personnel</v>
      </c>
      <c r="D111" s="140" t="str">
        <v>Senior Personnel</v>
      </c>
      <c r="E111" s="140" t="str">
        <v>Senior Personnel</v>
      </c>
      <c r="F111" s="140" t="str">
        <v>Senior Personnel</v>
      </c>
      <c r="G111" s="140" t="str">
        <v>Senior Personnel</v>
      </c>
      <c r="H111" s="140" t="str">
        <v>Senior Personnel</v>
      </c>
      <c r="I111" s="140" t="str">
        <v>Senior Personnel</v>
      </c>
      <c r="J111" s="140" t="str">
        <v>Senior Personnel</v>
      </c>
      <c r="K111" s="140" t="str">
        <v>Senior Personnel</v>
      </c>
      <c r="L111" s="140" t="str">
        <v>Senior Personnel</v>
      </c>
      <c r="M111" s="140" t="str">
        <v>Senior Personnel</v>
      </c>
      <c r="N111" s="140" t="str">
        <v>Senior Personnel</v>
      </c>
      <c r="O111" s="140" t="str">
        <v>Senior Personnel</v>
      </c>
      <c r="P111" s="140" t="str">
        <v>Senior Personnel</v>
      </c>
      <c r="Q111" s="140"/>
      <c r="R111" s="140"/>
      <c r="S111" s="140"/>
      <c r="T111" s="140"/>
      <c r="U111" s="140"/>
      <c r="V111" s="533">
        <f t="shared" si="67"/>
        <v>0</v>
      </c>
      <c r="W111" s="492">
        <f>'Year 7'!AB12+'Year 7'!AC12+'Year 7'!AD12</f>
        <v>0</v>
      </c>
      <c r="X111" s="493">
        <f t="shared" si="68"/>
        <v>0</v>
      </c>
      <c r="Y111" s="503">
        <f t="shared" si="69"/>
        <v>0</v>
      </c>
      <c r="Z111" s="493">
        <f t="shared" si="70"/>
        <v>0</v>
      </c>
      <c r="AA111" s="1407">
        <f>'Year 7'!AH12+'Year 7'!AI12+'Year 7'!AJ12</f>
        <v>0</v>
      </c>
      <c r="AB111" s="1408"/>
      <c r="AC111" s="493">
        <f t="shared" si="71"/>
        <v>0</v>
      </c>
      <c r="AD111" s="503">
        <f t="shared" si="72"/>
        <v>0</v>
      </c>
      <c r="AE111" s="494">
        <f t="shared" si="73"/>
        <v>0</v>
      </c>
    </row>
    <row r="112" spans="1:31" ht="13.5" customHeight="1">
      <c r="A112" s="495" t="str" cm="1">
        <f t="array" ref="A112:P112">IF('Year 1'!C13:R13=0,"Senior Personnel",'Year 1'!C13:R13)</f>
        <v>Senior Personnel</v>
      </c>
      <c r="B112" s="140" t="str">
        <v>Senior Personnel</v>
      </c>
      <c r="C112" s="140" t="str">
        <v>Senior Personnel</v>
      </c>
      <c r="D112" s="140" t="str">
        <v>Senior Personnel</v>
      </c>
      <c r="E112" s="140" t="str">
        <v>Senior Personnel</v>
      </c>
      <c r="F112" s="140" t="str">
        <v>Senior Personnel</v>
      </c>
      <c r="G112" s="140" t="str">
        <v>Senior Personnel</v>
      </c>
      <c r="H112" s="140" t="str">
        <v>Senior Personnel</v>
      </c>
      <c r="I112" s="140" t="str">
        <v>Senior Personnel</v>
      </c>
      <c r="J112" s="140" t="str">
        <v>Senior Personnel</v>
      </c>
      <c r="K112" s="140" t="str">
        <v>Senior Personnel</v>
      </c>
      <c r="L112" s="140" t="str">
        <v>Senior Personnel</v>
      </c>
      <c r="M112" s="140" t="str">
        <v>Senior Personnel</v>
      </c>
      <c r="N112" s="140" t="str">
        <v>Senior Personnel</v>
      </c>
      <c r="O112" s="140" t="str">
        <v>Senior Personnel</v>
      </c>
      <c r="P112" s="140" t="str">
        <v>Senior Personnel</v>
      </c>
      <c r="Q112" s="140"/>
      <c r="R112" s="140"/>
      <c r="S112" s="140"/>
      <c r="T112" s="140"/>
      <c r="U112" s="140"/>
      <c r="V112" s="533">
        <f t="shared" si="67"/>
        <v>0</v>
      </c>
      <c r="W112" s="492">
        <f>'Year 7'!AB13+'Year 7'!AC13+'Year 7'!AD13</f>
        <v>0</v>
      </c>
      <c r="X112" s="493">
        <f t="shared" si="68"/>
        <v>0</v>
      </c>
      <c r="Y112" s="503">
        <f t="shared" si="69"/>
        <v>0</v>
      </c>
      <c r="Z112" s="493">
        <f t="shared" si="70"/>
        <v>0</v>
      </c>
      <c r="AA112" s="1407">
        <f>'Year 7'!AH13+'Year 7'!AI13+'Year 7'!AJ13</f>
        <v>0</v>
      </c>
      <c r="AB112" s="1408"/>
      <c r="AC112" s="493">
        <f t="shared" si="71"/>
        <v>0</v>
      </c>
      <c r="AD112" s="503">
        <f t="shared" si="72"/>
        <v>0</v>
      </c>
      <c r="AE112" s="494">
        <f t="shared" si="73"/>
        <v>0</v>
      </c>
    </row>
    <row r="113" spans="1:31">
      <c r="A113" s="495" t="str" cm="1">
        <f t="array" ref="A113:P113">IF('Year 1'!C14:R14=0,"Senior Personnel",'Year 1'!C14:R14)</f>
        <v>Senior Personnel</v>
      </c>
      <c r="B113" s="140" t="str">
        <v>Senior Personnel</v>
      </c>
      <c r="C113" s="140" t="str">
        <v>Senior Personnel</v>
      </c>
      <c r="D113" s="140" t="str">
        <v>Senior Personnel</v>
      </c>
      <c r="E113" s="140" t="str">
        <v>Senior Personnel</v>
      </c>
      <c r="F113" s="140" t="str">
        <v>Senior Personnel</v>
      </c>
      <c r="G113" s="140" t="str">
        <v>Senior Personnel</v>
      </c>
      <c r="H113" s="140" t="str">
        <v>Senior Personnel</v>
      </c>
      <c r="I113" s="140" t="str">
        <v>Senior Personnel</v>
      </c>
      <c r="J113" s="140" t="str">
        <v>Senior Personnel</v>
      </c>
      <c r="K113" s="140" t="str">
        <v>Senior Personnel</v>
      </c>
      <c r="L113" s="140" t="str">
        <v>Senior Personnel</v>
      </c>
      <c r="M113" s="140" t="str">
        <v>Senior Personnel</v>
      </c>
      <c r="N113" s="140" t="str">
        <v>Senior Personnel</v>
      </c>
      <c r="O113" s="140" t="str">
        <v>Senior Personnel</v>
      </c>
      <c r="P113" s="140" t="str">
        <v>Senior Personnel</v>
      </c>
      <c r="Q113" s="140"/>
      <c r="R113" s="140"/>
      <c r="S113" s="140"/>
      <c r="T113" s="140"/>
      <c r="U113" s="140"/>
      <c r="V113" s="533">
        <f t="shared" si="67"/>
        <v>0</v>
      </c>
      <c r="W113" s="492">
        <f>'Year 7'!AB14+'Year 7'!AC14+'Year 7'!AD14</f>
        <v>0</v>
      </c>
      <c r="X113" s="493">
        <f t="shared" si="68"/>
        <v>0</v>
      </c>
      <c r="Y113" s="503">
        <f t="shared" si="69"/>
        <v>0</v>
      </c>
      <c r="Z113" s="493">
        <f t="shared" si="70"/>
        <v>0</v>
      </c>
      <c r="AA113" s="1407">
        <f>'Year 7'!AH14+'Year 7'!AI14+'Year 7'!AJ14</f>
        <v>0</v>
      </c>
      <c r="AB113" s="1408"/>
      <c r="AC113" s="493">
        <f t="shared" si="71"/>
        <v>0</v>
      </c>
      <c r="AD113" s="503">
        <f t="shared" si="72"/>
        <v>0</v>
      </c>
      <c r="AE113" s="494">
        <f t="shared" si="73"/>
        <v>0</v>
      </c>
    </row>
    <row r="114" spans="1:31">
      <c r="A114" s="518" t="str" cm="1">
        <f t="array" ref="A114:U114">IF('Year 1'!F17:Z17=0,"",'Year 1'!F17:Z17)</f>
        <v>Post Doctoral Associates</v>
      </c>
      <c r="B114" s="140" t="str">
        <v/>
      </c>
      <c r="C114" s="140" t="str">
        <v/>
      </c>
      <c r="D114" s="140" t="str">
        <v/>
      </c>
      <c r="E114" s="140" t="str">
        <v/>
      </c>
      <c r="F114" s="140" t="str">
        <v/>
      </c>
      <c r="G114" s="140" t="str">
        <v/>
      </c>
      <c r="H114" s="140" t="str">
        <v/>
      </c>
      <c r="I114" s="140" t="str">
        <v/>
      </c>
      <c r="J114" s="140" t="str">
        <v/>
      </c>
      <c r="K114" s="140" t="str">
        <v/>
      </c>
      <c r="L114" s="140" t="str">
        <v/>
      </c>
      <c r="M114" s="140" t="str">
        <v/>
      </c>
      <c r="N114" s="140" t="str">
        <v/>
      </c>
      <c r="O114" s="140" t="str">
        <v/>
      </c>
      <c r="P114" s="140" t="str">
        <v/>
      </c>
      <c r="Q114" s="140" t="str">
        <v/>
      </c>
      <c r="R114" s="140" t="str">
        <v/>
      </c>
      <c r="S114" s="140" t="str">
        <v/>
      </c>
      <c r="T114" s="140" t="str">
        <v/>
      </c>
      <c r="U114" s="140" t="str">
        <v/>
      </c>
      <c r="V114" s="520">
        <f>(W114+AA114)/12</f>
        <v>0</v>
      </c>
      <c r="W114" s="521">
        <f>('Year 7'!AB17)</f>
        <v>0</v>
      </c>
      <c r="X114" s="522">
        <f t="shared" si="68"/>
        <v>0</v>
      </c>
      <c r="Y114" s="523">
        <f>(W114/12*1950)</f>
        <v>0</v>
      </c>
      <c r="Z114" s="522">
        <f t="shared" si="70"/>
        <v>0</v>
      </c>
      <c r="AA114" s="531">
        <f>'Year 7'!AH131</f>
        <v>0</v>
      </c>
      <c r="AB114" s="522">
        <f>'Year 7'!I131*('Year 7'!AG131)</f>
        <v>0</v>
      </c>
      <c r="AC114" s="522">
        <f t="shared" si="71"/>
        <v>0</v>
      </c>
      <c r="AD114" s="523">
        <f t="shared" si="72"/>
        <v>0</v>
      </c>
      <c r="AE114" s="524">
        <f t="shared" si="73"/>
        <v>0</v>
      </c>
    </row>
    <row r="115" spans="1:31">
      <c r="A115" s="518" t="str" cm="1">
        <f t="array" ref="A115:U115">IF('Year 1'!F18:Z18=0,"",'Year 1'!F18:Z18)</f>
        <v>Graduate Students - Academic - Level 1</v>
      </c>
      <c r="B115" s="140" t="str">
        <v/>
      </c>
      <c r="C115" s="140" t="str">
        <v/>
      </c>
      <c r="D115" s="140" t="str">
        <v/>
      </c>
      <c r="E115" s="140" t="str">
        <v/>
      </c>
      <c r="F115" s="140" t="str">
        <v/>
      </c>
      <c r="G115" s="140" t="str">
        <v/>
      </c>
      <c r="H115" s="140" t="str">
        <v/>
      </c>
      <c r="I115" s="140" t="str">
        <v/>
      </c>
      <c r="J115" s="140" t="str">
        <v/>
      </c>
      <c r="K115" s="140" t="str">
        <v/>
      </c>
      <c r="L115" s="140" t="str">
        <v/>
      </c>
      <c r="M115" s="140" t="str">
        <v/>
      </c>
      <c r="N115" s="140" t="str">
        <v/>
      </c>
      <c r="O115" s="140" t="str">
        <v/>
      </c>
      <c r="P115" s="140" t="str">
        <v/>
      </c>
      <c r="Q115" s="140" t="str">
        <v/>
      </c>
      <c r="R115" s="140" t="str">
        <v/>
      </c>
      <c r="S115" s="140" t="str">
        <v/>
      </c>
      <c r="T115" s="140" t="str">
        <v/>
      </c>
      <c r="U115" s="140" t="str">
        <v/>
      </c>
      <c r="V115" s="520">
        <f>(W115+AA115)/9</f>
        <v>0</v>
      </c>
      <c r="W115" s="521">
        <f>'Year 7'!AC18</f>
        <v>0</v>
      </c>
      <c r="X115" s="522">
        <f>Y115/18</f>
        <v>0</v>
      </c>
      <c r="Y115" s="523">
        <f>(W115/9*666)</f>
        <v>0</v>
      </c>
      <c r="Z115" s="522">
        <f t="shared" ref="Z115:Z117" si="74">Y115/7.5</f>
        <v>0</v>
      </c>
      <c r="AA115" s="531">
        <f>'Year 7'!AI132</f>
        <v>0</v>
      </c>
      <c r="AB115" s="522">
        <f>'Year 7'!I132*'Year 7'!AH132</f>
        <v>0</v>
      </c>
      <c r="AC115" s="522">
        <f>AD115/18</f>
        <v>0</v>
      </c>
      <c r="AD115" s="523">
        <f>(AA115/9*666)</f>
        <v>0</v>
      </c>
      <c r="AE115" s="524">
        <f t="shared" ref="AE115:AE117" si="75">AD115/7.5</f>
        <v>0</v>
      </c>
    </row>
    <row r="116" spans="1:31">
      <c r="A116" s="518" t="str" cm="1">
        <f t="array" ref="A116:U116">IF('Year 1'!F19:Z19=0,"",'Year 1'!F19:Z19)</f>
        <v>Graduate Students - Academic - Level 2</v>
      </c>
      <c r="B116" s="140" t="str">
        <v/>
      </c>
      <c r="C116" s="140" t="str">
        <v/>
      </c>
      <c r="D116" s="140" t="str">
        <v/>
      </c>
      <c r="E116" s="140" t="str">
        <v/>
      </c>
      <c r="F116" s="140" t="str">
        <v/>
      </c>
      <c r="G116" s="140" t="str">
        <v/>
      </c>
      <c r="H116" s="140" t="str">
        <v/>
      </c>
      <c r="I116" s="140" t="str">
        <v/>
      </c>
      <c r="J116" s="140" t="str">
        <v/>
      </c>
      <c r="K116" s="140" t="str">
        <v/>
      </c>
      <c r="L116" s="140" t="str">
        <v/>
      </c>
      <c r="M116" s="140" t="str">
        <v/>
      </c>
      <c r="N116" s="140" t="str">
        <v/>
      </c>
      <c r="O116" s="140" t="str">
        <v/>
      </c>
      <c r="P116" s="140" t="str">
        <v/>
      </c>
      <c r="Q116" s="140" t="str">
        <v/>
      </c>
      <c r="R116" s="140" t="str">
        <v/>
      </c>
      <c r="S116" s="140" t="str">
        <v/>
      </c>
      <c r="T116" s="140" t="str">
        <v/>
      </c>
      <c r="U116" s="140" t="str">
        <v/>
      </c>
      <c r="V116" s="520">
        <f>(W116+AA116)/9</f>
        <v>0</v>
      </c>
      <c r="W116" s="521">
        <f>('Year 7'!AC19)</f>
        <v>0</v>
      </c>
      <c r="X116" s="522">
        <f>Y116/18</f>
        <v>0</v>
      </c>
      <c r="Y116" s="523">
        <f>(W116/9*666)</f>
        <v>0</v>
      </c>
      <c r="Z116" s="522">
        <f t="shared" si="74"/>
        <v>0</v>
      </c>
      <c r="AA116" s="531">
        <f>'Year 7'!AI133</f>
        <v>0</v>
      </c>
      <c r="AB116" s="522">
        <f>'Year 7'!I133*('Year 7'!AH133)</f>
        <v>0</v>
      </c>
      <c r="AC116" s="522">
        <f>AD116/18</f>
        <v>0</v>
      </c>
      <c r="AD116" s="523">
        <f>(AA116/9*666)</f>
        <v>0</v>
      </c>
      <c r="AE116" s="524">
        <f t="shared" si="75"/>
        <v>0</v>
      </c>
    </row>
    <row r="117" spans="1:31">
      <c r="A117" s="518" t="str" cm="1">
        <f t="array" ref="A117:U117">IF('Year 1'!F20:Z20=0,"",'Year 1'!F20:Z20)</f>
        <v>Graduate Students - Academic - Level 3</v>
      </c>
      <c r="B117" s="140" t="str">
        <v/>
      </c>
      <c r="C117" s="140" t="str">
        <v/>
      </c>
      <c r="D117" s="140" t="str">
        <v/>
      </c>
      <c r="E117" s="140" t="str">
        <v/>
      </c>
      <c r="F117" s="140" t="str">
        <v/>
      </c>
      <c r="G117" s="140" t="str">
        <v/>
      </c>
      <c r="H117" s="140" t="str">
        <v/>
      </c>
      <c r="I117" s="140" t="str">
        <v/>
      </c>
      <c r="J117" s="140" t="str">
        <v/>
      </c>
      <c r="K117" s="140" t="str">
        <v/>
      </c>
      <c r="L117" s="140" t="str">
        <v/>
      </c>
      <c r="M117" s="140" t="str">
        <v/>
      </c>
      <c r="N117" s="140" t="str">
        <v/>
      </c>
      <c r="O117" s="140" t="str">
        <v/>
      </c>
      <c r="P117" s="140" t="str">
        <v/>
      </c>
      <c r="Q117" s="140" t="str">
        <v/>
      </c>
      <c r="R117" s="140" t="str">
        <v/>
      </c>
      <c r="S117" s="140" t="str">
        <v/>
      </c>
      <c r="T117" s="140" t="str">
        <v/>
      </c>
      <c r="U117" s="140" t="str">
        <v/>
      </c>
      <c r="V117" s="520">
        <f>(W117+AA117)/9</f>
        <v>0</v>
      </c>
      <c r="W117" s="521">
        <f>('Year 7'!AC20)</f>
        <v>0</v>
      </c>
      <c r="X117" s="522">
        <f>Y117/18</f>
        <v>0</v>
      </c>
      <c r="Y117" s="523">
        <f>(W117/9*666)</f>
        <v>0</v>
      </c>
      <c r="Z117" s="522">
        <f t="shared" si="74"/>
        <v>0</v>
      </c>
      <c r="AA117" s="531">
        <f>'Year 7'!AI134</f>
        <v>0</v>
      </c>
      <c r="AB117" s="522">
        <f>'Year 7'!I134*('Year 7'!AH134)</f>
        <v>0</v>
      </c>
      <c r="AC117" s="522">
        <f>AD117/18</f>
        <v>0</v>
      </c>
      <c r="AD117" s="523">
        <f>(AA117/9*666)</f>
        <v>0</v>
      </c>
      <c r="AE117" s="524">
        <f t="shared" si="75"/>
        <v>0</v>
      </c>
    </row>
    <row r="118" spans="1:31">
      <c r="A118" s="518" t="str" cm="1">
        <f t="array" ref="A118:U118">IF('Year 1'!F29:Z29=0,"",'Year 1'!F29:Z29)</f>
        <v xml:space="preserve">Other - full time benefited </v>
      </c>
      <c r="B118" s="140" t="str">
        <v/>
      </c>
      <c r="C118" s="140" t="str">
        <v/>
      </c>
      <c r="D118" s="140" t="str">
        <v/>
      </c>
      <c r="E118" s="140" t="str">
        <v/>
      </c>
      <c r="F118" s="140" t="str">
        <v/>
      </c>
      <c r="G118" s="140" t="str">
        <v/>
      </c>
      <c r="H118" s="140" t="str">
        <v/>
      </c>
      <c r="I118" s="140" t="str">
        <v/>
      </c>
      <c r="J118" s="140" t="str">
        <v/>
      </c>
      <c r="K118" s="140" t="str">
        <v/>
      </c>
      <c r="L118" s="140" t="str">
        <v/>
      </c>
      <c r="M118" s="140" t="str">
        <v/>
      </c>
      <c r="N118" s="140" t="str">
        <v/>
      </c>
      <c r="O118" s="140" t="str">
        <v/>
      </c>
      <c r="P118" s="140" t="str">
        <v/>
      </c>
      <c r="Q118" s="140" t="str">
        <v/>
      </c>
      <c r="R118" s="140" t="str">
        <v/>
      </c>
      <c r="S118" s="140" t="str">
        <v/>
      </c>
      <c r="T118" s="140" t="str">
        <v/>
      </c>
      <c r="U118" s="140" t="str">
        <v/>
      </c>
      <c r="V118" s="520">
        <f t="shared" ref="V118:V119" si="76">(W118+AA118)/12</f>
        <v>0</v>
      </c>
      <c r="W118" s="521">
        <f>('Year 7'!AC29)</f>
        <v>0</v>
      </c>
      <c r="X118" s="522">
        <f>Y118/37.5</f>
        <v>0</v>
      </c>
      <c r="Y118" s="523">
        <f>(W118/12*1950)</f>
        <v>0</v>
      </c>
      <c r="Z118" s="522">
        <f>Y118/7.5</f>
        <v>0</v>
      </c>
      <c r="AA118" s="531">
        <f>'Year 7'!AH136</f>
        <v>0</v>
      </c>
      <c r="AB118" s="522">
        <f>'Year 7'!I136*('Year 7'!AG136)</f>
        <v>0</v>
      </c>
      <c r="AC118" s="522">
        <f>AD118/37.5</f>
        <v>0</v>
      </c>
      <c r="AD118" s="523">
        <f t="shared" ref="AD118:AD119" si="77">(AA118/12*1950)</f>
        <v>0</v>
      </c>
      <c r="AE118" s="525">
        <f>AD118/7.5</f>
        <v>0</v>
      </c>
    </row>
    <row r="119" spans="1:31" ht="13.5" thickBot="1">
      <c r="A119" s="519" t="str" cm="1">
        <f t="array" ref="A119:U119">IF('Year 1'!F30:Z30=0,"",'Year 1'!F30:Z30)</f>
        <v xml:space="preserve">Other - full time benefited </v>
      </c>
      <c r="B119" s="501" t="str">
        <v/>
      </c>
      <c r="C119" s="501" t="str">
        <v/>
      </c>
      <c r="D119" s="501" t="str">
        <v/>
      </c>
      <c r="E119" s="501" t="str">
        <v/>
      </c>
      <c r="F119" s="501" t="str">
        <v/>
      </c>
      <c r="G119" s="501" t="str">
        <v/>
      </c>
      <c r="H119" s="501" t="str">
        <v/>
      </c>
      <c r="I119" s="501" t="str">
        <v/>
      </c>
      <c r="J119" s="501" t="str">
        <v/>
      </c>
      <c r="K119" s="501" t="str">
        <v/>
      </c>
      <c r="L119" s="501" t="str">
        <v/>
      </c>
      <c r="M119" s="501" t="str">
        <v/>
      </c>
      <c r="N119" s="501" t="str">
        <v/>
      </c>
      <c r="O119" s="501" t="str">
        <v/>
      </c>
      <c r="P119" s="501" t="str">
        <v/>
      </c>
      <c r="Q119" s="501" t="str">
        <v/>
      </c>
      <c r="R119" s="501" t="str">
        <v/>
      </c>
      <c r="S119" s="501" t="str">
        <v/>
      </c>
      <c r="T119" s="501" t="str">
        <v/>
      </c>
      <c r="U119" s="501" t="str">
        <v/>
      </c>
      <c r="V119" s="526">
        <f t="shared" si="76"/>
        <v>0</v>
      </c>
      <c r="W119" s="527">
        <f>('Year 7'!AC30)</f>
        <v>0</v>
      </c>
      <c r="X119" s="528">
        <f>Y119/37.5</f>
        <v>0</v>
      </c>
      <c r="Y119" s="529">
        <f>(W119/12*1950)</f>
        <v>0</v>
      </c>
      <c r="Z119" s="528">
        <f>Y119/7.5</f>
        <v>0</v>
      </c>
      <c r="AA119" s="532">
        <f>'Year 7'!AH137</f>
        <v>0</v>
      </c>
      <c r="AB119" s="528">
        <f>'Year 7'!I137*'Year 7'!AG137</f>
        <v>0</v>
      </c>
      <c r="AC119" s="528">
        <f>AD119/37.5</f>
        <v>0</v>
      </c>
      <c r="AD119" s="529">
        <f t="shared" si="77"/>
        <v>0</v>
      </c>
      <c r="AE119" s="530">
        <f>AD119/7.5</f>
        <v>0</v>
      </c>
    </row>
    <row r="120" spans="1:31" ht="13.5" thickBot="1">
      <c r="A120" s="1411" t="s">
        <v>205</v>
      </c>
      <c r="B120" s="496"/>
      <c r="C120" s="496"/>
      <c r="D120" s="496"/>
      <c r="E120" s="496"/>
      <c r="F120" s="496"/>
      <c r="G120" s="496"/>
      <c r="H120" s="496"/>
      <c r="I120" s="496"/>
      <c r="J120" s="496"/>
      <c r="K120" s="496"/>
      <c r="L120" s="496"/>
      <c r="M120" s="496"/>
      <c r="N120" s="496"/>
      <c r="O120" s="496"/>
      <c r="P120" s="496"/>
      <c r="Q120" s="496"/>
      <c r="R120" s="496"/>
      <c r="S120" s="496"/>
      <c r="T120" s="496"/>
      <c r="U120" s="496"/>
      <c r="V120" s="1413" t="s">
        <v>188</v>
      </c>
      <c r="W120" s="1415" t="s">
        <v>189</v>
      </c>
      <c r="X120" s="1416"/>
      <c r="Y120" s="1416"/>
      <c r="Z120" s="1417"/>
      <c r="AA120" s="1415" t="s">
        <v>2</v>
      </c>
      <c r="AB120" s="1416"/>
      <c r="AC120" s="1416"/>
      <c r="AD120" s="1416"/>
      <c r="AE120" s="1417"/>
    </row>
    <row r="121" spans="1:31" ht="13.5" thickBot="1">
      <c r="A121" s="1412"/>
      <c r="B121" s="502"/>
      <c r="C121" s="502"/>
      <c r="D121" s="502"/>
      <c r="E121" s="502"/>
      <c r="F121" s="502"/>
      <c r="G121" s="502"/>
      <c r="H121" s="502"/>
      <c r="I121" s="502"/>
      <c r="J121" s="502"/>
      <c r="K121" s="502"/>
      <c r="L121" s="502"/>
      <c r="M121" s="502"/>
      <c r="N121" s="502"/>
      <c r="O121" s="502"/>
      <c r="P121" s="502"/>
      <c r="Q121" s="502"/>
      <c r="R121" s="502"/>
      <c r="S121" s="502"/>
      <c r="T121" s="502"/>
      <c r="U121" s="502"/>
      <c r="V121" s="1414"/>
      <c r="W121" s="510" t="s">
        <v>190</v>
      </c>
      <c r="X121" s="510" t="s">
        <v>191</v>
      </c>
      <c r="Y121" s="510" t="s">
        <v>192</v>
      </c>
      <c r="Z121" s="511" t="s">
        <v>193</v>
      </c>
      <c r="AA121" s="1415" t="s">
        <v>190</v>
      </c>
      <c r="AB121" s="1416"/>
      <c r="AC121" s="516" t="s">
        <v>191</v>
      </c>
      <c r="AD121" s="516" t="s">
        <v>192</v>
      </c>
      <c r="AE121" s="517" t="s">
        <v>193</v>
      </c>
    </row>
    <row r="122" spans="1:31">
      <c r="A122" s="507" t="str" cm="1">
        <f t="array" ref="A122:P122">IF('Year 1'!C7:R7=0,"Senior Personnel",'Year 1'!C7:R7)</f>
        <v>Senior Personnel</v>
      </c>
      <c r="B122" s="497" t="str">
        <v>Senior Personnel</v>
      </c>
      <c r="C122" s="497" t="str">
        <v>Senior Personnel</v>
      </c>
      <c r="D122" s="497" t="str">
        <v>Senior Personnel</v>
      </c>
      <c r="E122" s="497" t="str">
        <v>Senior Personnel</v>
      </c>
      <c r="F122" s="497" t="str">
        <v>Senior Personnel</v>
      </c>
      <c r="G122" s="497" t="str">
        <v>Senior Personnel</v>
      </c>
      <c r="H122" s="497" t="str">
        <v>Senior Personnel</v>
      </c>
      <c r="I122" s="497" t="str">
        <v>Senior Personnel</v>
      </c>
      <c r="J122" s="497" t="str">
        <v>Senior Personnel</v>
      </c>
      <c r="K122" s="497" t="str">
        <v>Senior Personnel</v>
      </c>
      <c r="L122" s="497" t="str">
        <v>Senior Personnel</v>
      </c>
      <c r="M122" s="497" t="str">
        <v>Senior Personnel</v>
      </c>
      <c r="N122" s="497" t="str">
        <v>Senior Personnel</v>
      </c>
      <c r="O122" s="497" t="str">
        <v>Senior Personnel</v>
      </c>
      <c r="P122" s="497" t="str">
        <v>Senior Personnel</v>
      </c>
      <c r="Q122" s="496"/>
      <c r="R122" s="496"/>
      <c r="S122" s="496"/>
      <c r="T122" s="496"/>
      <c r="U122" s="496"/>
      <c r="V122" s="533">
        <f t="shared" ref="V122:V129" si="78">(W122+AA122)/12</f>
        <v>0</v>
      </c>
      <c r="W122" s="498">
        <f>'Year 8'!AB7+'Year 8'!AC7+'Year 8'!AD7</f>
        <v>0</v>
      </c>
      <c r="X122" s="499">
        <f t="shared" ref="X122:X130" si="79">Y122/37.5</f>
        <v>0</v>
      </c>
      <c r="Y122" s="508">
        <f t="shared" ref="Y122:Y129" si="80">W122/12*1950</f>
        <v>0</v>
      </c>
      <c r="Z122" s="499">
        <f t="shared" ref="Z122:Z130" si="81">Y122/7.5</f>
        <v>0</v>
      </c>
      <c r="AA122" s="1409">
        <f>'Year 8'!AH7+'Year 8'!AI7+'Year 8'!AJ7</f>
        <v>0</v>
      </c>
      <c r="AB122" s="1410"/>
      <c r="AC122" s="499">
        <f t="shared" ref="AC122:AC130" si="82">AD122/37.5</f>
        <v>0</v>
      </c>
      <c r="AD122" s="508">
        <f t="shared" ref="AD122:AD130" si="83">(AA122/12*1950)</f>
        <v>0</v>
      </c>
      <c r="AE122" s="500">
        <f t="shared" ref="AE122:AE130" si="84">AD122/7.5</f>
        <v>0</v>
      </c>
    </row>
    <row r="123" spans="1:31">
      <c r="A123" s="495" t="str" cm="1">
        <f t="array" ref="A123:P123">IF('Year 1'!C8:R8=0,"Senior Personnel",'Year 1'!C8:R8)</f>
        <v>Senior Personnel</v>
      </c>
      <c r="B123" s="140" t="str">
        <v>Senior Personnel</v>
      </c>
      <c r="C123" s="140" t="str">
        <v>Senior Personnel</v>
      </c>
      <c r="D123" s="140" t="str">
        <v>Senior Personnel</v>
      </c>
      <c r="E123" s="140" t="str">
        <v>Senior Personnel</v>
      </c>
      <c r="F123" s="140" t="str">
        <v>Senior Personnel</v>
      </c>
      <c r="G123" s="140" t="str">
        <v>Senior Personnel</v>
      </c>
      <c r="H123" s="140" t="str">
        <v>Senior Personnel</v>
      </c>
      <c r="I123" s="140" t="str">
        <v>Senior Personnel</v>
      </c>
      <c r="J123" s="140" t="str">
        <v>Senior Personnel</v>
      </c>
      <c r="K123" s="140" t="str">
        <v>Senior Personnel</v>
      </c>
      <c r="L123" s="140" t="str">
        <v>Senior Personnel</v>
      </c>
      <c r="M123" s="140" t="str">
        <v>Senior Personnel</v>
      </c>
      <c r="N123" s="140" t="str">
        <v>Senior Personnel</v>
      </c>
      <c r="O123" s="140" t="str">
        <v>Senior Personnel</v>
      </c>
      <c r="P123" s="140" t="str">
        <v>Senior Personnel</v>
      </c>
      <c r="Q123" s="140"/>
      <c r="R123" s="140"/>
      <c r="S123" s="140"/>
      <c r="T123" s="140"/>
      <c r="U123" s="140"/>
      <c r="V123" s="533">
        <f t="shared" si="78"/>
        <v>0</v>
      </c>
      <c r="W123" s="492">
        <f>'Year 8'!AB8+'Year 8'!AC8+'Year 8'!AD8</f>
        <v>0</v>
      </c>
      <c r="X123" s="493">
        <f t="shared" si="79"/>
        <v>0</v>
      </c>
      <c r="Y123" s="503">
        <f t="shared" si="80"/>
        <v>0</v>
      </c>
      <c r="Z123" s="493">
        <f t="shared" si="81"/>
        <v>0</v>
      </c>
      <c r="AA123" s="1407">
        <f>'Year 8'!AH8+'Year 8'!AI8+'Year 8'!AJ8</f>
        <v>0</v>
      </c>
      <c r="AB123" s="1408"/>
      <c r="AC123" s="493">
        <f t="shared" si="82"/>
        <v>0</v>
      </c>
      <c r="AD123" s="503">
        <f t="shared" si="83"/>
        <v>0</v>
      </c>
      <c r="AE123" s="494">
        <f t="shared" si="84"/>
        <v>0</v>
      </c>
    </row>
    <row r="124" spans="1:31">
      <c r="A124" s="495" t="str" cm="1">
        <f t="array" ref="A124:P124">IF('Year 1'!C9:R9=0,"Senior Personnel",'Year 1'!C9:R9)</f>
        <v>Senior Personnel</v>
      </c>
      <c r="B124" s="140" t="str">
        <v>Senior Personnel</v>
      </c>
      <c r="C124" s="140" t="str">
        <v>Senior Personnel</v>
      </c>
      <c r="D124" s="140" t="str">
        <v>Senior Personnel</v>
      </c>
      <c r="E124" s="140" t="str">
        <v>Senior Personnel</v>
      </c>
      <c r="F124" s="140" t="str">
        <v>Senior Personnel</v>
      </c>
      <c r="G124" s="140" t="str">
        <v>Senior Personnel</v>
      </c>
      <c r="H124" s="140" t="str">
        <v>Senior Personnel</v>
      </c>
      <c r="I124" s="140" t="str">
        <v>Senior Personnel</v>
      </c>
      <c r="J124" s="140" t="str">
        <v>Senior Personnel</v>
      </c>
      <c r="K124" s="140" t="str">
        <v>Senior Personnel</v>
      </c>
      <c r="L124" s="140" t="str">
        <v>Senior Personnel</v>
      </c>
      <c r="M124" s="140" t="str">
        <v>Senior Personnel</v>
      </c>
      <c r="N124" s="140" t="str">
        <v>Senior Personnel</v>
      </c>
      <c r="O124" s="140" t="str">
        <v>Senior Personnel</v>
      </c>
      <c r="P124" s="140" t="str">
        <v>Senior Personnel</v>
      </c>
      <c r="Q124" s="140"/>
      <c r="R124" s="140"/>
      <c r="S124" s="140"/>
      <c r="T124" s="140"/>
      <c r="U124" s="140"/>
      <c r="V124" s="533">
        <f t="shared" si="78"/>
        <v>0</v>
      </c>
      <c r="W124" s="492">
        <f>'Year 8'!AB9+'Year 8'!AC9+'Year 8'!AD9</f>
        <v>0</v>
      </c>
      <c r="X124" s="493">
        <f t="shared" si="79"/>
        <v>0</v>
      </c>
      <c r="Y124" s="503">
        <f t="shared" si="80"/>
        <v>0</v>
      </c>
      <c r="Z124" s="493">
        <f t="shared" si="81"/>
        <v>0</v>
      </c>
      <c r="AA124" s="1407">
        <f>'Year 8'!AH9+'Year 8'!AI9+'Year 8'!AJ9</f>
        <v>0</v>
      </c>
      <c r="AB124" s="1408"/>
      <c r="AC124" s="493">
        <f t="shared" si="82"/>
        <v>0</v>
      </c>
      <c r="AD124" s="503">
        <f t="shared" si="83"/>
        <v>0</v>
      </c>
      <c r="AE124" s="494">
        <f t="shared" si="84"/>
        <v>0</v>
      </c>
    </row>
    <row r="125" spans="1:31">
      <c r="A125" s="495" t="str" cm="1">
        <f t="array" ref="A125:P125">IF('Year 1'!C10:R10=0,"Senior Personnel",'Year 1'!C10:R10)</f>
        <v>Senior Personnel</v>
      </c>
      <c r="B125" s="140" t="str">
        <v>Senior Personnel</v>
      </c>
      <c r="C125" s="140" t="str">
        <v>Senior Personnel</v>
      </c>
      <c r="D125" s="140" t="str">
        <v>Senior Personnel</v>
      </c>
      <c r="E125" s="140" t="str">
        <v>Senior Personnel</v>
      </c>
      <c r="F125" s="140" t="str">
        <v>Senior Personnel</v>
      </c>
      <c r="G125" s="140" t="str">
        <v>Senior Personnel</v>
      </c>
      <c r="H125" s="140" t="str">
        <v>Senior Personnel</v>
      </c>
      <c r="I125" s="140" t="str">
        <v>Senior Personnel</v>
      </c>
      <c r="J125" s="140" t="str">
        <v>Senior Personnel</v>
      </c>
      <c r="K125" s="140" t="str">
        <v>Senior Personnel</v>
      </c>
      <c r="L125" s="140" t="str">
        <v>Senior Personnel</v>
      </c>
      <c r="M125" s="140" t="str">
        <v>Senior Personnel</v>
      </c>
      <c r="N125" s="140" t="str">
        <v>Senior Personnel</v>
      </c>
      <c r="O125" s="140" t="str">
        <v>Senior Personnel</v>
      </c>
      <c r="P125" s="140" t="str">
        <v>Senior Personnel</v>
      </c>
      <c r="Q125" s="140"/>
      <c r="R125" s="140"/>
      <c r="S125" s="140"/>
      <c r="T125" s="140"/>
      <c r="U125" s="140"/>
      <c r="V125" s="533">
        <f t="shared" si="78"/>
        <v>0</v>
      </c>
      <c r="W125" s="492">
        <f>'Year 8'!AB10+'Year 8'!AC10+'Year 8'!AD10</f>
        <v>0</v>
      </c>
      <c r="X125" s="493">
        <f t="shared" si="79"/>
        <v>0</v>
      </c>
      <c r="Y125" s="503">
        <f t="shared" si="80"/>
        <v>0</v>
      </c>
      <c r="Z125" s="493">
        <f t="shared" si="81"/>
        <v>0</v>
      </c>
      <c r="AA125" s="1407">
        <f>'Year 8'!AH10+'Year 8'!AI10+'Year 8'!AJ10</f>
        <v>0</v>
      </c>
      <c r="AB125" s="1408"/>
      <c r="AC125" s="493">
        <f t="shared" si="82"/>
        <v>0</v>
      </c>
      <c r="AD125" s="503">
        <f t="shared" si="83"/>
        <v>0</v>
      </c>
      <c r="AE125" s="494">
        <f t="shared" si="84"/>
        <v>0</v>
      </c>
    </row>
    <row r="126" spans="1:31">
      <c r="A126" s="495" t="str" cm="1">
        <f t="array" ref="A126:P126">IF('Year 1'!C11:R11=0,"Senior Personnel",'Year 1'!C11:R11)</f>
        <v>Senior Personnel</v>
      </c>
      <c r="B126" s="140" t="str">
        <v>Senior Personnel</v>
      </c>
      <c r="C126" s="140" t="str">
        <v>Senior Personnel</v>
      </c>
      <c r="D126" s="140" t="str">
        <v>Senior Personnel</v>
      </c>
      <c r="E126" s="140" t="str">
        <v>Senior Personnel</v>
      </c>
      <c r="F126" s="140" t="str">
        <v>Senior Personnel</v>
      </c>
      <c r="G126" s="140" t="str">
        <v>Senior Personnel</v>
      </c>
      <c r="H126" s="140" t="str">
        <v>Senior Personnel</v>
      </c>
      <c r="I126" s="140" t="str">
        <v>Senior Personnel</v>
      </c>
      <c r="J126" s="140" t="str">
        <v>Senior Personnel</v>
      </c>
      <c r="K126" s="140" t="str">
        <v>Senior Personnel</v>
      </c>
      <c r="L126" s="140" t="str">
        <v>Senior Personnel</v>
      </c>
      <c r="M126" s="140" t="str">
        <v>Senior Personnel</v>
      </c>
      <c r="N126" s="140" t="str">
        <v>Senior Personnel</v>
      </c>
      <c r="O126" s="140" t="str">
        <v>Senior Personnel</v>
      </c>
      <c r="P126" s="140" t="str">
        <v>Senior Personnel</v>
      </c>
      <c r="Q126" s="140"/>
      <c r="R126" s="140"/>
      <c r="S126" s="140"/>
      <c r="T126" s="140"/>
      <c r="U126" s="140"/>
      <c r="V126" s="533">
        <f t="shared" si="78"/>
        <v>0</v>
      </c>
      <c r="W126" s="492">
        <f>'Year 8'!AB11+'Year 8'!AC11+'Year 8'!AD11</f>
        <v>0</v>
      </c>
      <c r="X126" s="493">
        <f t="shared" si="79"/>
        <v>0</v>
      </c>
      <c r="Y126" s="503">
        <f t="shared" si="80"/>
        <v>0</v>
      </c>
      <c r="Z126" s="493">
        <f t="shared" si="81"/>
        <v>0</v>
      </c>
      <c r="AA126" s="1407">
        <f>'Year 8'!AH11+'Year 8'!AI11+'Year 8'!AJ11</f>
        <v>0</v>
      </c>
      <c r="AB126" s="1408"/>
      <c r="AC126" s="493">
        <f t="shared" si="82"/>
        <v>0</v>
      </c>
      <c r="AD126" s="503">
        <f t="shared" si="83"/>
        <v>0</v>
      </c>
      <c r="AE126" s="494">
        <f t="shared" si="84"/>
        <v>0</v>
      </c>
    </row>
    <row r="127" spans="1:31">
      <c r="A127" s="495" t="str" cm="1">
        <f t="array" ref="A127:P127">IF('Year 1'!C12:R12=0,"Senior Personnel",'Year 1'!C12:R12)</f>
        <v>Senior Personnel</v>
      </c>
      <c r="B127" s="140" t="str">
        <v>Senior Personnel</v>
      </c>
      <c r="C127" s="140" t="str">
        <v>Senior Personnel</v>
      </c>
      <c r="D127" s="140" t="str">
        <v>Senior Personnel</v>
      </c>
      <c r="E127" s="140" t="str">
        <v>Senior Personnel</v>
      </c>
      <c r="F127" s="140" t="str">
        <v>Senior Personnel</v>
      </c>
      <c r="G127" s="140" t="str">
        <v>Senior Personnel</v>
      </c>
      <c r="H127" s="140" t="str">
        <v>Senior Personnel</v>
      </c>
      <c r="I127" s="140" t="str">
        <v>Senior Personnel</v>
      </c>
      <c r="J127" s="140" t="str">
        <v>Senior Personnel</v>
      </c>
      <c r="K127" s="140" t="str">
        <v>Senior Personnel</v>
      </c>
      <c r="L127" s="140" t="str">
        <v>Senior Personnel</v>
      </c>
      <c r="M127" s="140" t="str">
        <v>Senior Personnel</v>
      </c>
      <c r="N127" s="140" t="str">
        <v>Senior Personnel</v>
      </c>
      <c r="O127" s="140" t="str">
        <v>Senior Personnel</v>
      </c>
      <c r="P127" s="140" t="str">
        <v>Senior Personnel</v>
      </c>
      <c r="Q127" s="140"/>
      <c r="R127" s="140"/>
      <c r="S127" s="140"/>
      <c r="T127" s="140"/>
      <c r="U127" s="140"/>
      <c r="V127" s="533">
        <f t="shared" si="78"/>
        <v>0</v>
      </c>
      <c r="W127" s="492">
        <f>'Year 8'!AB12+'Year 8'!AC12+'Year 8'!AD12</f>
        <v>0</v>
      </c>
      <c r="X127" s="493">
        <f t="shared" si="79"/>
        <v>0</v>
      </c>
      <c r="Y127" s="503">
        <f t="shared" si="80"/>
        <v>0</v>
      </c>
      <c r="Z127" s="493">
        <f t="shared" si="81"/>
        <v>0</v>
      </c>
      <c r="AA127" s="1407">
        <f>'Year 8'!AH12+'Year 8'!AI12+'Year 8'!AJ12</f>
        <v>0</v>
      </c>
      <c r="AB127" s="1408"/>
      <c r="AC127" s="493">
        <f t="shared" si="82"/>
        <v>0</v>
      </c>
      <c r="AD127" s="503">
        <f t="shared" si="83"/>
        <v>0</v>
      </c>
      <c r="AE127" s="494">
        <f t="shared" si="84"/>
        <v>0</v>
      </c>
    </row>
    <row r="128" spans="1:31" ht="13.5" customHeight="1">
      <c r="A128" s="495" t="str" cm="1">
        <f t="array" ref="A128:P128">IF('Year 1'!C13:R13=0,"Senior Personnel",'Year 1'!C13:R13)</f>
        <v>Senior Personnel</v>
      </c>
      <c r="B128" s="140" t="str">
        <v>Senior Personnel</v>
      </c>
      <c r="C128" s="140" t="str">
        <v>Senior Personnel</v>
      </c>
      <c r="D128" s="140" t="str">
        <v>Senior Personnel</v>
      </c>
      <c r="E128" s="140" t="str">
        <v>Senior Personnel</v>
      </c>
      <c r="F128" s="140" t="str">
        <v>Senior Personnel</v>
      </c>
      <c r="G128" s="140" t="str">
        <v>Senior Personnel</v>
      </c>
      <c r="H128" s="140" t="str">
        <v>Senior Personnel</v>
      </c>
      <c r="I128" s="140" t="str">
        <v>Senior Personnel</v>
      </c>
      <c r="J128" s="140" t="str">
        <v>Senior Personnel</v>
      </c>
      <c r="K128" s="140" t="str">
        <v>Senior Personnel</v>
      </c>
      <c r="L128" s="140" t="str">
        <v>Senior Personnel</v>
      </c>
      <c r="M128" s="140" t="str">
        <v>Senior Personnel</v>
      </c>
      <c r="N128" s="140" t="str">
        <v>Senior Personnel</v>
      </c>
      <c r="O128" s="140" t="str">
        <v>Senior Personnel</v>
      </c>
      <c r="P128" s="140" t="str">
        <v>Senior Personnel</v>
      </c>
      <c r="Q128" s="140"/>
      <c r="R128" s="140"/>
      <c r="S128" s="140"/>
      <c r="T128" s="140"/>
      <c r="U128" s="140"/>
      <c r="V128" s="533">
        <f t="shared" si="78"/>
        <v>0</v>
      </c>
      <c r="W128" s="492">
        <f>'Year 8'!AB13+'Year 8'!AC13+'Year 8'!AD13</f>
        <v>0</v>
      </c>
      <c r="X128" s="493">
        <f t="shared" si="79"/>
        <v>0</v>
      </c>
      <c r="Y128" s="503">
        <f t="shared" si="80"/>
        <v>0</v>
      </c>
      <c r="Z128" s="493">
        <f t="shared" si="81"/>
        <v>0</v>
      </c>
      <c r="AA128" s="1407">
        <f>'Year 8'!AH13+'Year 8'!AI13+'Year 8'!AJ13</f>
        <v>0</v>
      </c>
      <c r="AB128" s="1408"/>
      <c r="AC128" s="493">
        <f t="shared" si="82"/>
        <v>0</v>
      </c>
      <c r="AD128" s="503">
        <f t="shared" si="83"/>
        <v>0</v>
      </c>
      <c r="AE128" s="494">
        <f t="shared" si="84"/>
        <v>0</v>
      </c>
    </row>
    <row r="129" spans="1:31">
      <c r="A129" s="495" t="str" cm="1">
        <f t="array" ref="A129:P129">IF('Year 1'!C14:R14=0,"Senior Personnel",'Year 1'!C14:R14)</f>
        <v>Senior Personnel</v>
      </c>
      <c r="B129" s="140" t="str">
        <v>Senior Personnel</v>
      </c>
      <c r="C129" s="140" t="str">
        <v>Senior Personnel</v>
      </c>
      <c r="D129" s="140" t="str">
        <v>Senior Personnel</v>
      </c>
      <c r="E129" s="140" t="str">
        <v>Senior Personnel</v>
      </c>
      <c r="F129" s="140" t="str">
        <v>Senior Personnel</v>
      </c>
      <c r="G129" s="140" t="str">
        <v>Senior Personnel</v>
      </c>
      <c r="H129" s="140" t="str">
        <v>Senior Personnel</v>
      </c>
      <c r="I129" s="140" t="str">
        <v>Senior Personnel</v>
      </c>
      <c r="J129" s="140" t="str">
        <v>Senior Personnel</v>
      </c>
      <c r="K129" s="140" t="str">
        <v>Senior Personnel</v>
      </c>
      <c r="L129" s="140" t="str">
        <v>Senior Personnel</v>
      </c>
      <c r="M129" s="140" t="str">
        <v>Senior Personnel</v>
      </c>
      <c r="N129" s="140" t="str">
        <v>Senior Personnel</v>
      </c>
      <c r="O129" s="140" t="str">
        <v>Senior Personnel</v>
      </c>
      <c r="P129" s="140" t="str">
        <v>Senior Personnel</v>
      </c>
      <c r="Q129" s="140"/>
      <c r="R129" s="140"/>
      <c r="S129" s="140"/>
      <c r="T129" s="140"/>
      <c r="U129" s="140"/>
      <c r="V129" s="533">
        <f t="shared" si="78"/>
        <v>0</v>
      </c>
      <c r="W129" s="492">
        <f>'Year 8'!AB14+'Year 8'!AC14+'Year 8'!AD14</f>
        <v>0</v>
      </c>
      <c r="X129" s="493">
        <f t="shared" si="79"/>
        <v>0</v>
      </c>
      <c r="Y129" s="503">
        <f t="shared" si="80"/>
        <v>0</v>
      </c>
      <c r="Z129" s="493">
        <f t="shared" si="81"/>
        <v>0</v>
      </c>
      <c r="AA129" s="1407">
        <f>'Year 8'!AH14+'Year 8'!AI14+'Year 8'!AJ14</f>
        <v>0</v>
      </c>
      <c r="AB129" s="1408"/>
      <c r="AC129" s="493">
        <f t="shared" si="82"/>
        <v>0</v>
      </c>
      <c r="AD129" s="503">
        <f t="shared" si="83"/>
        <v>0</v>
      </c>
      <c r="AE129" s="494">
        <f t="shared" si="84"/>
        <v>0</v>
      </c>
    </row>
    <row r="130" spans="1:31">
      <c r="A130" s="518" t="str" cm="1">
        <f t="array" ref="A130:U130">IF('Year 1'!F17:Z17=0,"",'Year 1'!F17:Z17)</f>
        <v>Post Doctoral Associates</v>
      </c>
      <c r="B130" s="140" t="str">
        <v/>
      </c>
      <c r="C130" s="140" t="str">
        <v/>
      </c>
      <c r="D130" s="140" t="str">
        <v/>
      </c>
      <c r="E130" s="140" t="str">
        <v/>
      </c>
      <c r="F130" s="140" t="str">
        <v/>
      </c>
      <c r="G130" s="140" t="str">
        <v/>
      </c>
      <c r="H130" s="140" t="str">
        <v/>
      </c>
      <c r="I130" s="140" t="str">
        <v/>
      </c>
      <c r="J130" s="140" t="str">
        <v/>
      </c>
      <c r="K130" s="140" t="str">
        <v/>
      </c>
      <c r="L130" s="140" t="str">
        <v/>
      </c>
      <c r="M130" s="140" t="str">
        <v/>
      </c>
      <c r="N130" s="140" t="str">
        <v/>
      </c>
      <c r="O130" s="140" t="str">
        <v/>
      </c>
      <c r="P130" s="140" t="str">
        <v/>
      </c>
      <c r="Q130" s="140" t="str">
        <v/>
      </c>
      <c r="R130" s="140" t="str">
        <v/>
      </c>
      <c r="S130" s="140" t="str">
        <v/>
      </c>
      <c r="T130" s="140" t="str">
        <v/>
      </c>
      <c r="U130" s="140" t="str">
        <v/>
      </c>
      <c r="V130" s="520">
        <f>(W130+AA130)/12</f>
        <v>0</v>
      </c>
      <c r="W130" s="521">
        <f>('Year 8'!AB17)</f>
        <v>0</v>
      </c>
      <c r="X130" s="522">
        <f t="shared" si="79"/>
        <v>0</v>
      </c>
      <c r="Y130" s="523">
        <f>(W130/12*1950)</f>
        <v>0</v>
      </c>
      <c r="Z130" s="522">
        <f t="shared" si="81"/>
        <v>0</v>
      </c>
      <c r="AA130" s="531">
        <f>'Year 8'!AH148</f>
        <v>0</v>
      </c>
      <c r="AB130" s="522">
        <f>'Year 8'!I148*('Year 8'!AG148)</f>
        <v>0</v>
      </c>
      <c r="AC130" s="522">
        <f t="shared" si="82"/>
        <v>0</v>
      </c>
      <c r="AD130" s="523">
        <f t="shared" si="83"/>
        <v>0</v>
      </c>
      <c r="AE130" s="524">
        <f t="shared" si="84"/>
        <v>0</v>
      </c>
    </row>
    <row r="131" spans="1:31">
      <c r="A131" s="518" t="str" cm="1">
        <f t="array" ref="A131:U131">IF('Year 1'!F18:Z18=0,"",'Year 1'!F18:Z18)</f>
        <v>Graduate Students - Academic - Level 1</v>
      </c>
      <c r="B131" s="140" t="str">
        <v/>
      </c>
      <c r="C131" s="140" t="str">
        <v/>
      </c>
      <c r="D131" s="140" t="str">
        <v/>
      </c>
      <c r="E131" s="140" t="str">
        <v/>
      </c>
      <c r="F131" s="140" t="str">
        <v/>
      </c>
      <c r="G131" s="140" t="str">
        <v/>
      </c>
      <c r="H131" s="140" t="str">
        <v/>
      </c>
      <c r="I131" s="140" t="str">
        <v/>
      </c>
      <c r="J131" s="140" t="str">
        <v/>
      </c>
      <c r="K131" s="140" t="str">
        <v/>
      </c>
      <c r="L131" s="140" t="str">
        <v/>
      </c>
      <c r="M131" s="140" t="str">
        <v/>
      </c>
      <c r="N131" s="140" t="str">
        <v/>
      </c>
      <c r="O131" s="140" t="str">
        <v/>
      </c>
      <c r="P131" s="140" t="str">
        <v/>
      </c>
      <c r="Q131" s="140" t="str">
        <v/>
      </c>
      <c r="R131" s="140" t="str">
        <v/>
      </c>
      <c r="S131" s="140" t="str">
        <v/>
      </c>
      <c r="T131" s="140" t="str">
        <v/>
      </c>
      <c r="U131" s="140" t="str">
        <v/>
      </c>
      <c r="V131" s="520">
        <f>(W131+AA131)/9</f>
        <v>0</v>
      </c>
      <c r="W131" s="521">
        <f>'Year 8'!AC18</f>
        <v>0</v>
      </c>
      <c r="X131" s="522">
        <f>Y131/18</f>
        <v>0</v>
      </c>
      <c r="Y131" s="523">
        <f>(W131/9*666)</f>
        <v>0</v>
      </c>
      <c r="Z131" s="522">
        <f t="shared" ref="Z131:Z133" si="85">Y131/7.5</f>
        <v>0</v>
      </c>
      <c r="AA131" s="531">
        <f>'Year 8'!AI149</f>
        <v>0</v>
      </c>
      <c r="AB131" s="522">
        <f>'Year 8'!I149*'Year 8'!AH149</f>
        <v>0</v>
      </c>
      <c r="AC131" s="522">
        <f>AD131/18</f>
        <v>0</v>
      </c>
      <c r="AD131" s="523">
        <f>(AA131/9*666)</f>
        <v>0</v>
      </c>
      <c r="AE131" s="524">
        <f t="shared" ref="AE131:AE133" si="86">AD131/7.5</f>
        <v>0</v>
      </c>
    </row>
    <row r="132" spans="1:31">
      <c r="A132" s="518" t="str" cm="1">
        <f t="array" ref="A132:U132">IF('Year 1'!F19:Z19=0,"",'Year 1'!F19:Z19)</f>
        <v>Graduate Students - Academic - Level 2</v>
      </c>
      <c r="B132" s="140" t="str">
        <v/>
      </c>
      <c r="C132" s="140" t="str">
        <v/>
      </c>
      <c r="D132" s="140" t="str">
        <v/>
      </c>
      <c r="E132" s="140" t="str">
        <v/>
      </c>
      <c r="F132" s="140" t="str">
        <v/>
      </c>
      <c r="G132" s="140" t="str">
        <v/>
      </c>
      <c r="H132" s="140" t="str">
        <v/>
      </c>
      <c r="I132" s="140" t="str">
        <v/>
      </c>
      <c r="J132" s="140" t="str">
        <v/>
      </c>
      <c r="K132" s="140" t="str">
        <v/>
      </c>
      <c r="L132" s="140" t="str">
        <v/>
      </c>
      <c r="M132" s="140" t="str">
        <v/>
      </c>
      <c r="N132" s="140" t="str">
        <v/>
      </c>
      <c r="O132" s="140" t="str">
        <v/>
      </c>
      <c r="P132" s="140" t="str">
        <v/>
      </c>
      <c r="Q132" s="140" t="str">
        <v/>
      </c>
      <c r="R132" s="140" t="str">
        <v/>
      </c>
      <c r="S132" s="140" t="str">
        <v/>
      </c>
      <c r="T132" s="140" t="str">
        <v/>
      </c>
      <c r="U132" s="140" t="str">
        <v/>
      </c>
      <c r="V132" s="520">
        <f>(W132+AA132)/9</f>
        <v>0</v>
      </c>
      <c r="W132" s="521">
        <f>('Year 8'!AC19)</f>
        <v>0</v>
      </c>
      <c r="X132" s="522">
        <f>Y132/18</f>
        <v>0</v>
      </c>
      <c r="Y132" s="523">
        <f>(W132/9*666)</f>
        <v>0</v>
      </c>
      <c r="Z132" s="522">
        <f t="shared" si="85"/>
        <v>0</v>
      </c>
      <c r="AA132" s="531">
        <f>'Year 8'!AI150</f>
        <v>0</v>
      </c>
      <c r="AB132" s="522">
        <f>'Year 8'!I150*('Year 8'!AH150)</f>
        <v>0</v>
      </c>
      <c r="AC132" s="522">
        <f>AD132/18</f>
        <v>0</v>
      </c>
      <c r="AD132" s="523">
        <f>(AA132/9*666)</f>
        <v>0</v>
      </c>
      <c r="AE132" s="524">
        <f t="shared" si="86"/>
        <v>0</v>
      </c>
    </row>
    <row r="133" spans="1:31">
      <c r="A133" s="518" t="str" cm="1">
        <f t="array" ref="A133:U133">IF('Year 1'!F20:Z20=0,"",'Year 1'!F20:Z20)</f>
        <v>Graduate Students - Academic - Level 3</v>
      </c>
      <c r="B133" s="140" t="str">
        <v/>
      </c>
      <c r="C133" s="140" t="str">
        <v/>
      </c>
      <c r="D133" s="140" t="str">
        <v/>
      </c>
      <c r="E133" s="140" t="str">
        <v/>
      </c>
      <c r="F133" s="140" t="str">
        <v/>
      </c>
      <c r="G133" s="140" t="str">
        <v/>
      </c>
      <c r="H133" s="140" t="str">
        <v/>
      </c>
      <c r="I133" s="140" t="str">
        <v/>
      </c>
      <c r="J133" s="140" t="str">
        <v/>
      </c>
      <c r="K133" s="140" t="str">
        <v/>
      </c>
      <c r="L133" s="140" t="str">
        <v/>
      </c>
      <c r="M133" s="140" t="str">
        <v/>
      </c>
      <c r="N133" s="140" t="str">
        <v/>
      </c>
      <c r="O133" s="140" t="str">
        <v/>
      </c>
      <c r="P133" s="140" t="str">
        <v/>
      </c>
      <c r="Q133" s="140" t="str">
        <v/>
      </c>
      <c r="R133" s="140" t="str">
        <v/>
      </c>
      <c r="S133" s="140" t="str">
        <v/>
      </c>
      <c r="T133" s="140" t="str">
        <v/>
      </c>
      <c r="U133" s="140" t="str">
        <v/>
      </c>
      <c r="V133" s="520">
        <f>(W133+AA133)/9</f>
        <v>0</v>
      </c>
      <c r="W133" s="521">
        <f>('Year 8'!AC20)</f>
        <v>0</v>
      </c>
      <c r="X133" s="522">
        <f>Y133/18</f>
        <v>0</v>
      </c>
      <c r="Y133" s="523">
        <f>(W133/9*666)</f>
        <v>0</v>
      </c>
      <c r="Z133" s="522">
        <f t="shared" si="85"/>
        <v>0</v>
      </c>
      <c r="AA133" s="531">
        <f>'Year 8'!AI151</f>
        <v>0</v>
      </c>
      <c r="AB133" s="522">
        <f>'Year 8'!I151*('Year 8'!AH151)</f>
        <v>0</v>
      </c>
      <c r="AC133" s="522">
        <f>AD133/18</f>
        <v>0</v>
      </c>
      <c r="AD133" s="523">
        <f>(AA133/9*666)</f>
        <v>0</v>
      </c>
      <c r="AE133" s="524">
        <f t="shared" si="86"/>
        <v>0</v>
      </c>
    </row>
    <row r="134" spans="1:31">
      <c r="A134" s="518" t="str" cm="1">
        <f t="array" ref="A134:U134">IF('Year 1'!F29:Z29=0,"",'Year 1'!F29:Z29)</f>
        <v xml:space="preserve">Other - full time benefited </v>
      </c>
      <c r="B134" s="140" t="str">
        <v/>
      </c>
      <c r="C134" s="140" t="str">
        <v/>
      </c>
      <c r="D134" s="140" t="str">
        <v/>
      </c>
      <c r="E134" s="140" t="str">
        <v/>
      </c>
      <c r="F134" s="140" t="str">
        <v/>
      </c>
      <c r="G134" s="140" t="str">
        <v/>
      </c>
      <c r="H134" s="140" t="str">
        <v/>
      </c>
      <c r="I134" s="140" t="str">
        <v/>
      </c>
      <c r="J134" s="140" t="str">
        <v/>
      </c>
      <c r="K134" s="140" t="str">
        <v/>
      </c>
      <c r="L134" s="140" t="str">
        <v/>
      </c>
      <c r="M134" s="140" t="str">
        <v/>
      </c>
      <c r="N134" s="140" t="str">
        <v/>
      </c>
      <c r="O134" s="140" t="str">
        <v/>
      </c>
      <c r="P134" s="140" t="str">
        <v/>
      </c>
      <c r="Q134" s="140" t="str">
        <v/>
      </c>
      <c r="R134" s="140" t="str">
        <v/>
      </c>
      <c r="S134" s="140" t="str">
        <v/>
      </c>
      <c r="T134" s="140" t="str">
        <v/>
      </c>
      <c r="U134" s="140" t="str">
        <v/>
      </c>
      <c r="V134" s="520">
        <f t="shared" ref="V134:V135" si="87">(W134+AA134)/12</f>
        <v>0</v>
      </c>
      <c r="W134" s="521">
        <f>('Year 8'!AC29)</f>
        <v>0</v>
      </c>
      <c r="X134" s="522">
        <f>Y134/37.5</f>
        <v>0</v>
      </c>
      <c r="Y134" s="523">
        <f>(W134/12*1950)</f>
        <v>0</v>
      </c>
      <c r="Z134" s="522">
        <f>Y134/7.5</f>
        <v>0</v>
      </c>
      <c r="AA134" s="531">
        <f>'Year 8'!AH153</f>
        <v>0</v>
      </c>
      <c r="AB134" s="522">
        <f>'Year 8'!I153*('Year 8'!AG153)</f>
        <v>0</v>
      </c>
      <c r="AC134" s="522">
        <f>AD134/37.5</f>
        <v>0</v>
      </c>
      <c r="AD134" s="523">
        <f t="shared" ref="AD134:AD135" si="88">(AA134/12*1950)</f>
        <v>0</v>
      </c>
      <c r="AE134" s="525">
        <f>AD134/7.5</f>
        <v>0</v>
      </c>
    </row>
    <row r="135" spans="1:31" ht="13.5" thickBot="1">
      <c r="A135" s="519" t="str" cm="1">
        <f t="array" ref="A135:U135">IF('Year 1'!F30:Z30=0,"",'Year 1'!F30:Z30)</f>
        <v xml:space="preserve">Other - full time benefited </v>
      </c>
      <c r="B135" s="501" t="str">
        <v/>
      </c>
      <c r="C135" s="501" t="str">
        <v/>
      </c>
      <c r="D135" s="501" t="str">
        <v/>
      </c>
      <c r="E135" s="501" t="str">
        <v/>
      </c>
      <c r="F135" s="501" t="str">
        <v/>
      </c>
      <c r="G135" s="501" t="str">
        <v/>
      </c>
      <c r="H135" s="501" t="str">
        <v/>
      </c>
      <c r="I135" s="501" t="str">
        <v/>
      </c>
      <c r="J135" s="501" t="str">
        <v/>
      </c>
      <c r="K135" s="501" t="str">
        <v/>
      </c>
      <c r="L135" s="501" t="str">
        <v/>
      </c>
      <c r="M135" s="501" t="str">
        <v/>
      </c>
      <c r="N135" s="501" t="str">
        <v/>
      </c>
      <c r="O135" s="501" t="str">
        <v/>
      </c>
      <c r="P135" s="501" t="str">
        <v/>
      </c>
      <c r="Q135" s="501" t="str">
        <v/>
      </c>
      <c r="R135" s="501" t="str">
        <v/>
      </c>
      <c r="S135" s="501" t="str">
        <v/>
      </c>
      <c r="T135" s="501" t="str">
        <v/>
      </c>
      <c r="U135" s="501" t="str">
        <v/>
      </c>
      <c r="V135" s="526">
        <f t="shared" si="87"/>
        <v>0</v>
      </c>
      <c r="W135" s="527">
        <f>('Year 8'!AC30)</f>
        <v>0</v>
      </c>
      <c r="X135" s="528">
        <f>Y135/37.5</f>
        <v>0</v>
      </c>
      <c r="Y135" s="529">
        <f>(W135/12*1950)</f>
        <v>0</v>
      </c>
      <c r="Z135" s="528">
        <f>Y135/7.5</f>
        <v>0</v>
      </c>
      <c r="AA135" s="532">
        <f>'Year 8'!AH154</f>
        <v>0</v>
      </c>
      <c r="AB135" s="528">
        <f>'Year 8'!I154*'Year 8'!AG154</f>
        <v>0</v>
      </c>
      <c r="AC135" s="528">
        <f>AD135/37.5</f>
        <v>0</v>
      </c>
      <c r="AD135" s="529">
        <f t="shared" si="88"/>
        <v>0</v>
      </c>
      <c r="AE135" s="530">
        <f>AD135/7.5</f>
        <v>0</v>
      </c>
    </row>
    <row r="136" spans="1:31" ht="13.5" thickBot="1">
      <c r="A136" s="1411" t="s">
        <v>206</v>
      </c>
      <c r="B136" s="496"/>
      <c r="C136" s="496"/>
      <c r="D136" s="496"/>
      <c r="E136" s="496"/>
      <c r="F136" s="496"/>
      <c r="G136" s="496"/>
      <c r="H136" s="496"/>
      <c r="I136" s="496"/>
      <c r="J136" s="496"/>
      <c r="K136" s="496"/>
      <c r="L136" s="496"/>
      <c r="M136" s="496"/>
      <c r="N136" s="496"/>
      <c r="O136" s="496"/>
      <c r="P136" s="496"/>
      <c r="Q136" s="496"/>
      <c r="R136" s="496"/>
      <c r="S136" s="496"/>
      <c r="T136" s="496"/>
      <c r="U136" s="496"/>
      <c r="V136" s="1413" t="s">
        <v>188</v>
      </c>
      <c r="W136" s="1415" t="s">
        <v>189</v>
      </c>
      <c r="X136" s="1416"/>
      <c r="Y136" s="1416"/>
      <c r="Z136" s="1417"/>
      <c r="AA136" s="1415" t="s">
        <v>2</v>
      </c>
      <c r="AB136" s="1416"/>
      <c r="AC136" s="1416"/>
      <c r="AD136" s="1416"/>
      <c r="AE136" s="1417"/>
    </row>
    <row r="137" spans="1:31" ht="13.5" thickBot="1">
      <c r="A137" s="1412"/>
      <c r="B137" s="502"/>
      <c r="C137" s="502"/>
      <c r="D137" s="502"/>
      <c r="E137" s="502"/>
      <c r="F137" s="502"/>
      <c r="G137" s="502"/>
      <c r="H137" s="502"/>
      <c r="I137" s="502"/>
      <c r="J137" s="502"/>
      <c r="K137" s="502"/>
      <c r="L137" s="502"/>
      <c r="M137" s="502"/>
      <c r="N137" s="502"/>
      <c r="O137" s="502"/>
      <c r="P137" s="502"/>
      <c r="Q137" s="502"/>
      <c r="R137" s="502"/>
      <c r="S137" s="502"/>
      <c r="T137" s="502"/>
      <c r="U137" s="502"/>
      <c r="V137" s="1414"/>
      <c r="W137" s="510" t="s">
        <v>190</v>
      </c>
      <c r="X137" s="510" t="s">
        <v>191</v>
      </c>
      <c r="Y137" s="510" t="s">
        <v>192</v>
      </c>
      <c r="Z137" s="511" t="s">
        <v>193</v>
      </c>
      <c r="AA137" s="1415" t="s">
        <v>190</v>
      </c>
      <c r="AB137" s="1416"/>
      <c r="AC137" s="516" t="s">
        <v>191</v>
      </c>
      <c r="AD137" s="516" t="s">
        <v>192</v>
      </c>
      <c r="AE137" s="517" t="s">
        <v>193</v>
      </c>
    </row>
    <row r="138" spans="1:31">
      <c r="A138" s="507" t="str" cm="1">
        <f t="array" ref="A138:P138">IF('Year 1'!C7:R7=0,"Senior Personnel",'Year 1'!C7:R7)</f>
        <v>Senior Personnel</v>
      </c>
      <c r="B138" s="497" t="str">
        <v>Senior Personnel</v>
      </c>
      <c r="C138" s="497" t="str">
        <v>Senior Personnel</v>
      </c>
      <c r="D138" s="497" t="str">
        <v>Senior Personnel</v>
      </c>
      <c r="E138" s="497" t="str">
        <v>Senior Personnel</v>
      </c>
      <c r="F138" s="497" t="str">
        <v>Senior Personnel</v>
      </c>
      <c r="G138" s="497" t="str">
        <v>Senior Personnel</v>
      </c>
      <c r="H138" s="497" t="str">
        <v>Senior Personnel</v>
      </c>
      <c r="I138" s="497" t="str">
        <v>Senior Personnel</v>
      </c>
      <c r="J138" s="497" t="str">
        <v>Senior Personnel</v>
      </c>
      <c r="K138" s="497" t="str">
        <v>Senior Personnel</v>
      </c>
      <c r="L138" s="497" t="str">
        <v>Senior Personnel</v>
      </c>
      <c r="M138" s="497" t="str">
        <v>Senior Personnel</v>
      </c>
      <c r="N138" s="497" t="str">
        <v>Senior Personnel</v>
      </c>
      <c r="O138" s="497" t="str">
        <v>Senior Personnel</v>
      </c>
      <c r="P138" s="497" t="str">
        <v>Senior Personnel</v>
      </c>
      <c r="Q138" s="496"/>
      <c r="R138" s="496"/>
      <c r="S138" s="496"/>
      <c r="T138" s="496"/>
      <c r="U138" s="496"/>
      <c r="V138" s="533">
        <f t="shared" ref="V138:V145" si="89">(W138+AA138)/12</f>
        <v>0</v>
      </c>
      <c r="W138" s="498">
        <f>'Year 9'!AB7+'Year 9'!AC7+'Year 9'!AD7</f>
        <v>0</v>
      </c>
      <c r="X138" s="499">
        <f t="shared" ref="X138:X146" si="90">Y138/37.5</f>
        <v>0</v>
      </c>
      <c r="Y138" s="508">
        <f t="shared" ref="Y138:Y145" si="91">W138/12*1950</f>
        <v>0</v>
      </c>
      <c r="Z138" s="499">
        <f t="shared" ref="Z138:Z146" si="92">Y138/7.5</f>
        <v>0</v>
      </c>
      <c r="AA138" s="1409">
        <f>'Year 9'!AH7+'Year 9'!AI7+'Year 9'!AJ7</f>
        <v>0</v>
      </c>
      <c r="AB138" s="1410"/>
      <c r="AC138" s="499">
        <f t="shared" ref="AC138:AC146" si="93">AD138/37.5</f>
        <v>0</v>
      </c>
      <c r="AD138" s="508">
        <f t="shared" ref="AD138:AD146" si="94">(AA138/12*1950)</f>
        <v>0</v>
      </c>
      <c r="AE138" s="500">
        <f t="shared" ref="AE138:AE146" si="95">AD138/7.5</f>
        <v>0</v>
      </c>
    </row>
    <row r="139" spans="1:31">
      <c r="A139" s="495" t="str" cm="1">
        <f t="array" ref="A139:P139">IF('Year 1'!C8:R8=0,"Senior Personnel",'Year 1'!C8:R8)</f>
        <v>Senior Personnel</v>
      </c>
      <c r="B139" s="140" t="str">
        <v>Senior Personnel</v>
      </c>
      <c r="C139" s="140" t="str">
        <v>Senior Personnel</v>
      </c>
      <c r="D139" s="140" t="str">
        <v>Senior Personnel</v>
      </c>
      <c r="E139" s="140" t="str">
        <v>Senior Personnel</v>
      </c>
      <c r="F139" s="140" t="str">
        <v>Senior Personnel</v>
      </c>
      <c r="G139" s="140" t="str">
        <v>Senior Personnel</v>
      </c>
      <c r="H139" s="140" t="str">
        <v>Senior Personnel</v>
      </c>
      <c r="I139" s="140" t="str">
        <v>Senior Personnel</v>
      </c>
      <c r="J139" s="140" t="str">
        <v>Senior Personnel</v>
      </c>
      <c r="K139" s="140" t="str">
        <v>Senior Personnel</v>
      </c>
      <c r="L139" s="140" t="str">
        <v>Senior Personnel</v>
      </c>
      <c r="M139" s="140" t="str">
        <v>Senior Personnel</v>
      </c>
      <c r="N139" s="140" t="str">
        <v>Senior Personnel</v>
      </c>
      <c r="O139" s="140" t="str">
        <v>Senior Personnel</v>
      </c>
      <c r="P139" s="140" t="str">
        <v>Senior Personnel</v>
      </c>
      <c r="Q139" s="140"/>
      <c r="R139" s="140"/>
      <c r="S139" s="140"/>
      <c r="T139" s="140"/>
      <c r="U139" s="140"/>
      <c r="V139" s="533">
        <f t="shared" si="89"/>
        <v>0</v>
      </c>
      <c r="W139" s="492">
        <f>'Year 9'!AB8+'Year 9'!AC8+'Year 9'!AD8</f>
        <v>0</v>
      </c>
      <c r="X139" s="493">
        <f t="shared" si="90"/>
        <v>0</v>
      </c>
      <c r="Y139" s="503">
        <f t="shared" si="91"/>
        <v>0</v>
      </c>
      <c r="Z139" s="493">
        <f t="shared" si="92"/>
        <v>0</v>
      </c>
      <c r="AA139" s="1407">
        <f>'Year 9'!AH8+'Year 9'!AI8+'Year 9'!AJ8</f>
        <v>0</v>
      </c>
      <c r="AB139" s="1408"/>
      <c r="AC139" s="493">
        <f t="shared" si="93"/>
        <v>0</v>
      </c>
      <c r="AD139" s="503">
        <f t="shared" si="94"/>
        <v>0</v>
      </c>
      <c r="AE139" s="494">
        <f t="shared" si="95"/>
        <v>0</v>
      </c>
    </row>
    <row r="140" spans="1:31">
      <c r="A140" s="495" t="str" cm="1">
        <f t="array" ref="A140:P140">IF('Year 1'!C9:R9=0,"Senior Personnel",'Year 1'!C9:R9)</f>
        <v>Senior Personnel</v>
      </c>
      <c r="B140" s="140" t="str">
        <v>Senior Personnel</v>
      </c>
      <c r="C140" s="140" t="str">
        <v>Senior Personnel</v>
      </c>
      <c r="D140" s="140" t="str">
        <v>Senior Personnel</v>
      </c>
      <c r="E140" s="140" t="str">
        <v>Senior Personnel</v>
      </c>
      <c r="F140" s="140" t="str">
        <v>Senior Personnel</v>
      </c>
      <c r="G140" s="140" t="str">
        <v>Senior Personnel</v>
      </c>
      <c r="H140" s="140" t="str">
        <v>Senior Personnel</v>
      </c>
      <c r="I140" s="140" t="str">
        <v>Senior Personnel</v>
      </c>
      <c r="J140" s="140" t="str">
        <v>Senior Personnel</v>
      </c>
      <c r="K140" s="140" t="str">
        <v>Senior Personnel</v>
      </c>
      <c r="L140" s="140" t="str">
        <v>Senior Personnel</v>
      </c>
      <c r="M140" s="140" t="str">
        <v>Senior Personnel</v>
      </c>
      <c r="N140" s="140" t="str">
        <v>Senior Personnel</v>
      </c>
      <c r="O140" s="140" t="str">
        <v>Senior Personnel</v>
      </c>
      <c r="P140" s="140" t="str">
        <v>Senior Personnel</v>
      </c>
      <c r="Q140" s="140"/>
      <c r="R140" s="140"/>
      <c r="S140" s="140"/>
      <c r="T140" s="140"/>
      <c r="U140" s="140"/>
      <c r="V140" s="533">
        <f t="shared" si="89"/>
        <v>0</v>
      </c>
      <c r="W140" s="492">
        <f>'Year 9'!AB9+'Year 9'!AC9+'Year 9'!AD9</f>
        <v>0</v>
      </c>
      <c r="X140" s="493">
        <f t="shared" si="90"/>
        <v>0</v>
      </c>
      <c r="Y140" s="503">
        <f t="shared" si="91"/>
        <v>0</v>
      </c>
      <c r="Z140" s="493">
        <f t="shared" si="92"/>
        <v>0</v>
      </c>
      <c r="AA140" s="1407">
        <f>'Year 9'!AH9+'Year 9'!AI9+'Year 9'!AJ9</f>
        <v>0</v>
      </c>
      <c r="AB140" s="1408"/>
      <c r="AC140" s="493">
        <f t="shared" si="93"/>
        <v>0</v>
      </c>
      <c r="AD140" s="503">
        <f t="shared" si="94"/>
        <v>0</v>
      </c>
      <c r="AE140" s="494">
        <f t="shared" si="95"/>
        <v>0</v>
      </c>
    </row>
    <row r="141" spans="1:31">
      <c r="A141" s="495" t="str" cm="1">
        <f t="array" ref="A141:P141">IF('Year 1'!C10:R10=0,"Senior Personnel",'Year 1'!C10:R10)</f>
        <v>Senior Personnel</v>
      </c>
      <c r="B141" s="140" t="str">
        <v>Senior Personnel</v>
      </c>
      <c r="C141" s="140" t="str">
        <v>Senior Personnel</v>
      </c>
      <c r="D141" s="140" t="str">
        <v>Senior Personnel</v>
      </c>
      <c r="E141" s="140" t="str">
        <v>Senior Personnel</v>
      </c>
      <c r="F141" s="140" t="str">
        <v>Senior Personnel</v>
      </c>
      <c r="G141" s="140" t="str">
        <v>Senior Personnel</v>
      </c>
      <c r="H141" s="140" t="str">
        <v>Senior Personnel</v>
      </c>
      <c r="I141" s="140" t="str">
        <v>Senior Personnel</v>
      </c>
      <c r="J141" s="140" t="str">
        <v>Senior Personnel</v>
      </c>
      <c r="K141" s="140" t="str">
        <v>Senior Personnel</v>
      </c>
      <c r="L141" s="140" t="str">
        <v>Senior Personnel</v>
      </c>
      <c r="M141" s="140" t="str">
        <v>Senior Personnel</v>
      </c>
      <c r="N141" s="140" t="str">
        <v>Senior Personnel</v>
      </c>
      <c r="O141" s="140" t="str">
        <v>Senior Personnel</v>
      </c>
      <c r="P141" s="140" t="str">
        <v>Senior Personnel</v>
      </c>
      <c r="Q141" s="140"/>
      <c r="R141" s="140"/>
      <c r="S141" s="140"/>
      <c r="T141" s="140"/>
      <c r="U141" s="140"/>
      <c r="V141" s="533">
        <f t="shared" si="89"/>
        <v>0</v>
      </c>
      <c r="W141" s="492">
        <f>'Year 9'!AB10+'Year 9'!AC10+'Year 9'!AD10</f>
        <v>0</v>
      </c>
      <c r="X141" s="493">
        <f t="shared" si="90"/>
        <v>0</v>
      </c>
      <c r="Y141" s="503">
        <f t="shared" si="91"/>
        <v>0</v>
      </c>
      <c r="Z141" s="493">
        <f t="shared" si="92"/>
        <v>0</v>
      </c>
      <c r="AA141" s="1407">
        <f>'Year 9'!AH10+'Year 9'!AI10+'Year 9'!AJ10</f>
        <v>0</v>
      </c>
      <c r="AB141" s="1408"/>
      <c r="AC141" s="493">
        <f t="shared" si="93"/>
        <v>0</v>
      </c>
      <c r="AD141" s="503">
        <f t="shared" si="94"/>
        <v>0</v>
      </c>
      <c r="AE141" s="494">
        <f t="shared" si="95"/>
        <v>0</v>
      </c>
    </row>
    <row r="142" spans="1:31">
      <c r="A142" s="495" t="str" cm="1">
        <f t="array" ref="A142:P142">IF('Year 1'!C11:R11=0,"Senior Personnel",'Year 1'!C11:R11)</f>
        <v>Senior Personnel</v>
      </c>
      <c r="B142" s="140" t="str">
        <v>Senior Personnel</v>
      </c>
      <c r="C142" s="140" t="str">
        <v>Senior Personnel</v>
      </c>
      <c r="D142" s="140" t="str">
        <v>Senior Personnel</v>
      </c>
      <c r="E142" s="140" t="str">
        <v>Senior Personnel</v>
      </c>
      <c r="F142" s="140" t="str">
        <v>Senior Personnel</v>
      </c>
      <c r="G142" s="140" t="str">
        <v>Senior Personnel</v>
      </c>
      <c r="H142" s="140" t="str">
        <v>Senior Personnel</v>
      </c>
      <c r="I142" s="140" t="str">
        <v>Senior Personnel</v>
      </c>
      <c r="J142" s="140" t="str">
        <v>Senior Personnel</v>
      </c>
      <c r="K142" s="140" t="str">
        <v>Senior Personnel</v>
      </c>
      <c r="L142" s="140" t="str">
        <v>Senior Personnel</v>
      </c>
      <c r="M142" s="140" t="str">
        <v>Senior Personnel</v>
      </c>
      <c r="N142" s="140" t="str">
        <v>Senior Personnel</v>
      </c>
      <c r="O142" s="140" t="str">
        <v>Senior Personnel</v>
      </c>
      <c r="P142" s="140" t="str">
        <v>Senior Personnel</v>
      </c>
      <c r="Q142" s="140"/>
      <c r="R142" s="140"/>
      <c r="S142" s="140"/>
      <c r="T142" s="140"/>
      <c r="U142" s="140"/>
      <c r="V142" s="533">
        <f t="shared" si="89"/>
        <v>0</v>
      </c>
      <c r="W142" s="492">
        <f>'Year 9'!AB11+'Year 9'!AC11+'Year 9'!AD11</f>
        <v>0</v>
      </c>
      <c r="X142" s="493">
        <f t="shared" si="90"/>
        <v>0</v>
      </c>
      <c r="Y142" s="503">
        <f t="shared" si="91"/>
        <v>0</v>
      </c>
      <c r="Z142" s="493">
        <f t="shared" si="92"/>
        <v>0</v>
      </c>
      <c r="AA142" s="1407">
        <f>'Year 9'!AH11+'Year 9'!AI11+'Year 9'!AJ11</f>
        <v>0</v>
      </c>
      <c r="AB142" s="1408"/>
      <c r="AC142" s="493">
        <f t="shared" si="93"/>
        <v>0</v>
      </c>
      <c r="AD142" s="503">
        <f t="shared" si="94"/>
        <v>0</v>
      </c>
      <c r="AE142" s="494">
        <f t="shared" si="95"/>
        <v>0</v>
      </c>
    </row>
    <row r="143" spans="1:31">
      <c r="A143" s="495" t="str" cm="1">
        <f t="array" ref="A143:P143">IF('Year 1'!C12:R12=0,"Senior Personnel",'Year 1'!C12:R12)</f>
        <v>Senior Personnel</v>
      </c>
      <c r="B143" s="140" t="str">
        <v>Senior Personnel</v>
      </c>
      <c r="C143" s="140" t="str">
        <v>Senior Personnel</v>
      </c>
      <c r="D143" s="140" t="str">
        <v>Senior Personnel</v>
      </c>
      <c r="E143" s="140" t="str">
        <v>Senior Personnel</v>
      </c>
      <c r="F143" s="140" t="str">
        <v>Senior Personnel</v>
      </c>
      <c r="G143" s="140" t="str">
        <v>Senior Personnel</v>
      </c>
      <c r="H143" s="140" t="str">
        <v>Senior Personnel</v>
      </c>
      <c r="I143" s="140" t="str">
        <v>Senior Personnel</v>
      </c>
      <c r="J143" s="140" t="str">
        <v>Senior Personnel</v>
      </c>
      <c r="K143" s="140" t="str">
        <v>Senior Personnel</v>
      </c>
      <c r="L143" s="140" t="str">
        <v>Senior Personnel</v>
      </c>
      <c r="M143" s="140" t="str">
        <v>Senior Personnel</v>
      </c>
      <c r="N143" s="140" t="str">
        <v>Senior Personnel</v>
      </c>
      <c r="O143" s="140" t="str">
        <v>Senior Personnel</v>
      </c>
      <c r="P143" s="140" t="str">
        <v>Senior Personnel</v>
      </c>
      <c r="Q143" s="140"/>
      <c r="R143" s="140"/>
      <c r="S143" s="140"/>
      <c r="T143" s="140"/>
      <c r="U143" s="140"/>
      <c r="V143" s="533">
        <f t="shared" si="89"/>
        <v>0</v>
      </c>
      <c r="W143" s="492">
        <f>'Year 9'!AB12+'Year 9'!AC12+'Year 9'!AD12</f>
        <v>0</v>
      </c>
      <c r="X143" s="493">
        <f t="shared" si="90"/>
        <v>0</v>
      </c>
      <c r="Y143" s="503">
        <f t="shared" si="91"/>
        <v>0</v>
      </c>
      <c r="Z143" s="493">
        <f t="shared" si="92"/>
        <v>0</v>
      </c>
      <c r="AA143" s="1407">
        <f>'Year 9'!AH12+'Year 9'!AI12+'Year 9'!AJ12</f>
        <v>0</v>
      </c>
      <c r="AB143" s="1408"/>
      <c r="AC143" s="493">
        <f t="shared" si="93"/>
        <v>0</v>
      </c>
      <c r="AD143" s="503">
        <f t="shared" si="94"/>
        <v>0</v>
      </c>
      <c r="AE143" s="494">
        <f t="shared" si="95"/>
        <v>0</v>
      </c>
    </row>
    <row r="144" spans="1:31" ht="13.5" customHeight="1">
      <c r="A144" s="495" t="str" cm="1">
        <f t="array" ref="A144:P144">IF('Year 1'!C13:R13=0,"Senior Personnel",'Year 1'!C13:R13)</f>
        <v>Senior Personnel</v>
      </c>
      <c r="B144" s="140" t="str">
        <v>Senior Personnel</v>
      </c>
      <c r="C144" s="140" t="str">
        <v>Senior Personnel</v>
      </c>
      <c r="D144" s="140" t="str">
        <v>Senior Personnel</v>
      </c>
      <c r="E144" s="140" t="str">
        <v>Senior Personnel</v>
      </c>
      <c r="F144" s="140" t="str">
        <v>Senior Personnel</v>
      </c>
      <c r="G144" s="140" t="str">
        <v>Senior Personnel</v>
      </c>
      <c r="H144" s="140" t="str">
        <v>Senior Personnel</v>
      </c>
      <c r="I144" s="140" t="str">
        <v>Senior Personnel</v>
      </c>
      <c r="J144" s="140" t="str">
        <v>Senior Personnel</v>
      </c>
      <c r="K144" s="140" t="str">
        <v>Senior Personnel</v>
      </c>
      <c r="L144" s="140" t="str">
        <v>Senior Personnel</v>
      </c>
      <c r="M144" s="140" t="str">
        <v>Senior Personnel</v>
      </c>
      <c r="N144" s="140" t="str">
        <v>Senior Personnel</v>
      </c>
      <c r="O144" s="140" t="str">
        <v>Senior Personnel</v>
      </c>
      <c r="P144" s="140" t="str">
        <v>Senior Personnel</v>
      </c>
      <c r="Q144" s="140"/>
      <c r="R144" s="140"/>
      <c r="S144" s="140"/>
      <c r="T144" s="140"/>
      <c r="U144" s="140"/>
      <c r="V144" s="533">
        <f t="shared" si="89"/>
        <v>0</v>
      </c>
      <c r="W144" s="492">
        <f>'Year 9'!AB13+'Year 9'!AC13+'Year 9'!AD13</f>
        <v>0</v>
      </c>
      <c r="X144" s="493">
        <f t="shared" si="90"/>
        <v>0</v>
      </c>
      <c r="Y144" s="503">
        <f t="shared" si="91"/>
        <v>0</v>
      </c>
      <c r="Z144" s="493">
        <f t="shared" si="92"/>
        <v>0</v>
      </c>
      <c r="AA144" s="1407">
        <f>'Year 9'!AH13+'Year 9'!AI13+'Year 9'!AJ13</f>
        <v>0</v>
      </c>
      <c r="AB144" s="1408"/>
      <c r="AC144" s="493">
        <f t="shared" si="93"/>
        <v>0</v>
      </c>
      <c r="AD144" s="503">
        <f t="shared" si="94"/>
        <v>0</v>
      </c>
      <c r="AE144" s="494">
        <f t="shared" si="95"/>
        <v>0</v>
      </c>
    </row>
    <row r="145" spans="1:31">
      <c r="A145" s="495" t="str" cm="1">
        <f t="array" ref="A145:P145">IF('Year 1'!C14:R14=0,"Senior Personnel",'Year 1'!C14:R14)</f>
        <v>Senior Personnel</v>
      </c>
      <c r="B145" s="140" t="str">
        <v>Senior Personnel</v>
      </c>
      <c r="C145" s="140" t="str">
        <v>Senior Personnel</v>
      </c>
      <c r="D145" s="140" t="str">
        <v>Senior Personnel</v>
      </c>
      <c r="E145" s="140" t="str">
        <v>Senior Personnel</v>
      </c>
      <c r="F145" s="140" t="str">
        <v>Senior Personnel</v>
      </c>
      <c r="G145" s="140" t="str">
        <v>Senior Personnel</v>
      </c>
      <c r="H145" s="140" t="str">
        <v>Senior Personnel</v>
      </c>
      <c r="I145" s="140" t="str">
        <v>Senior Personnel</v>
      </c>
      <c r="J145" s="140" t="str">
        <v>Senior Personnel</v>
      </c>
      <c r="K145" s="140" t="str">
        <v>Senior Personnel</v>
      </c>
      <c r="L145" s="140" t="str">
        <v>Senior Personnel</v>
      </c>
      <c r="M145" s="140" t="str">
        <v>Senior Personnel</v>
      </c>
      <c r="N145" s="140" t="str">
        <v>Senior Personnel</v>
      </c>
      <c r="O145" s="140" t="str">
        <v>Senior Personnel</v>
      </c>
      <c r="P145" s="140" t="str">
        <v>Senior Personnel</v>
      </c>
      <c r="Q145" s="140"/>
      <c r="R145" s="140"/>
      <c r="S145" s="140"/>
      <c r="T145" s="140"/>
      <c r="U145" s="140"/>
      <c r="V145" s="533">
        <f t="shared" si="89"/>
        <v>0</v>
      </c>
      <c r="W145" s="492">
        <f>'Year 9'!AB14+'Year 9'!AC14+'Year 9'!AD14</f>
        <v>0</v>
      </c>
      <c r="X145" s="493">
        <f t="shared" si="90"/>
        <v>0</v>
      </c>
      <c r="Y145" s="503">
        <f t="shared" si="91"/>
        <v>0</v>
      </c>
      <c r="Z145" s="493">
        <f t="shared" si="92"/>
        <v>0</v>
      </c>
      <c r="AA145" s="1407">
        <f>'Year 9'!AH14+'Year 9'!AI14+'Year 9'!AJ14</f>
        <v>0</v>
      </c>
      <c r="AB145" s="1408"/>
      <c r="AC145" s="493">
        <f t="shared" si="93"/>
        <v>0</v>
      </c>
      <c r="AD145" s="503">
        <f t="shared" si="94"/>
        <v>0</v>
      </c>
      <c r="AE145" s="494">
        <f t="shared" si="95"/>
        <v>0</v>
      </c>
    </row>
    <row r="146" spans="1:31">
      <c r="A146" s="518" t="str" cm="1">
        <f t="array" ref="A146:U146">IF('Year 1'!F17:Z17=0,"",'Year 1'!F17:Z17)</f>
        <v>Post Doctoral Associates</v>
      </c>
      <c r="B146" s="140" t="str">
        <v/>
      </c>
      <c r="C146" s="140" t="str">
        <v/>
      </c>
      <c r="D146" s="140" t="str">
        <v/>
      </c>
      <c r="E146" s="140" t="str">
        <v/>
      </c>
      <c r="F146" s="140" t="str">
        <v/>
      </c>
      <c r="G146" s="140" t="str">
        <v/>
      </c>
      <c r="H146" s="140" t="str">
        <v/>
      </c>
      <c r="I146" s="140" t="str">
        <v/>
      </c>
      <c r="J146" s="140" t="str">
        <v/>
      </c>
      <c r="K146" s="140" t="str">
        <v/>
      </c>
      <c r="L146" s="140" t="str">
        <v/>
      </c>
      <c r="M146" s="140" t="str">
        <v/>
      </c>
      <c r="N146" s="140" t="str">
        <v/>
      </c>
      <c r="O146" s="140" t="str">
        <v/>
      </c>
      <c r="P146" s="140" t="str">
        <v/>
      </c>
      <c r="Q146" s="140" t="str">
        <v/>
      </c>
      <c r="R146" s="140" t="str">
        <v/>
      </c>
      <c r="S146" s="140" t="str">
        <v/>
      </c>
      <c r="T146" s="140" t="str">
        <v/>
      </c>
      <c r="U146" s="140" t="str">
        <v/>
      </c>
      <c r="V146" s="520">
        <f>(W146+AA146)/12</f>
        <v>0</v>
      </c>
      <c r="W146" s="521">
        <f>('Year 9'!AB17)</f>
        <v>0</v>
      </c>
      <c r="X146" s="522">
        <f t="shared" si="90"/>
        <v>0</v>
      </c>
      <c r="Y146" s="523">
        <f>(W146/12*1950)</f>
        <v>0</v>
      </c>
      <c r="Z146" s="522">
        <f t="shared" si="92"/>
        <v>0</v>
      </c>
      <c r="AA146" s="531">
        <f>'Year 9'!AH165</f>
        <v>0</v>
      </c>
      <c r="AB146" s="522">
        <f>'Year 9'!I165*('Year 9'!AG165)</f>
        <v>0</v>
      </c>
      <c r="AC146" s="522">
        <f t="shared" si="93"/>
        <v>0</v>
      </c>
      <c r="AD146" s="523">
        <f t="shared" si="94"/>
        <v>0</v>
      </c>
      <c r="AE146" s="524">
        <f t="shared" si="95"/>
        <v>0</v>
      </c>
    </row>
    <row r="147" spans="1:31">
      <c r="A147" s="518" t="str" cm="1">
        <f t="array" ref="A147:U147">IF('Year 1'!F18:Z18=0,"",'Year 1'!F18:Z18)</f>
        <v>Graduate Students - Academic - Level 1</v>
      </c>
      <c r="B147" s="140" t="str">
        <v/>
      </c>
      <c r="C147" s="140" t="str">
        <v/>
      </c>
      <c r="D147" s="140" t="str">
        <v/>
      </c>
      <c r="E147" s="140" t="str">
        <v/>
      </c>
      <c r="F147" s="140" t="str">
        <v/>
      </c>
      <c r="G147" s="140" t="str">
        <v/>
      </c>
      <c r="H147" s="140" t="str">
        <v/>
      </c>
      <c r="I147" s="140" t="str">
        <v/>
      </c>
      <c r="J147" s="140" t="str">
        <v/>
      </c>
      <c r="K147" s="140" t="str">
        <v/>
      </c>
      <c r="L147" s="140" t="str">
        <v/>
      </c>
      <c r="M147" s="140" t="str">
        <v/>
      </c>
      <c r="N147" s="140" t="str">
        <v/>
      </c>
      <c r="O147" s="140" t="str">
        <v/>
      </c>
      <c r="P147" s="140" t="str">
        <v/>
      </c>
      <c r="Q147" s="140" t="str">
        <v/>
      </c>
      <c r="R147" s="140" t="str">
        <v/>
      </c>
      <c r="S147" s="140" t="str">
        <v/>
      </c>
      <c r="T147" s="140" t="str">
        <v/>
      </c>
      <c r="U147" s="140" t="str">
        <v/>
      </c>
      <c r="V147" s="520">
        <f>(W147+AA147)/9</f>
        <v>0</v>
      </c>
      <c r="W147" s="521">
        <f>'Year 9'!AC18</f>
        <v>0</v>
      </c>
      <c r="X147" s="522">
        <f>Y147/18</f>
        <v>0</v>
      </c>
      <c r="Y147" s="523">
        <f>(W147/9*666)</f>
        <v>0</v>
      </c>
      <c r="Z147" s="522">
        <f t="shared" ref="Z147:Z149" si="96">Y147/7.5</f>
        <v>0</v>
      </c>
      <c r="AA147" s="531">
        <f>'Year 9'!AI166</f>
        <v>0</v>
      </c>
      <c r="AB147" s="522">
        <f>'Year 9'!I166*'Year 9'!AH166</f>
        <v>0</v>
      </c>
      <c r="AC147" s="522">
        <f>AD147/18</f>
        <v>0</v>
      </c>
      <c r="AD147" s="523">
        <f>(AA147/9*666)</f>
        <v>0</v>
      </c>
      <c r="AE147" s="524">
        <f t="shared" ref="AE147:AE149" si="97">AD147/7.5</f>
        <v>0</v>
      </c>
    </row>
    <row r="148" spans="1:31">
      <c r="A148" s="518" t="str" cm="1">
        <f t="array" ref="A148:U148">IF('Year 1'!F19:Z19=0,"",'Year 1'!F19:Z19)</f>
        <v>Graduate Students - Academic - Level 2</v>
      </c>
      <c r="B148" s="140" t="str">
        <v/>
      </c>
      <c r="C148" s="140" t="str">
        <v/>
      </c>
      <c r="D148" s="140" t="str">
        <v/>
      </c>
      <c r="E148" s="140" t="str">
        <v/>
      </c>
      <c r="F148" s="140" t="str">
        <v/>
      </c>
      <c r="G148" s="140" t="str">
        <v/>
      </c>
      <c r="H148" s="140" t="str">
        <v/>
      </c>
      <c r="I148" s="140" t="str">
        <v/>
      </c>
      <c r="J148" s="140" t="str">
        <v/>
      </c>
      <c r="K148" s="140" t="str">
        <v/>
      </c>
      <c r="L148" s="140" t="str">
        <v/>
      </c>
      <c r="M148" s="140" t="str">
        <v/>
      </c>
      <c r="N148" s="140" t="str">
        <v/>
      </c>
      <c r="O148" s="140" t="str">
        <v/>
      </c>
      <c r="P148" s="140" t="str">
        <v/>
      </c>
      <c r="Q148" s="140" t="str">
        <v/>
      </c>
      <c r="R148" s="140" t="str">
        <v/>
      </c>
      <c r="S148" s="140" t="str">
        <v/>
      </c>
      <c r="T148" s="140" t="str">
        <v/>
      </c>
      <c r="U148" s="140" t="str">
        <v/>
      </c>
      <c r="V148" s="520">
        <f>(W148+AA148)/9</f>
        <v>0</v>
      </c>
      <c r="W148" s="521">
        <f>('Year 9'!AC19)</f>
        <v>0</v>
      </c>
      <c r="X148" s="522">
        <f>Y148/18</f>
        <v>0</v>
      </c>
      <c r="Y148" s="523">
        <f>(W148/9*666)</f>
        <v>0</v>
      </c>
      <c r="Z148" s="522">
        <f t="shared" si="96"/>
        <v>0</v>
      </c>
      <c r="AA148" s="531">
        <f>'Year 9'!AI167</f>
        <v>0</v>
      </c>
      <c r="AB148" s="522">
        <f>'Year 9'!I167*('Year 9'!AH167)</f>
        <v>0</v>
      </c>
      <c r="AC148" s="522">
        <f>AD148/18</f>
        <v>0</v>
      </c>
      <c r="AD148" s="523">
        <f>(AA148/9*666)</f>
        <v>0</v>
      </c>
      <c r="AE148" s="524">
        <f t="shared" si="97"/>
        <v>0</v>
      </c>
    </row>
    <row r="149" spans="1:31">
      <c r="A149" s="518" t="str" cm="1">
        <f t="array" ref="A149:U149">IF('Year 1'!F20:Z20=0,"",'Year 1'!F20:Z20)</f>
        <v>Graduate Students - Academic - Level 3</v>
      </c>
      <c r="B149" s="140" t="str">
        <v/>
      </c>
      <c r="C149" s="140" t="str">
        <v/>
      </c>
      <c r="D149" s="140" t="str">
        <v/>
      </c>
      <c r="E149" s="140" t="str">
        <v/>
      </c>
      <c r="F149" s="140" t="str">
        <v/>
      </c>
      <c r="G149" s="140" t="str">
        <v/>
      </c>
      <c r="H149" s="140" t="str">
        <v/>
      </c>
      <c r="I149" s="140" t="str">
        <v/>
      </c>
      <c r="J149" s="140" t="str">
        <v/>
      </c>
      <c r="K149" s="140" t="str">
        <v/>
      </c>
      <c r="L149" s="140" t="str">
        <v/>
      </c>
      <c r="M149" s="140" t="str">
        <v/>
      </c>
      <c r="N149" s="140" t="str">
        <v/>
      </c>
      <c r="O149" s="140" t="str">
        <v/>
      </c>
      <c r="P149" s="140" t="str">
        <v/>
      </c>
      <c r="Q149" s="140" t="str">
        <v/>
      </c>
      <c r="R149" s="140" t="str">
        <v/>
      </c>
      <c r="S149" s="140" t="str">
        <v/>
      </c>
      <c r="T149" s="140" t="str">
        <v/>
      </c>
      <c r="U149" s="140" t="str">
        <v/>
      </c>
      <c r="V149" s="520">
        <f>(W149+AA149)/9</f>
        <v>0</v>
      </c>
      <c r="W149" s="521">
        <f>('Year 9'!AC20)</f>
        <v>0</v>
      </c>
      <c r="X149" s="522">
        <f>Y149/18</f>
        <v>0</v>
      </c>
      <c r="Y149" s="523">
        <f>(W149/9*666)</f>
        <v>0</v>
      </c>
      <c r="Z149" s="522">
        <f t="shared" si="96"/>
        <v>0</v>
      </c>
      <c r="AA149" s="531">
        <f>'Year 9'!AI168</f>
        <v>0</v>
      </c>
      <c r="AB149" s="522">
        <f>'Year 9'!I168*('Year 9'!AH168)</f>
        <v>0</v>
      </c>
      <c r="AC149" s="522">
        <f>AD149/18</f>
        <v>0</v>
      </c>
      <c r="AD149" s="523">
        <f>(AA149/9*666)</f>
        <v>0</v>
      </c>
      <c r="AE149" s="524">
        <f t="shared" si="97"/>
        <v>0</v>
      </c>
    </row>
    <row r="150" spans="1:31">
      <c r="A150" s="518" t="str" cm="1">
        <f t="array" ref="A150:U150">IF('Year 1'!F29:Z29=0,"",'Year 1'!F29:Z29)</f>
        <v xml:space="preserve">Other - full time benefited </v>
      </c>
      <c r="B150" s="140" t="str">
        <v/>
      </c>
      <c r="C150" s="140" t="str">
        <v/>
      </c>
      <c r="D150" s="140" t="str">
        <v/>
      </c>
      <c r="E150" s="140" t="str">
        <v/>
      </c>
      <c r="F150" s="140" t="str">
        <v/>
      </c>
      <c r="G150" s="140" t="str">
        <v/>
      </c>
      <c r="H150" s="140" t="str">
        <v/>
      </c>
      <c r="I150" s="140" t="str">
        <v/>
      </c>
      <c r="J150" s="140" t="str">
        <v/>
      </c>
      <c r="K150" s="140" t="str">
        <v/>
      </c>
      <c r="L150" s="140" t="str">
        <v/>
      </c>
      <c r="M150" s="140" t="str">
        <v/>
      </c>
      <c r="N150" s="140" t="str">
        <v/>
      </c>
      <c r="O150" s="140" t="str">
        <v/>
      </c>
      <c r="P150" s="140" t="str">
        <v/>
      </c>
      <c r="Q150" s="140" t="str">
        <v/>
      </c>
      <c r="R150" s="140" t="str">
        <v/>
      </c>
      <c r="S150" s="140" t="str">
        <v/>
      </c>
      <c r="T150" s="140" t="str">
        <v/>
      </c>
      <c r="U150" s="140" t="str">
        <v/>
      </c>
      <c r="V150" s="520">
        <f t="shared" ref="V150:V151" si="98">(W150+AA150)/12</f>
        <v>0</v>
      </c>
      <c r="W150" s="521">
        <f>('Year 9'!AC29)</f>
        <v>0</v>
      </c>
      <c r="X150" s="522">
        <f>Y150/37.5</f>
        <v>0</v>
      </c>
      <c r="Y150" s="523">
        <f>(W150/12*1950)</f>
        <v>0</v>
      </c>
      <c r="Z150" s="522">
        <f>Y150/7.5</f>
        <v>0</v>
      </c>
      <c r="AA150" s="531">
        <f>'Year 9'!AH170</f>
        <v>0</v>
      </c>
      <c r="AB150" s="522">
        <f>'Year 9'!I170*('Year 9'!AG170)</f>
        <v>0</v>
      </c>
      <c r="AC150" s="522">
        <f>AD150/37.5</f>
        <v>0</v>
      </c>
      <c r="AD150" s="523">
        <f t="shared" ref="AD150:AD151" si="99">(AA150/12*1950)</f>
        <v>0</v>
      </c>
      <c r="AE150" s="525">
        <f>AD150/7.5</f>
        <v>0</v>
      </c>
    </row>
    <row r="151" spans="1:31" ht="13.5" thickBot="1">
      <c r="A151" s="519" t="str" cm="1">
        <f t="array" ref="A151:U151">IF('Year 1'!F30:Z30=0,"",'Year 1'!F30:Z30)</f>
        <v xml:space="preserve">Other - full time benefited </v>
      </c>
      <c r="B151" s="501" t="str">
        <v/>
      </c>
      <c r="C151" s="501" t="str">
        <v/>
      </c>
      <c r="D151" s="501" t="str">
        <v/>
      </c>
      <c r="E151" s="501" t="str">
        <v/>
      </c>
      <c r="F151" s="501" t="str">
        <v/>
      </c>
      <c r="G151" s="501" t="str">
        <v/>
      </c>
      <c r="H151" s="501" t="str">
        <v/>
      </c>
      <c r="I151" s="501" t="str">
        <v/>
      </c>
      <c r="J151" s="501" t="str">
        <v/>
      </c>
      <c r="K151" s="501" t="str">
        <v/>
      </c>
      <c r="L151" s="501" t="str">
        <v/>
      </c>
      <c r="M151" s="501" t="str">
        <v/>
      </c>
      <c r="N151" s="501" t="str">
        <v/>
      </c>
      <c r="O151" s="501" t="str">
        <v/>
      </c>
      <c r="P151" s="501" t="str">
        <v/>
      </c>
      <c r="Q151" s="501" t="str">
        <v/>
      </c>
      <c r="R151" s="501" t="str">
        <v/>
      </c>
      <c r="S151" s="501" t="str">
        <v/>
      </c>
      <c r="T151" s="501" t="str">
        <v/>
      </c>
      <c r="U151" s="501" t="str">
        <v/>
      </c>
      <c r="V151" s="526">
        <f t="shared" si="98"/>
        <v>0</v>
      </c>
      <c r="W151" s="527">
        <f>('Year 9'!AC30)</f>
        <v>0</v>
      </c>
      <c r="X151" s="528">
        <f>Y151/37.5</f>
        <v>0</v>
      </c>
      <c r="Y151" s="529">
        <f>(W151/12*1950)</f>
        <v>0</v>
      </c>
      <c r="Z151" s="528">
        <f>Y151/7.5</f>
        <v>0</v>
      </c>
      <c r="AA151" s="532">
        <f>'Year 9'!AH171</f>
        <v>0</v>
      </c>
      <c r="AB151" s="528">
        <f>'Year 9'!I171*'Year 9'!AG171</f>
        <v>0</v>
      </c>
      <c r="AC151" s="528">
        <f>AD151/37.5</f>
        <v>0</v>
      </c>
      <c r="AD151" s="529">
        <f t="shared" si="99"/>
        <v>0</v>
      </c>
      <c r="AE151" s="530">
        <f>AD151/7.5</f>
        <v>0</v>
      </c>
    </row>
    <row r="152" spans="1:31" ht="13.5" thickBot="1">
      <c r="A152" s="1411" t="s">
        <v>207</v>
      </c>
      <c r="B152" s="496"/>
      <c r="C152" s="496"/>
      <c r="D152" s="496"/>
      <c r="E152" s="496"/>
      <c r="F152" s="496"/>
      <c r="G152" s="496"/>
      <c r="H152" s="496"/>
      <c r="I152" s="496"/>
      <c r="J152" s="496"/>
      <c r="K152" s="496"/>
      <c r="L152" s="496"/>
      <c r="M152" s="496"/>
      <c r="N152" s="496"/>
      <c r="O152" s="496"/>
      <c r="P152" s="496"/>
      <c r="Q152" s="496"/>
      <c r="R152" s="496"/>
      <c r="S152" s="496"/>
      <c r="T152" s="496"/>
      <c r="U152" s="496"/>
      <c r="V152" s="1413" t="s">
        <v>188</v>
      </c>
      <c r="W152" s="1415" t="s">
        <v>189</v>
      </c>
      <c r="X152" s="1416"/>
      <c r="Y152" s="1416"/>
      <c r="Z152" s="1417"/>
      <c r="AA152" s="1415" t="s">
        <v>2</v>
      </c>
      <c r="AB152" s="1416"/>
      <c r="AC152" s="1416"/>
      <c r="AD152" s="1416"/>
      <c r="AE152" s="1417"/>
    </row>
    <row r="153" spans="1:31" ht="13.5" thickBot="1">
      <c r="A153" s="1412"/>
      <c r="B153" s="502"/>
      <c r="C153" s="502"/>
      <c r="D153" s="502"/>
      <c r="E153" s="502"/>
      <c r="F153" s="502"/>
      <c r="G153" s="502"/>
      <c r="H153" s="502"/>
      <c r="I153" s="502"/>
      <c r="J153" s="502"/>
      <c r="K153" s="502"/>
      <c r="L153" s="502"/>
      <c r="M153" s="502"/>
      <c r="N153" s="502"/>
      <c r="O153" s="502"/>
      <c r="P153" s="502"/>
      <c r="Q153" s="502"/>
      <c r="R153" s="502"/>
      <c r="S153" s="502"/>
      <c r="T153" s="502"/>
      <c r="U153" s="502"/>
      <c r="V153" s="1414"/>
      <c r="W153" s="510" t="s">
        <v>190</v>
      </c>
      <c r="X153" s="510" t="s">
        <v>191</v>
      </c>
      <c r="Y153" s="510" t="s">
        <v>192</v>
      </c>
      <c r="Z153" s="511" t="s">
        <v>193</v>
      </c>
      <c r="AA153" s="1415" t="s">
        <v>190</v>
      </c>
      <c r="AB153" s="1416"/>
      <c r="AC153" s="516" t="s">
        <v>191</v>
      </c>
      <c r="AD153" s="516" t="s">
        <v>192</v>
      </c>
      <c r="AE153" s="517" t="s">
        <v>193</v>
      </c>
    </row>
    <row r="154" spans="1:31">
      <c r="A154" s="507" t="str" cm="1">
        <f t="array" ref="A154:P154">IF('Year 1'!C7:R7=0,"Senior Personnel",'Year 1'!C7:R7)</f>
        <v>Senior Personnel</v>
      </c>
      <c r="B154" s="497" t="str">
        <v>Senior Personnel</v>
      </c>
      <c r="C154" s="497" t="str">
        <v>Senior Personnel</v>
      </c>
      <c r="D154" s="497" t="str">
        <v>Senior Personnel</v>
      </c>
      <c r="E154" s="497" t="str">
        <v>Senior Personnel</v>
      </c>
      <c r="F154" s="497" t="str">
        <v>Senior Personnel</v>
      </c>
      <c r="G154" s="497" t="str">
        <v>Senior Personnel</v>
      </c>
      <c r="H154" s="497" t="str">
        <v>Senior Personnel</v>
      </c>
      <c r="I154" s="497" t="str">
        <v>Senior Personnel</v>
      </c>
      <c r="J154" s="497" t="str">
        <v>Senior Personnel</v>
      </c>
      <c r="K154" s="497" t="str">
        <v>Senior Personnel</v>
      </c>
      <c r="L154" s="497" t="str">
        <v>Senior Personnel</v>
      </c>
      <c r="M154" s="497" t="str">
        <v>Senior Personnel</v>
      </c>
      <c r="N154" s="497" t="str">
        <v>Senior Personnel</v>
      </c>
      <c r="O154" s="497" t="str">
        <v>Senior Personnel</v>
      </c>
      <c r="P154" s="497" t="str">
        <v>Senior Personnel</v>
      </c>
      <c r="Q154" s="496"/>
      <c r="R154" s="496"/>
      <c r="S154" s="496"/>
      <c r="T154" s="496"/>
      <c r="U154" s="496"/>
      <c r="V154" s="533">
        <f t="shared" ref="V154:V161" si="100">(W154+AA154)/12</f>
        <v>0</v>
      </c>
      <c r="W154" s="498">
        <f>'Year 10'!AB7+'Year 10'!AC7+'Year 10'!AD7</f>
        <v>0</v>
      </c>
      <c r="X154" s="499">
        <f t="shared" ref="X154:X162" si="101">Y154/37.5</f>
        <v>0</v>
      </c>
      <c r="Y154" s="508">
        <f t="shared" ref="Y154:Y161" si="102">W154/12*1950</f>
        <v>0</v>
      </c>
      <c r="Z154" s="499">
        <f t="shared" ref="Z154:Z162" si="103">Y154/7.5</f>
        <v>0</v>
      </c>
      <c r="AA154" s="1409">
        <f>'Year 10'!AH7+'Year 10'!AI7+'Year 10'!AJ7</f>
        <v>0</v>
      </c>
      <c r="AB154" s="1410"/>
      <c r="AC154" s="499">
        <f t="shared" ref="AC154:AC162" si="104">AD154/37.5</f>
        <v>0</v>
      </c>
      <c r="AD154" s="508">
        <f t="shared" ref="AD154:AD162" si="105">(AA154/12*1950)</f>
        <v>0</v>
      </c>
      <c r="AE154" s="500">
        <f t="shared" ref="AE154:AE162" si="106">AD154/7.5</f>
        <v>0</v>
      </c>
    </row>
    <row r="155" spans="1:31">
      <c r="A155" s="495" t="str" cm="1">
        <f t="array" ref="A155:P155">IF('Year 1'!C8:R8=0,"Senior Personnel",'Year 1'!C8:R8)</f>
        <v>Senior Personnel</v>
      </c>
      <c r="B155" s="140" t="str">
        <v>Senior Personnel</v>
      </c>
      <c r="C155" s="140" t="str">
        <v>Senior Personnel</v>
      </c>
      <c r="D155" s="140" t="str">
        <v>Senior Personnel</v>
      </c>
      <c r="E155" s="140" t="str">
        <v>Senior Personnel</v>
      </c>
      <c r="F155" s="140" t="str">
        <v>Senior Personnel</v>
      </c>
      <c r="G155" s="140" t="str">
        <v>Senior Personnel</v>
      </c>
      <c r="H155" s="140" t="str">
        <v>Senior Personnel</v>
      </c>
      <c r="I155" s="140" t="str">
        <v>Senior Personnel</v>
      </c>
      <c r="J155" s="140" t="str">
        <v>Senior Personnel</v>
      </c>
      <c r="K155" s="140" t="str">
        <v>Senior Personnel</v>
      </c>
      <c r="L155" s="140" t="str">
        <v>Senior Personnel</v>
      </c>
      <c r="M155" s="140" t="str">
        <v>Senior Personnel</v>
      </c>
      <c r="N155" s="140" t="str">
        <v>Senior Personnel</v>
      </c>
      <c r="O155" s="140" t="str">
        <v>Senior Personnel</v>
      </c>
      <c r="P155" s="140" t="str">
        <v>Senior Personnel</v>
      </c>
      <c r="Q155" s="140"/>
      <c r="R155" s="140"/>
      <c r="S155" s="140"/>
      <c r="T155" s="140"/>
      <c r="U155" s="140"/>
      <c r="V155" s="533">
        <f t="shared" si="100"/>
        <v>0</v>
      </c>
      <c r="W155" s="492">
        <f>'Year 10'!AB8+'Year 10'!AC8+'Year 10'!AD8</f>
        <v>0</v>
      </c>
      <c r="X155" s="493">
        <f t="shared" si="101"/>
        <v>0</v>
      </c>
      <c r="Y155" s="503">
        <f t="shared" si="102"/>
        <v>0</v>
      </c>
      <c r="Z155" s="493">
        <f t="shared" si="103"/>
        <v>0</v>
      </c>
      <c r="AA155" s="1407">
        <f>'Year 10'!AH8+'Year 10'!AI8+'Year 10'!AJ8</f>
        <v>0</v>
      </c>
      <c r="AB155" s="1408"/>
      <c r="AC155" s="493">
        <f t="shared" si="104"/>
        <v>0</v>
      </c>
      <c r="AD155" s="503">
        <f t="shared" si="105"/>
        <v>0</v>
      </c>
      <c r="AE155" s="494">
        <f t="shared" si="106"/>
        <v>0</v>
      </c>
    </row>
    <row r="156" spans="1:31">
      <c r="A156" s="495" t="str" cm="1">
        <f t="array" ref="A156:P156">IF('Year 1'!C9:R9=0,"Senior Personnel",'Year 1'!C9:R9)</f>
        <v>Senior Personnel</v>
      </c>
      <c r="B156" s="140" t="str">
        <v>Senior Personnel</v>
      </c>
      <c r="C156" s="140" t="str">
        <v>Senior Personnel</v>
      </c>
      <c r="D156" s="140" t="str">
        <v>Senior Personnel</v>
      </c>
      <c r="E156" s="140" t="str">
        <v>Senior Personnel</v>
      </c>
      <c r="F156" s="140" t="str">
        <v>Senior Personnel</v>
      </c>
      <c r="G156" s="140" t="str">
        <v>Senior Personnel</v>
      </c>
      <c r="H156" s="140" t="str">
        <v>Senior Personnel</v>
      </c>
      <c r="I156" s="140" t="str">
        <v>Senior Personnel</v>
      </c>
      <c r="J156" s="140" t="str">
        <v>Senior Personnel</v>
      </c>
      <c r="K156" s="140" t="str">
        <v>Senior Personnel</v>
      </c>
      <c r="L156" s="140" t="str">
        <v>Senior Personnel</v>
      </c>
      <c r="M156" s="140" t="str">
        <v>Senior Personnel</v>
      </c>
      <c r="N156" s="140" t="str">
        <v>Senior Personnel</v>
      </c>
      <c r="O156" s="140" t="str">
        <v>Senior Personnel</v>
      </c>
      <c r="P156" s="140" t="str">
        <v>Senior Personnel</v>
      </c>
      <c r="Q156" s="140"/>
      <c r="R156" s="140"/>
      <c r="S156" s="140"/>
      <c r="T156" s="140"/>
      <c r="U156" s="140"/>
      <c r="V156" s="533">
        <f t="shared" si="100"/>
        <v>0</v>
      </c>
      <c r="W156" s="492">
        <f>'Year 10'!AB9+'Year 10'!AC9+'Year 10'!AD9</f>
        <v>0</v>
      </c>
      <c r="X156" s="493">
        <f t="shared" si="101"/>
        <v>0</v>
      </c>
      <c r="Y156" s="503">
        <f t="shared" si="102"/>
        <v>0</v>
      </c>
      <c r="Z156" s="493">
        <f t="shared" si="103"/>
        <v>0</v>
      </c>
      <c r="AA156" s="1407">
        <f>'Year 10'!AH9+'Year 10'!AI9+'Year 10'!AJ9</f>
        <v>0</v>
      </c>
      <c r="AB156" s="1408"/>
      <c r="AC156" s="493">
        <f t="shared" si="104"/>
        <v>0</v>
      </c>
      <c r="AD156" s="503">
        <f t="shared" si="105"/>
        <v>0</v>
      </c>
      <c r="AE156" s="494">
        <f t="shared" si="106"/>
        <v>0</v>
      </c>
    </row>
    <row r="157" spans="1:31">
      <c r="A157" s="495" t="str" cm="1">
        <f t="array" ref="A157:P157">IF('Year 1'!C10:R10=0,"Senior Personnel",'Year 1'!C10:R10)</f>
        <v>Senior Personnel</v>
      </c>
      <c r="B157" s="140" t="str">
        <v>Senior Personnel</v>
      </c>
      <c r="C157" s="140" t="str">
        <v>Senior Personnel</v>
      </c>
      <c r="D157" s="140" t="str">
        <v>Senior Personnel</v>
      </c>
      <c r="E157" s="140" t="str">
        <v>Senior Personnel</v>
      </c>
      <c r="F157" s="140" t="str">
        <v>Senior Personnel</v>
      </c>
      <c r="G157" s="140" t="str">
        <v>Senior Personnel</v>
      </c>
      <c r="H157" s="140" t="str">
        <v>Senior Personnel</v>
      </c>
      <c r="I157" s="140" t="str">
        <v>Senior Personnel</v>
      </c>
      <c r="J157" s="140" t="str">
        <v>Senior Personnel</v>
      </c>
      <c r="K157" s="140" t="str">
        <v>Senior Personnel</v>
      </c>
      <c r="L157" s="140" t="str">
        <v>Senior Personnel</v>
      </c>
      <c r="M157" s="140" t="str">
        <v>Senior Personnel</v>
      </c>
      <c r="N157" s="140" t="str">
        <v>Senior Personnel</v>
      </c>
      <c r="O157" s="140" t="str">
        <v>Senior Personnel</v>
      </c>
      <c r="P157" s="140" t="str">
        <v>Senior Personnel</v>
      </c>
      <c r="Q157" s="140"/>
      <c r="R157" s="140"/>
      <c r="S157" s="140"/>
      <c r="T157" s="140"/>
      <c r="U157" s="140"/>
      <c r="V157" s="533">
        <f t="shared" si="100"/>
        <v>0</v>
      </c>
      <c r="W157" s="492">
        <f>'Year 10'!AB10+'Year 10'!AC10+'Year 10'!AD10</f>
        <v>0</v>
      </c>
      <c r="X157" s="493">
        <f t="shared" si="101"/>
        <v>0</v>
      </c>
      <c r="Y157" s="503">
        <f t="shared" si="102"/>
        <v>0</v>
      </c>
      <c r="Z157" s="493">
        <f t="shared" si="103"/>
        <v>0</v>
      </c>
      <c r="AA157" s="1407">
        <f>'Year 10'!AH10+'Year 10'!AI10+'Year 10'!AJ10</f>
        <v>0</v>
      </c>
      <c r="AB157" s="1408"/>
      <c r="AC157" s="493">
        <f t="shared" si="104"/>
        <v>0</v>
      </c>
      <c r="AD157" s="503">
        <f t="shared" si="105"/>
        <v>0</v>
      </c>
      <c r="AE157" s="494">
        <f t="shared" si="106"/>
        <v>0</v>
      </c>
    </row>
    <row r="158" spans="1:31">
      <c r="A158" s="495" t="str" cm="1">
        <f t="array" ref="A158:P158">IF('Year 1'!C11:R11=0,"Senior Personnel",'Year 1'!C11:R11)</f>
        <v>Senior Personnel</v>
      </c>
      <c r="B158" s="140" t="str">
        <v>Senior Personnel</v>
      </c>
      <c r="C158" s="140" t="str">
        <v>Senior Personnel</v>
      </c>
      <c r="D158" s="140" t="str">
        <v>Senior Personnel</v>
      </c>
      <c r="E158" s="140" t="str">
        <v>Senior Personnel</v>
      </c>
      <c r="F158" s="140" t="str">
        <v>Senior Personnel</v>
      </c>
      <c r="G158" s="140" t="str">
        <v>Senior Personnel</v>
      </c>
      <c r="H158" s="140" t="str">
        <v>Senior Personnel</v>
      </c>
      <c r="I158" s="140" t="str">
        <v>Senior Personnel</v>
      </c>
      <c r="J158" s="140" t="str">
        <v>Senior Personnel</v>
      </c>
      <c r="K158" s="140" t="str">
        <v>Senior Personnel</v>
      </c>
      <c r="L158" s="140" t="str">
        <v>Senior Personnel</v>
      </c>
      <c r="M158" s="140" t="str">
        <v>Senior Personnel</v>
      </c>
      <c r="N158" s="140" t="str">
        <v>Senior Personnel</v>
      </c>
      <c r="O158" s="140" t="str">
        <v>Senior Personnel</v>
      </c>
      <c r="P158" s="140" t="str">
        <v>Senior Personnel</v>
      </c>
      <c r="Q158" s="140"/>
      <c r="R158" s="140"/>
      <c r="S158" s="140"/>
      <c r="T158" s="140"/>
      <c r="U158" s="140"/>
      <c r="V158" s="533">
        <f t="shared" si="100"/>
        <v>0</v>
      </c>
      <c r="W158" s="492">
        <f>'Year 10'!AB11+'Year 10'!AC11+'Year 10'!AD11</f>
        <v>0</v>
      </c>
      <c r="X158" s="493">
        <f t="shared" si="101"/>
        <v>0</v>
      </c>
      <c r="Y158" s="503">
        <f t="shared" si="102"/>
        <v>0</v>
      </c>
      <c r="Z158" s="493">
        <f t="shared" si="103"/>
        <v>0</v>
      </c>
      <c r="AA158" s="1407">
        <f>'Year 10'!AH11+'Year 10'!AI11+'Year 10'!AJ11</f>
        <v>0</v>
      </c>
      <c r="AB158" s="1408"/>
      <c r="AC158" s="493">
        <f t="shared" si="104"/>
        <v>0</v>
      </c>
      <c r="AD158" s="503">
        <f t="shared" si="105"/>
        <v>0</v>
      </c>
      <c r="AE158" s="494">
        <f t="shared" si="106"/>
        <v>0</v>
      </c>
    </row>
    <row r="159" spans="1:31">
      <c r="A159" s="495" t="str" cm="1">
        <f t="array" ref="A159:P159">IF('Year 1'!C12:R12=0,"Senior Personnel",'Year 1'!C12:R12)</f>
        <v>Senior Personnel</v>
      </c>
      <c r="B159" s="140" t="str">
        <v>Senior Personnel</v>
      </c>
      <c r="C159" s="140" t="str">
        <v>Senior Personnel</v>
      </c>
      <c r="D159" s="140" t="str">
        <v>Senior Personnel</v>
      </c>
      <c r="E159" s="140" t="str">
        <v>Senior Personnel</v>
      </c>
      <c r="F159" s="140" t="str">
        <v>Senior Personnel</v>
      </c>
      <c r="G159" s="140" t="str">
        <v>Senior Personnel</v>
      </c>
      <c r="H159" s="140" t="str">
        <v>Senior Personnel</v>
      </c>
      <c r="I159" s="140" t="str">
        <v>Senior Personnel</v>
      </c>
      <c r="J159" s="140" t="str">
        <v>Senior Personnel</v>
      </c>
      <c r="K159" s="140" t="str">
        <v>Senior Personnel</v>
      </c>
      <c r="L159" s="140" t="str">
        <v>Senior Personnel</v>
      </c>
      <c r="M159" s="140" t="str">
        <v>Senior Personnel</v>
      </c>
      <c r="N159" s="140" t="str">
        <v>Senior Personnel</v>
      </c>
      <c r="O159" s="140" t="str">
        <v>Senior Personnel</v>
      </c>
      <c r="P159" s="140" t="str">
        <v>Senior Personnel</v>
      </c>
      <c r="Q159" s="140"/>
      <c r="R159" s="140"/>
      <c r="S159" s="140"/>
      <c r="T159" s="140"/>
      <c r="U159" s="140"/>
      <c r="V159" s="533">
        <f t="shared" si="100"/>
        <v>0</v>
      </c>
      <c r="W159" s="492">
        <f>'Year 10'!AB12+'Year 10'!AC12+'Year 10'!AD12</f>
        <v>0</v>
      </c>
      <c r="X159" s="493">
        <f t="shared" si="101"/>
        <v>0</v>
      </c>
      <c r="Y159" s="503">
        <f t="shared" si="102"/>
        <v>0</v>
      </c>
      <c r="Z159" s="493">
        <f t="shared" si="103"/>
        <v>0</v>
      </c>
      <c r="AA159" s="1407">
        <f>'Year 10'!AH12+'Year 10'!AI12+'Year 10'!AJ12</f>
        <v>0</v>
      </c>
      <c r="AB159" s="1408"/>
      <c r="AC159" s="493">
        <f t="shared" si="104"/>
        <v>0</v>
      </c>
      <c r="AD159" s="503">
        <f t="shared" si="105"/>
        <v>0</v>
      </c>
      <c r="AE159" s="494">
        <f t="shared" si="106"/>
        <v>0</v>
      </c>
    </row>
    <row r="160" spans="1:31" ht="13.5" customHeight="1">
      <c r="A160" s="495" t="str" cm="1">
        <f t="array" ref="A160:P160">IF('Year 1'!C13:R13=0,"Senior Personnel",'Year 1'!C13:R13)</f>
        <v>Senior Personnel</v>
      </c>
      <c r="B160" s="140" t="str">
        <v>Senior Personnel</v>
      </c>
      <c r="C160" s="140" t="str">
        <v>Senior Personnel</v>
      </c>
      <c r="D160" s="140" t="str">
        <v>Senior Personnel</v>
      </c>
      <c r="E160" s="140" t="str">
        <v>Senior Personnel</v>
      </c>
      <c r="F160" s="140" t="str">
        <v>Senior Personnel</v>
      </c>
      <c r="G160" s="140" t="str">
        <v>Senior Personnel</v>
      </c>
      <c r="H160" s="140" t="str">
        <v>Senior Personnel</v>
      </c>
      <c r="I160" s="140" t="str">
        <v>Senior Personnel</v>
      </c>
      <c r="J160" s="140" t="str">
        <v>Senior Personnel</v>
      </c>
      <c r="K160" s="140" t="str">
        <v>Senior Personnel</v>
      </c>
      <c r="L160" s="140" t="str">
        <v>Senior Personnel</v>
      </c>
      <c r="M160" s="140" t="str">
        <v>Senior Personnel</v>
      </c>
      <c r="N160" s="140" t="str">
        <v>Senior Personnel</v>
      </c>
      <c r="O160" s="140" t="str">
        <v>Senior Personnel</v>
      </c>
      <c r="P160" s="140" t="str">
        <v>Senior Personnel</v>
      </c>
      <c r="Q160" s="140"/>
      <c r="R160" s="140"/>
      <c r="S160" s="140"/>
      <c r="T160" s="140"/>
      <c r="U160" s="140"/>
      <c r="V160" s="533">
        <f t="shared" si="100"/>
        <v>0</v>
      </c>
      <c r="W160" s="492">
        <f>'Year 10'!AB13+'Year 10'!AC13+'Year 10'!AD13</f>
        <v>0</v>
      </c>
      <c r="X160" s="493">
        <f t="shared" si="101"/>
        <v>0</v>
      </c>
      <c r="Y160" s="503">
        <f t="shared" si="102"/>
        <v>0</v>
      </c>
      <c r="Z160" s="493">
        <f t="shared" si="103"/>
        <v>0</v>
      </c>
      <c r="AA160" s="1407">
        <f>'Year 10'!AH13+'Year 10'!AI13+'Year 10'!AJ13</f>
        <v>0</v>
      </c>
      <c r="AB160" s="1408"/>
      <c r="AC160" s="493">
        <f t="shared" si="104"/>
        <v>0</v>
      </c>
      <c r="AD160" s="503">
        <f t="shared" si="105"/>
        <v>0</v>
      </c>
      <c r="AE160" s="494">
        <f t="shared" si="106"/>
        <v>0</v>
      </c>
    </row>
    <row r="161" spans="1:31">
      <c r="A161" s="495" t="str" cm="1">
        <f t="array" ref="A161:P161">IF('Year 1'!C14:R14=0,"Senior Personnel",'Year 1'!C14:R14)</f>
        <v>Senior Personnel</v>
      </c>
      <c r="B161" s="140" t="str">
        <v>Senior Personnel</v>
      </c>
      <c r="C161" s="140" t="str">
        <v>Senior Personnel</v>
      </c>
      <c r="D161" s="140" t="str">
        <v>Senior Personnel</v>
      </c>
      <c r="E161" s="140" t="str">
        <v>Senior Personnel</v>
      </c>
      <c r="F161" s="140" t="str">
        <v>Senior Personnel</v>
      </c>
      <c r="G161" s="140" t="str">
        <v>Senior Personnel</v>
      </c>
      <c r="H161" s="140" t="str">
        <v>Senior Personnel</v>
      </c>
      <c r="I161" s="140" t="str">
        <v>Senior Personnel</v>
      </c>
      <c r="J161" s="140" t="str">
        <v>Senior Personnel</v>
      </c>
      <c r="K161" s="140" t="str">
        <v>Senior Personnel</v>
      </c>
      <c r="L161" s="140" t="str">
        <v>Senior Personnel</v>
      </c>
      <c r="M161" s="140" t="str">
        <v>Senior Personnel</v>
      </c>
      <c r="N161" s="140" t="str">
        <v>Senior Personnel</v>
      </c>
      <c r="O161" s="140" t="str">
        <v>Senior Personnel</v>
      </c>
      <c r="P161" s="140" t="str">
        <v>Senior Personnel</v>
      </c>
      <c r="Q161" s="140"/>
      <c r="R161" s="140"/>
      <c r="S161" s="140"/>
      <c r="T161" s="140"/>
      <c r="U161" s="140"/>
      <c r="V161" s="533">
        <f t="shared" si="100"/>
        <v>0</v>
      </c>
      <c r="W161" s="492">
        <f>'Year 10'!AB14+'Year 10'!AC14+'Year 10'!AD14</f>
        <v>0</v>
      </c>
      <c r="X161" s="493">
        <f t="shared" si="101"/>
        <v>0</v>
      </c>
      <c r="Y161" s="503">
        <f t="shared" si="102"/>
        <v>0</v>
      </c>
      <c r="Z161" s="493">
        <f t="shared" si="103"/>
        <v>0</v>
      </c>
      <c r="AA161" s="1407">
        <f>'Year 10'!AH14+'Year 10'!AI14+'Year 10'!AJ14</f>
        <v>0</v>
      </c>
      <c r="AB161" s="1408"/>
      <c r="AC161" s="493">
        <f t="shared" si="104"/>
        <v>0</v>
      </c>
      <c r="AD161" s="503">
        <f t="shared" si="105"/>
        <v>0</v>
      </c>
      <c r="AE161" s="494">
        <f t="shared" si="106"/>
        <v>0</v>
      </c>
    </row>
    <row r="162" spans="1:31">
      <c r="A162" s="518" t="str" cm="1">
        <f t="array" ref="A162:U162">IF('Year 1'!F17:Z17=0,"",'Year 1'!F17:Z17)</f>
        <v>Post Doctoral Associates</v>
      </c>
      <c r="B162" s="140" t="str">
        <v/>
      </c>
      <c r="C162" s="140" t="str">
        <v/>
      </c>
      <c r="D162" s="140" t="str">
        <v/>
      </c>
      <c r="E162" s="140" t="str">
        <v/>
      </c>
      <c r="F162" s="140" t="str">
        <v/>
      </c>
      <c r="G162" s="140" t="str">
        <v/>
      </c>
      <c r="H162" s="140" t="str">
        <v/>
      </c>
      <c r="I162" s="140" t="str">
        <v/>
      </c>
      <c r="J162" s="140" t="str">
        <v/>
      </c>
      <c r="K162" s="140" t="str">
        <v/>
      </c>
      <c r="L162" s="140" t="str">
        <v/>
      </c>
      <c r="M162" s="140" t="str">
        <v/>
      </c>
      <c r="N162" s="140" t="str">
        <v/>
      </c>
      <c r="O162" s="140" t="str">
        <v/>
      </c>
      <c r="P162" s="140" t="str">
        <v/>
      </c>
      <c r="Q162" s="140" t="str">
        <v/>
      </c>
      <c r="R162" s="140" t="str">
        <v/>
      </c>
      <c r="S162" s="140" t="str">
        <v/>
      </c>
      <c r="T162" s="140" t="str">
        <v/>
      </c>
      <c r="U162" s="140" t="str">
        <v/>
      </c>
      <c r="V162" s="520">
        <f>(W162+AA162)/12</f>
        <v>0</v>
      </c>
      <c r="W162" s="521">
        <f>('Year 10'!AB17)</f>
        <v>0</v>
      </c>
      <c r="X162" s="522">
        <f t="shared" si="101"/>
        <v>0</v>
      </c>
      <c r="Y162" s="523">
        <f>(W162/12*1950)</f>
        <v>0</v>
      </c>
      <c r="Z162" s="522">
        <f t="shared" si="103"/>
        <v>0</v>
      </c>
      <c r="AA162" s="531">
        <f>'Year 10'!AH182</f>
        <v>0</v>
      </c>
      <c r="AB162" s="522">
        <f>'Year 10'!I182*('Year 10'!AG182)</f>
        <v>0</v>
      </c>
      <c r="AC162" s="522">
        <f t="shared" si="104"/>
        <v>0</v>
      </c>
      <c r="AD162" s="523">
        <f t="shared" si="105"/>
        <v>0</v>
      </c>
      <c r="AE162" s="524">
        <f t="shared" si="106"/>
        <v>0</v>
      </c>
    </row>
    <row r="163" spans="1:31">
      <c r="A163" s="518" t="str" cm="1">
        <f t="array" ref="A163:U163">IF('Year 1'!F18:Z18=0,"",'Year 1'!F18:Z18)</f>
        <v>Graduate Students - Academic - Level 1</v>
      </c>
      <c r="B163" s="140" t="str">
        <v/>
      </c>
      <c r="C163" s="140" t="str">
        <v/>
      </c>
      <c r="D163" s="140" t="str">
        <v/>
      </c>
      <c r="E163" s="140" t="str">
        <v/>
      </c>
      <c r="F163" s="140" t="str">
        <v/>
      </c>
      <c r="G163" s="140" t="str">
        <v/>
      </c>
      <c r="H163" s="140" t="str">
        <v/>
      </c>
      <c r="I163" s="140" t="str">
        <v/>
      </c>
      <c r="J163" s="140" t="str">
        <v/>
      </c>
      <c r="K163" s="140" t="str">
        <v/>
      </c>
      <c r="L163" s="140" t="str">
        <v/>
      </c>
      <c r="M163" s="140" t="str">
        <v/>
      </c>
      <c r="N163" s="140" t="str">
        <v/>
      </c>
      <c r="O163" s="140" t="str">
        <v/>
      </c>
      <c r="P163" s="140" t="str">
        <v/>
      </c>
      <c r="Q163" s="140" t="str">
        <v/>
      </c>
      <c r="R163" s="140" t="str">
        <v/>
      </c>
      <c r="S163" s="140" t="str">
        <v/>
      </c>
      <c r="T163" s="140" t="str">
        <v/>
      </c>
      <c r="U163" s="140" t="str">
        <v/>
      </c>
      <c r="V163" s="520">
        <f>(W163+AA163)/9</f>
        <v>0</v>
      </c>
      <c r="W163" s="521">
        <f>'Year 10'!AC18</f>
        <v>0</v>
      </c>
      <c r="X163" s="522">
        <f>Y163/18</f>
        <v>0</v>
      </c>
      <c r="Y163" s="523">
        <f>(W163/9*666)</f>
        <v>0</v>
      </c>
      <c r="Z163" s="522">
        <f t="shared" ref="Z163:Z165" si="107">Y163/7.5</f>
        <v>0</v>
      </c>
      <c r="AA163" s="531">
        <f>'Year 10'!AI183</f>
        <v>0</v>
      </c>
      <c r="AB163" s="522">
        <f>'Year 10'!I183*'Year 10'!AH183</f>
        <v>0</v>
      </c>
      <c r="AC163" s="522">
        <f>AD163/18</f>
        <v>0</v>
      </c>
      <c r="AD163" s="523">
        <f>(AA163/9*666)</f>
        <v>0</v>
      </c>
      <c r="AE163" s="524">
        <f t="shared" ref="AE163:AE165" si="108">AD163/7.5</f>
        <v>0</v>
      </c>
    </row>
    <row r="164" spans="1:31">
      <c r="A164" s="518" t="str" cm="1">
        <f t="array" ref="A164:U164">IF('Year 1'!F19:Z19=0,"",'Year 1'!F19:Z19)</f>
        <v>Graduate Students - Academic - Level 2</v>
      </c>
      <c r="B164" s="140" t="str">
        <v/>
      </c>
      <c r="C164" s="140" t="str">
        <v/>
      </c>
      <c r="D164" s="140" t="str">
        <v/>
      </c>
      <c r="E164" s="140" t="str">
        <v/>
      </c>
      <c r="F164" s="140" t="str">
        <v/>
      </c>
      <c r="G164" s="140" t="str">
        <v/>
      </c>
      <c r="H164" s="140" t="str">
        <v/>
      </c>
      <c r="I164" s="140" t="str">
        <v/>
      </c>
      <c r="J164" s="140" t="str">
        <v/>
      </c>
      <c r="K164" s="140" t="str">
        <v/>
      </c>
      <c r="L164" s="140" t="str">
        <v/>
      </c>
      <c r="M164" s="140" t="str">
        <v/>
      </c>
      <c r="N164" s="140" t="str">
        <v/>
      </c>
      <c r="O164" s="140" t="str">
        <v/>
      </c>
      <c r="P164" s="140" t="str">
        <v/>
      </c>
      <c r="Q164" s="140" t="str">
        <v/>
      </c>
      <c r="R164" s="140" t="str">
        <v/>
      </c>
      <c r="S164" s="140" t="str">
        <v/>
      </c>
      <c r="T164" s="140" t="str">
        <v/>
      </c>
      <c r="U164" s="140" t="str">
        <v/>
      </c>
      <c r="V164" s="520">
        <f>(W164+AA164)/9</f>
        <v>0</v>
      </c>
      <c r="W164" s="521">
        <f>('Year 10'!AC19)</f>
        <v>0</v>
      </c>
      <c r="X164" s="522">
        <f>Y164/18</f>
        <v>0</v>
      </c>
      <c r="Y164" s="523">
        <f>(W164/9*666)</f>
        <v>0</v>
      </c>
      <c r="Z164" s="522">
        <f t="shared" si="107"/>
        <v>0</v>
      </c>
      <c r="AA164" s="531">
        <f>'Year 10'!AI184</f>
        <v>0</v>
      </c>
      <c r="AB164" s="522">
        <f>'Year 10'!I184*('Year 10'!AH184)</f>
        <v>0</v>
      </c>
      <c r="AC164" s="522">
        <f>AD164/18</f>
        <v>0</v>
      </c>
      <c r="AD164" s="523">
        <f>(AA164/9*666)</f>
        <v>0</v>
      </c>
      <c r="AE164" s="524">
        <f t="shared" si="108"/>
        <v>0</v>
      </c>
    </row>
    <row r="165" spans="1:31">
      <c r="A165" s="518" t="str" cm="1">
        <f t="array" ref="A165:U165">IF('Year 1'!F20:Z20=0,"",'Year 1'!F20:Z20)</f>
        <v>Graduate Students - Academic - Level 3</v>
      </c>
      <c r="B165" s="140" t="str">
        <v/>
      </c>
      <c r="C165" s="140" t="str">
        <v/>
      </c>
      <c r="D165" s="140" t="str">
        <v/>
      </c>
      <c r="E165" s="140" t="str">
        <v/>
      </c>
      <c r="F165" s="140" t="str">
        <v/>
      </c>
      <c r="G165" s="140" t="str">
        <v/>
      </c>
      <c r="H165" s="140" t="str">
        <v/>
      </c>
      <c r="I165" s="140" t="str">
        <v/>
      </c>
      <c r="J165" s="140" t="str">
        <v/>
      </c>
      <c r="K165" s="140" t="str">
        <v/>
      </c>
      <c r="L165" s="140" t="str">
        <v/>
      </c>
      <c r="M165" s="140" t="str">
        <v/>
      </c>
      <c r="N165" s="140" t="str">
        <v/>
      </c>
      <c r="O165" s="140" t="str">
        <v/>
      </c>
      <c r="P165" s="140" t="str">
        <v/>
      </c>
      <c r="Q165" s="140" t="str">
        <v/>
      </c>
      <c r="R165" s="140" t="str">
        <v/>
      </c>
      <c r="S165" s="140" t="str">
        <v/>
      </c>
      <c r="T165" s="140" t="str">
        <v/>
      </c>
      <c r="U165" s="140" t="str">
        <v/>
      </c>
      <c r="V165" s="520">
        <f>(W165+AA165)/9</f>
        <v>0</v>
      </c>
      <c r="W165" s="521">
        <f>('Year 10'!AC20)</f>
        <v>0</v>
      </c>
      <c r="X165" s="522">
        <f>Y165/18</f>
        <v>0</v>
      </c>
      <c r="Y165" s="523">
        <f>(W165/9*666)</f>
        <v>0</v>
      </c>
      <c r="Z165" s="522">
        <f t="shared" si="107"/>
        <v>0</v>
      </c>
      <c r="AA165" s="531">
        <f>'Year 10'!AI185</f>
        <v>0</v>
      </c>
      <c r="AB165" s="522">
        <f>'Year 10'!I185*('Year 10'!AH185)</f>
        <v>0</v>
      </c>
      <c r="AC165" s="522">
        <f>AD165/18</f>
        <v>0</v>
      </c>
      <c r="AD165" s="523">
        <f>(AA165/9*666)</f>
        <v>0</v>
      </c>
      <c r="AE165" s="524">
        <f t="shared" si="108"/>
        <v>0</v>
      </c>
    </row>
    <row r="166" spans="1:31">
      <c r="A166" s="518" t="str" cm="1">
        <f t="array" ref="A166:U166">IF('Year 1'!F29:Z29=0,"",'Year 1'!F29:Z29)</f>
        <v xml:space="preserve">Other - full time benefited </v>
      </c>
      <c r="B166" s="140" t="str">
        <v/>
      </c>
      <c r="C166" s="140" t="str">
        <v/>
      </c>
      <c r="D166" s="140" t="str">
        <v/>
      </c>
      <c r="E166" s="140" t="str">
        <v/>
      </c>
      <c r="F166" s="140" t="str">
        <v/>
      </c>
      <c r="G166" s="140" t="str">
        <v/>
      </c>
      <c r="H166" s="140" t="str">
        <v/>
      </c>
      <c r="I166" s="140" t="str">
        <v/>
      </c>
      <c r="J166" s="140" t="str">
        <v/>
      </c>
      <c r="K166" s="140" t="str">
        <v/>
      </c>
      <c r="L166" s="140" t="str">
        <v/>
      </c>
      <c r="M166" s="140" t="str">
        <v/>
      </c>
      <c r="N166" s="140" t="str">
        <v/>
      </c>
      <c r="O166" s="140" t="str">
        <v/>
      </c>
      <c r="P166" s="140" t="str">
        <v/>
      </c>
      <c r="Q166" s="140" t="str">
        <v/>
      </c>
      <c r="R166" s="140" t="str">
        <v/>
      </c>
      <c r="S166" s="140" t="str">
        <v/>
      </c>
      <c r="T166" s="140" t="str">
        <v/>
      </c>
      <c r="U166" s="140" t="str">
        <v/>
      </c>
      <c r="V166" s="520">
        <f t="shared" ref="V166:V167" si="109">(W166+AA166)/12</f>
        <v>0</v>
      </c>
      <c r="W166" s="521">
        <f>('Year 10'!AC29)</f>
        <v>0</v>
      </c>
      <c r="X166" s="522">
        <f>Y166/37.5</f>
        <v>0</v>
      </c>
      <c r="Y166" s="523">
        <f>(W166/12*1950)</f>
        <v>0</v>
      </c>
      <c r="Z166" s="522">
        <f>Y166/7.5</f>
        <v>0</v>
      </c>
      <c r="AA166" s="531">
        <f>'Year 10'!AH187</f>
        <v>0</v>
      </c>
      <c r="AB166" s="522">
        <f>'Year 10'!I187*('Year 10'!AG187)</f>
        <v>0</v>
      </c>
      <c r="AC166" s="522">
        <f>AD166/37.5</f>
        <v>0</v>
      </c>
      <c r="AD166" s="523">
        <f t="shared" ref="AD166:AD167" si="110">(AA166/12*1950)</f>
        <v>0</v>
      </c>
      <c r="AE166" s="525">
        <f>AD166/7.5</f>
        <v>0</v>
      </c>
    </row>
    <row r="167" spans="1:31" ht="13.5" thickBot="1">
      <c r="A167" s="519" t="str" cm="1">
        <f t="array" ref="A167:U167">IF('Year 1'!F30:Z30=0,"",'Year 1'!F30:Z30)</f>
        <v xml:space="preserve">Other - full time benefited </v>
      </c>
      <c r="B167" s="501" t="str">
        <v/>
      </c>
      <c r="C167" s="501" t="str">
        <v/>
      </c>
      <c r="D167" s="501" t="str">
        <v/>
      </c>
      <c r="E167" s="501" t="str">
        <v/>
      </c>
      <c r="F167" s="501" t="str">
        <v/>
      </c>
      <c r="G167" s="501" t="str">
        <v/>
      </c>
      <c r="H167" s="501" t="str">
        <v/>
      </c>
      <c r="I167" s="501" t="str">
        <v/>
      </c>
      <c r="J167" s="501" t="str">
        <v/>
      </c>
      <c r="K167" s="501" t="str">
        <v/>
      </c>
      <c r="L167" s="501" t="str">
        <v/>
      </c>
      <c r="M167" s="501" t="str">
        <v/>
      </c>
      <c r="N167" s="501" t="str">
        <v/>
      </c>
      <c r="O167" s="501" t="str">
        <v/>
      </c>
      <c r="P167" s="501" t="str">
        <v/>
      </c>
      <c r="Q167" s="501" t="str">
        <v/>
      </c>
      <c r="R167" s="501" t="str">
        <v/>
      </c>
      <c r="S167" s="501" t="str">
        <v/>
      </c>
      <c r="T167" s="501" t="str">
        <v/>
      </c>
      <c r="U167" s="501" t="str">
        <v/>
      </c>
      <c r="V167" s="526">
        <f t="shared" si="109"/>
        <v>0</v>
      </c>
      <c r="W167" s="527">
        <f>('Year 10'!AC30)</f>
        <v>0</v>
      </c>
      <c r="X167" s="528">
        <f>Y167/37.5</f>
        <v>0</v>
      </c>
      <c r="Y167" s="529">
        <f>(W167/12*1950)</f>
        <v>0</v>
      </c>
      <c r="Z167" s="528">
        <f>Y167/7.5</f>
        <v>0</v>
      </c>
      <c r="AA167" s="532">
        <f>'Year 10'!AH188</f>
        <v>0</v>
      </c>
      <c r="AB167" s="528">
        <f>'Year 10'!I188*'Year 10'!AG188</f>
        <v>0</v>
      </c>
      <c r="AC167" s="528">
        <f>AD167/37.5</f>
        <v>0</v>
      </c>
      <c r="AD167" s="529">
        <f t="shared" si="110"/>
        <v>0</v>
      </c>
      <c r="AE167" s="530">
        <f>AD167/7.5</f>
        <v>0</v>
      </c>
    </row>
    <row r="168" spans="1:31">
      <c r="A168" s="505"/>
      <c r="B168" s="140"/>
      <c r="C168" s="140"/>
      <c r="D168" s="140"/>
      <c r="E168" s="140"/>
      <c r="F168" s="140"/>
      <c r="G168" s="140"/>
      <c r="H168" s="140"/>
      <c r="I168" s="140"/>
      <c r="J168" s="140"/>
      <c r="K168" s="140"/>
      <c r="L168" s="140"/>
      <c r="M168" s="140"/>
      <c r="N168" s="140"/>
      <c r="O168" s="140"/>
      <c r="P168" s="140"/>
      <c r="Q168" s="140"/>
      <c r="R168" s="140"/>
      <c r="S168" s="140"/>
      <c r="T168" s="140"/>
      <c r="U168" s="140"/>
      <c r="V168" s="506"/>
      <c r="W168" s="492"/>
      <c r="X168" s="493"/>
      <c r="Y168" s="493"/>
      <c r="Z168" s="493"/>
      <c r="AA168" s="506"/>
      <c r="AB168" s="492"/>
      <c r="AC168" s="493"/>
      <c r="AD168" s="493"/>
      <c r="AE168" s="493"/>
    </row>
    <row r="169" spans="1:31">
      <c r="A169" s="505"/>
      <c r="B169" s="140"/>
      <c r="C169" s="140"/>
      <c r="D169" s="140"/>
      <c r="E169" s="140"/>
      <c r="F169" s="140"/>
      <c r="G169" s="140"/>
      <c r="H169" s="140"/>
      <c r="I169" s="140"/>
      <c r="J169" s="140"/>
      <c r="K169" s="140"/>
      <c r="L169" s="140"/>
      <c r="M169" s="140"/>
      <c r="N169" s="140"/>
      <c r="O169" s="140"/>
      <c r="P169" s="140"/>
      <c r="Q169" s="140"/>
      <c r="R169" s="140"/>
      <c r="S169" s="140"/>
      <c r="T169" s="140"/>
      <c r="U169" s="140"/>
      <c r="V169" s="506"/>
      <c r="W169" s="492"/>
      <c r="X169" s="493"/>
      <c r="Y169" s="493"/>
      <c r="Z169" s="493"/>
      <c r="AA169" s="506"/>
      <c r="AB169" s="492"/>
      <c r="AC169" s="493"/>
      <c r="AD169" s="493"/>
      <c r="AE169" s="493"/>
    </row>
    <row r="170" spans="1:31">
      <c r="A170" s="505"/>
      <c r="B170" s="140"/>
      <c r="C170" s="140"/>
      <c r="D170" s="140"/>
      <c r="E170" s="140"/>
      <c r="F170" s="140"/>
      <c r="G170" s="140"/>
      <c r="H170" s="140"/>
      <c r="I170" s="140"/>
      <c r="J170" s="140"/>
      <c r="K170" s="140"/>
      <c r="L170" s="140"/>
      <c r="M170" s="140"/>
      <c r="N170" s="140"/>
      <c r="O170" s="140"/>
      <c r="P170" s="140"/>
      <c r="Q170" s="140"/>
      <c r="R170" s="140"/>
      <c r="S170" s="140"/>
      <c r="T170" s="140"/>
      <c r="U170" s="140"/>
      <c r="V170" s="506"/>
      <c r="W170" s="492"/>
      <c r="X170" s="493"/>
      <c r="Y170" s="493"/>
      <c r="Z170" s="493"/>
      <c r="AA170" s="506"/>
      <c r="AB170" s="492"/>
      <c r="AC170" s="493"/>
      <c r="AD170" s="493"/>
      <c r="AE170" s="140"/>
    </row>
    <row r="171" spans="1:31">
      <c r="A171" s="505"/>
      <c r="B171" s="140"/>
      <c r="C171" s="140"/>
      <c r="D171" s="140"/>
      <c r="E171" s="140"/>
      <c r="F171" s="140"/>
      <c r="G171" s="140"/>
      <c r="H171" s="140"/>
      <c r="I171" s="140"/>
      <c r="J171" s="140"/>
      <c r="K171" s="140"/>
      <c r="L171" s="140"/>
      <c r="M171" s="140"/>
      <c r="N171" s="140"/>
      <c r="O171" s="140"/>
      <c r="P171" s="140"/>
      <c r="Q171" s="140"/>
      <c r="R171" s="140"/>
      <c r="S171" s="140"/>
      <c r="T171" s="140"/>
      <c r="U171" s="140"/>
      <c r="V171" s="506"/>
      <c r="W171" s="492"/>
      <c r="X171" s="493"/>
      <c r="Y171" s="493"/>
      <c r="Z171" s="493"/>
      <c r="AA171" s="506"/>
      <c r="AB171" s="492"/>
      <c r="AC171" s="493"/>
      <c r="AD171" s="493"/>
      <c r="AE171" s="140"/>
    </row>
    <row r="172" spans="1:31">
      <c r="A172" s="505"/>
      <c r="B172" s="140"/>
      <c r="C172" s="140"/>
      <c r="D172" s="140"/>
      <c r="E172" s="140"/>
      <c r="F172" s="140"/>
      <c r="G172" s="140"/>
      <c r="H172" s="140"/>
      <c r="I172" s="140"/>
      <c r="J172" s="140"/>
      <c r="K172" s="140"/>
      <c r="L172" s="140"/>
      <c r="M172" s="140"/>
      <c r="N172" s="140"/>
      <c r="O172" s="140"/>
      <c r="P172" s="140"/>
      <c r="Q172" s="140"/>
      <c r="R172" s="140"/>
      <c r="S172" s="140"/>
      <c r="T172" s="140"/>
      <c r="U172" s="140"/>
      <c r="V172" s="506"/>
      <c r="W172" s="492"/>
      <c r="X172" s="493"/>
      <c r="Y172" s="493"/>
      <c r="Z172" s="493"/>
      <c r="AA172" s="506"/>
      <c r="AB172" s="492"/>
      <c r="AC172" s="493"/>
      <c r="AD172" s="493"/>
      <c r="AE172" s="140"/>
    </row>
    <row r="173" spans="1:31">
      <c r="A173" s="505"/>
      <c r="B173" s="140"/>
      <c r="C173" s="140"/>
      <c r="D173" s="140"/>
      <c r="E173" s="140"/>
      <c r="F173" s="140"/>
      <c r="G173" s="140"/>
      <c r="H173" s="140"/>
      <c r="I173" s="140"/>
      <c r="J173" s="140"/>
      <c r="K173" s="140"/>
      <c r="L173" s="140"/>
      <c r="M173" s="140"/>
      <c r="N173" s="140"/>
      <c r="O173" s="140"/>
      <c r="P173" s="140"/>
      <c r="Q173" s="140"/>
      <c r="R173" s="140"/>
      <c r="S173" s="140"/>
      <c r="T173" s="140"/>
      <c r="U173" s="140"/>
      <c r="V173" s="506"/>
      <c r="W173" s="140"/>
      <c r="X173" s="493"/>
      <c r="Y173" s="493"/>
      <c r="Z173" s="493"/>
      <c r="AA173" s="140"/>
      <c r="AB173" s="140"/>
      <c r="AC173" s="140"/>
      <c r="AD173" s="140"/>
      <c r="AE173" s="140"/>
    </row>
    <row r="174" spans="1:31">
      <c r="A174" s="505"/>
      <c r="B174" s="140"/>
      <c r="C174" s="140"/>
      <c r="D174" s="140"/>
      <c r="E174" s="140"/>
      <c r="F174" s="140"/>
      <c r="G174" s="140"/>
      <c r="H174" s="140"/>
      <c r="I174" s="140"/>
      <c r="J174" s="140"/>
      <c r="K174" s="140"/>
      <c r="L174" s="140"/>
      <c r="M174" s="140"/>
      <c r="N174" s="140"/>
      <c r="O174" s="140"/>
      <c r="P174" s="140"/>
      <c r="Q174" s="140"/>
      <c r="R174" s="140"/>
      <c r="S174" s="140"/>
      <c r="T174" s="140"/>
      <c r="U174" s="140"/>
      <c r="V174" s="506"/>
      <c r="W174" s="492"/>
      <c r="X174" s="493"/>
      <c r="Y174" s="493"/>
      <c r="Z174" s="493"/>
      <c r="AA174" s="506"/>
      <c r="AB174" s="492"/>
      <c r="AC174" s="493"/>
      <c r="AD174" s="493"/>
      <c r="AE174" s="493"/>
    </row>
    <row r="175" spans="1:31">
      <c r="A175" s="505"/>
      <c r="B175" s="140"/>
      <c r="C175" s="140"/>
      <c r="D175" s="140"/>
      <c r="E175" s="140"/>
      <c r="F175" s="140"/>
      <c r="G175" s="140"/>
      <c r="H175" s="140"/>
      <c r="I175" s="140"/>
      <c r="J175" s="140"/>
      <c r="K175" s="140"/>
      <c r="L175" s="140"/>
      <c r="M175" s="140"/>
      <c r="N175" s="140"/>
      <c r="O175" s="140"/>
      <c r="P175" s="140"/>
      <c r="Q175" s="140"/>
      <c r="R175" s="140"/>
      <c r="S175" s="140"/>
      <c r="T175" s="140"/>
      <c r="U175" s="140"/>
      <c r="V175" s="506"/>
      <c r="W175" s="492"/>
      <c r="X175" s="493"/>
      <c r="Y175" s="493"/>
      <c r="Z175" s="493"/>
      <c r="AA175" s="506"/>
      <c r="AB175" s="492"/>
      <c r="AC175" s="493"/>
      <c r="AD175" s="493"/>
      <c r="AE175" s="493"/>
    </row>
    <row r="176" spans="1:31">
      <c r="A176" s="140"/>
      <c r="B176" s="140"/>
      <c r="C176" s="140"/>
      <c r="D176" s="140"/>
      <c r="E176" s="140"/>
      <c r="F176" s="140"/>
      <c r="G176" s="140"/>
      <c r="H176" s="140"/>
      <c r="I176" s="140"/>
      <c r="J176" s="140"/>
      <c r="K176" s="140"/>
      <c r="L176" s="140"/>
      <c r="M176" s="140"/>
      <c r="N176" s="140"/>
      <c r="O176" s="140"/>
      <c r="P176" s="140"/>
      <c r="Q176" s="140"/>
      <c r="R176" s="140"/>
      <c r="S176" s="140"/>
      <c r="T176" s="140"/>
      <c r="U176" s="140"/>
      <c r="V176" s="140"/>
      <c r="W176" s="140"/>
      <c r="X176" s="140"/>
      <c r="Y176" s="140"/>
      <c r="Z176" s="140"/>
      <c r="AA176" s="140"/>
      <c r="AB176" s="140"/>
      <c r="AC176" s="140"/>
      <c r="AD176" s="140"/>
      <c r="AE176" s="140"/>
    </row>
    <row r="177" spans="1:31">
      <c r="A177" s="140"/>
      <c r="B177" s="140"/>
      <c r="C177" s="140"/>
      <c r="D177" s="140"/>
      <c r="E177" s="140"/>
      <c r="F177" s="140"/>
      <c r="G177" s="140"/>
      <c r="H177" s="140"/>
      <c r="I177" s="140"/>
      <c r="J177" s="140"/>
      <c r="K177" s="140"/>
      <c r="L177" s="140"/>
      <c r="M177" s="140"/>
      <c r="N177" s="140"/>
      <c r="O177" s="140"/>
      <c r="P177" s="140"/>
      <c r="Q177" s="140"/>
      <c r="R177" s="140"/>
      <c r="S177" s="140"/>
      <c r="T177" s="140"/>
      <c r="U177" s="140"/>
      <c r="V177" s="140"/>
      <c r="W177" s="140"/>
      <c r="X177" s="140"/>
      <c r="Y177" s="140"/>
      <c r="Z177" s="140"/>
      <c r="AA177" s="140"/>
      <c r="AB177" s="140"/>
      <c r="AC177" s="140"/>
      <c r="AD177" s="140"/>
      <c r="AE177" s="140"/>
    </row>
    <row r="178" spans="1:31">
      <c r="A178" s="140"/>
      <c r="B178" s="140"/>
      <c r="C178" s="140"/>
      <c r="D178" s="140"/>
      <c r="E178" s="140"/>
      <c r="F178" s="140"/>
      <c r="G178" s="140"/>
      <c r="H178" s="140"/>
      <c r="I178" s="140"/>
      <c r="J178" s="140"/>
      <c r="K178" s="140"/>
      <c r="L178" s="140"/>
      <c r="M178" s="140"/>
      <c r="N178" s="140"/>
      <c r="O178" s="140"/>
      <c r="P178" s="140"/>
      <c r="Q178" s="140"/>
      <c r="R178" s="140"/>
      <c r="S178" s="140"/>
      <c r="T178" s="140"/>
      <c r="U178" s="140"/>
      <c r="V178" s="140"/>
      <c r="W178" s="140"/>
      <c r="X178" s="140"/>
      <c r="Y178" s="140"/>
      <c r="Z178" s="140"/>
      <c r="AA178" s="140"/>
      <c r="AB178" s="140"/>
      <c r="AC178" s="140"/>
      <c r="AD178" s="140"/>
      <c r="AE178" s="140"/>
    </row>
    <row r="179" spans="1:31">
      <c r="A179" s="140"/>
      <c r="B179" s="140"/>
      <c r="C179" s="140"/>
      <c r="D179" s="140"/>
      <c r="E179" s="140"/>
      <c r="F179" s="140"/>
      <c r="G179" s="140"/>
      <c r="H179" s="140"/>
      <c r="I179" s="140"/>
      <c r="J179" s="140"/>
      <c r="K179" s="140"/>
      <c r="L179" s="140"/>
      <c r="M179" s="140"/>
      <c r="N179" s="140"/>
      <c r="O179" s="140"/>
      <c r="P179" s="140"/>
      <c r="Q179" s="140"/>
      <c r="R179" s="140"/>
      <c r="S179" s="140"/>
      <c r="T179" s="140"/>
      <c r="U179" s="140"/>
      <c r="V179" s="140"/>
      <c r="W179" s="140"/>
      <c r="X179" s="140"/>
      <c r="Y179" s="140"/>
      <c r="Z179" s="140"/>
      <c r="AA179" s="140"/>
      <c r="AB179" s="140"/>
      <c r="AC179" s="140"/>
      <c r="AD179" s="140"/>
      <c r="AE179" s="140"/>
    </row>
    <row r="180" spans="1:31">
      <c r="A180" s="140"/>
      <c r="B180" s="140"/>
      <c r="C180" s="140"/>
      <c r="D180" s="140"/>
      <c r="E180" s="140"/>
      <c r="F180" s="140"/>
      <c r="G180" s="140"/>
      <c r="H180" s="140"/>
      <c r="I180" s="140"/>
      <c r="J180" s="140"/>
      <c r="K180" s="140"/>
      <c r="L180" s="140"/>
      <c r="M180" s="140"/>
      <c r="N180" s="140"/>
      <c r="O180" s="140"/>
      <c r="P180" s="140"/>
      <c r="Q180" s="140"/>
      <c r="R180" s="140"/>
      <c r="S180" s="140"/>
      <c r="T180" s="140"/>
      <c r="U180" s="140"/>
      <c r="V180" s="140"/>
      <c r="W180" s="140"/>
      <c r="X180" s="140"/>
      <c r="Y180" s="140"/>
      <c r="Z180" s="140"/>
      <c r="AA180" s="140"/>
      <c r="AB180" s="140"/>
      <c r="AC180" s="140"/>
      <c r="AD180" s="140"/>
      <c r="AE180" s="140"/>
    </row>
    <row r="181" spans="1:31">
      <c r="A181" s="140"/>
      <c r="B181" s="140"/>
      <c r="C181" s="140"/>
      <c r="D181" s="140"/>
      <c r="E181" s="140"/>
      <c r="F181" s="140"/>
      <c r="G181" s="140"/>
      <c r="H181" s="140"/>
      <c r="I181" s="140"/>
      <c r="J181" s="140"/>
      <c r="K181" s="140"/>
      <c r="L181" s="140"/>
      <c r="M181" s="140"/>
      <c r="N181" s="140"/>
      <c r="O181" s="140"/>
      <c r="P181" s="140"/>
      <c r="Q181" s="140"/>
      <c r="R181" s="140"/>
      <c r="S181" s="140"/>
      <c r="T181" s="140"/>
      <c r="U181" s="140"/>
      <c r="V181" s="140"/>
      <c r="W181" s="140"/>
      <c r="X181" s="140"/>
      <c r="Y181" s="140"/>
      <c r="Z181" s="140"/>
      <c r="AA181" s="140"/>
      <c r="AB181" s="140"/>
      <c r="AC181" s="140"/>
      <c r="AD181" s="140"/>
      <c r="AE181" s="140"/>
    </row>
    <row r="182" spans="1:31">
      <c r="A182" s="140"/>
      <c r="B182" s="140"/>
      <c r="C182" s="140"/>
      <c r="D182" s="140"/>
      <c r="E182" s="140"/>
      <c r="F182" s="140"/>
      <c r="G182" s="140"/>
      <c r="H182" s="140"/>
      <c r="I182" s="140"/>
      <c r="J182" s="140"/>
      <c r="K182" s="140"/>
      <c r="L182" s="140"/>
      <c r="M182" s="140"/>
      <c r="N182" s="140"/>
      <c r="O182" s="140"/>
      <c r="P182" s="140"/>
      <c r="Q182" s="140"/>
      <c r="R182" s="140"/>
      <c r="S182" s="140"/>
      <c r="T182" s="140"/>
      <c r="U182" s="140"/>
      <c r="V182" s="140"/>
      <c r="W182" s="140"/>
      <c r="X182" s="140"/>
      <c r="Y182" s="140"/>
      <c r="Z182" s="140"/>
      <c r="AA182" s="140"/>
      <c r="AB182" s="140"/>
      <c r="AC182" s="140"/>
      <c r="AD182" s="140"/>
      <c r="AE182" s="140"/>
    </row>
    <row r="183" spans="1:31">
      <c r="A183" s="140"/>
      <c r="B183" s="140"/>
      <c r="C183" s="140"/>
      <c r="D183" s="140"/>
      <c r="E183" s="140"/>
      <c r="F183" s="140"/>
      <c r="G183" s="140"/>
      <c r="H183" s="140"/>
      <c r="I183" s="140"/>
      <c r="J183" s="140"/>
      <c r="K183" s="140"/>
      <c r="L183" s="140"/>
      <c r="M183" s="140"/>
      <c r="N183" s="140"/>
      <c r="O183" s="140"/>
      <c r="P183" s="140"/>
      <c r="Q183" s="140"/>
      <c r="R183" s="140"/>
      <c r="S183" s="140"/>
      <c r="T183" s="140"/>
      <c r="U183" s="140"/>
      <c r="V183" s="140"/>
      <c r="W183" s="140"/>
      <c r="X183" s="140"/>
      <c r="Y183" s="140"/>
      <c r="Z183" s="140"/>
      <c r="AA183" s="140"/>
      <c r="AB183" s="140"/>
      <c r="AC183" s="140"/>
      <c r="AD183" s="140"/>
      <c r="AE183" s="140"/>
    </row>
    <row r="184" spans="1:31">
      <c r="A184" s="140"/>
      <c r="B184" s="140"/>
      <c r="C184" s="140"/>
      <c r="D184" s="140"/>
      <c r="E184" s="140"/>
      <c r="F184" s="140"/>
      <c r="G184" s="140"/>
      <c r="H184" s="140"/>
      <c r="I184" s="140"/>
      <c r="J184" s="140"/>
      <c r="K184" s="140"/>
      <c r="L184" s="140"/>
      <c r="M184" s="140"/>
      <c r="N184" s="140"/>
      <c r="O184" s="140"/>
      <c r="P184" s="140"/>
      <c r="Q184" s="140"/>
      <c r="R184" s="140"/>
      <c r="S184" s="140"/>
      <c r="T184" s="140"/>
      <c r="U184" s="140"/>
      <c r="V184" s="140"/>
      <c r="W184" s="140"/>
      <c r="X184" s="140"/>
      <c r="Y184" s="140"/>
      <c r="Z184" s="140"/>
      <c r="AA184" s="140"/>
      <c r="AB184" s="140"/>
      <c r="AC184" s="140"/>
      <c r="AD184" s="140"/>
      <c r="AE184" s="140"/>
    </row>
    <row r="185" spans="1:31">
      <c r="A185" s="140"/>
      <c r="B185" s="140"/>
      <c r="C185" s="140"/>
      <c r="D185" s="140"/>
      <c r="E185" s="140"/>
      <c r="F185" s="140"/>
      <c r="G185" s="140"/>
      <c r="H185" s="140"/>
      <c r="I185" s="140"/>
      <c r="J185" s="140"/>
      <c r="K185" s="140"/>
      <c r="L185" s="140"/>
      <c r="M185" s="140"/>
      <c r="N185" s="140"/>
      <c r="O185" s="140"/>
      <c r="P185" s="140"/>
      <c r="Q185" s="140"/>
      <c r="R185" s="140"/>
      <c r="S185" s="140"/>
      <c r="T185" s="140"/>
      <c r="U185" s="140"/>
      <c r="V185" s="140"/>
      <c r="W185" s="140"/>
      <c r="X185" s="140"/>
      <c r="Y185" s="140"/>
      <c r="Z185" s="140"/>
      <c r="AA185" s="140"/>
      <c r="AB185" s="140"/>
      <c r="AC185" s="140"/>
      <c r="AD185" s="140"/>
      <c r="AE185" s="140"/>
    </row>
    <row r="186" spans="1:31">
      <c r="A186" s="140"/>
      <c r="B186" s="140"/>
      <c r="C186" s="140"/>
      <c r="D186" s="140"/>
      <c r="E186" s="140"/>
      <c r="F186" s="140"/>
      <c r="G186" s="140"/>
      <c r="H186" s="140"/>
      <c r="I186" s="140"/>
      <c r="J186" s="140"/>
      <c r="K186" s="140"/>
      <c r="L186" s="140"/>
      <c r="M186" s="140"/>
      <c r="N186" s="140"/>
      <c r="O186" s="140"/>
      <c r="P186" s="140"/>
      <c r="Q186" s="140"/>
      <c r="R186" s="140"/>
      <c r="S186" s="140"/>
      <c r="T186" s="140"/>
      <c r="U186" s="140"/>
      <c r="V186" s="140"/>
      <c r="W186" s="140"/>
      <c r="X186" s="140"/>
      <c r="Y186" s="140"/>
      <c r="Z186" s="140"/>
      <c r="AA186" s="140"/>
      <c r="AB186" s="140"/>
      <c r="AC186" s="140"/>
      <c r="AD186" s="140"/>
      <c r="AE186" s="140"/>
    </row>
    <row r="187" spans="1:31">
      <c r="A187" s="140"/>
      <c r="B187" s="140"/>
      <c r="C187" s="140"/>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140"/>
      <c r="AA187" s="140"/>
      <c r="AB187" s="140"/>
      <c r="AC187" s="140"/>
      <c r="AD187" s="140"/>
      <c r="AE187" s="140"/>
    </row>
    <row r="188" spans="1:31">
      <c r="A188" s="140"/>
      <c r="B188" s="140"/>
      <c r="C188" s="140"/>
      <c r="D188" s="140"/>
      <c r="E188" s="140"/>
      <c r="F188" s="140"/>
      <c r="G188" s="140"/>
      <c r="H188" s="140"/>
      <c r="I188" s="140"/>
      <c r="J188" s="140"/>
      <c r="K188" s="140"/>
      <c r="L188" s="140"/>
      <c r="M188" s="140"/>
      <c r="N188" s="140"/>
      <c r="O188" s="140"/>
      <c r="P188" s="140"/>
      <c r="Q188" s="140"/>
      <c r="R188" s="140"/>
      <c r="S188" s="140"/>
      <c r="T188" s="140"/>
      <c r="U188" s="140"/>
      <c r="V188" s="140"/>
      <c r="W188" s="140"/>
      <c r="X188" s="140"/>
      <c r="Y188" s="140"/>
      <c r="Z188" s="140"/>
      <c r="AA188" s="140"/>
      <c r="AB188" s="140"/>
      <c r="AC188" s="140"/>
      <c r="AD188" s="140"/>
      <c r="AE188" s="140"/>
    </row>
    <row r="189" spans="1:31">
      <c r="A189" s="140"/>
      <c r="B189" s="140"/>
      <c r="C189" s="140"/>
      <c r="D189" s="140"/>
      <c r="E189" s="140"/>
      <c r="F189" s="140"/>
      <c r="G189" s="140"/>
      <c r="H189" s="140"/>
      <c r="I189" s="140"/>
      <c r="J189" s="140"/>
      <c r="K189" s="140"/>
      <c r="L189" s="140"/>
      <c r="M189" s="140"/>
      <c r="N189" s="140"/>
      <c r="O189" s="140"/>
      <c r="P189" s="140"/>
      <c r="Q189" s="140"/>
      <c r="R189" s="140"/>
      <c r="S189" s="140"/>
      <c r="T189" s="140"/>
      <c r="U189" s="140"/>
      <c r="V189" s="140"/>
      <c r="W189" s="140"/>
      <c r="X189" s="140"/>
      <c r="Y189" s="140"/>
      <c r="Z189" s="140"/>
      <c r="AA189" s="140"/>
      <c r="AB189" s="140"/>
      <c r="AC189" s="140"/>
      <c r="AD189" s="140"/>
      <c r="AE189" s="140"/>
    </row>
    <row r="190" spans="1:31">
      <c r="A190" s="140"/>
      <c r="B190" s="140"/>
      <c r="C190" s="140"/>
      <c r="D190" s="140"/>
      <c r="E190" s="140"/>
      <c r="F190" s="140"/>
      <c r="G190" s="140"/>
      <c r="H190" s="140"/>
      <c r="I190" s="140"/>
      <c r="J190" s="140"/>
      <c r="K190" s="140"/>
      <c r="L190" s="140"/>
      <c r="M190" s="140"/>
      <c r="N190" s="140"/>
      <c r="O190" s="140"/>
      <c r="P190" s="140"/>
      <c r="Q190" s="140"/>
      <c r="R190" s="140"/>
      <c r="S190" s="140"/>
      <c r="T190" s="140"/>
      <c r="U190" s="140"/>
      <c r="V190" s="140"/>
      <c r="W190" s="140"/>
      <c r="X190" s="140"/>
      <c r="Y190" s="140"/>
      <c r="Z190" s="140"/>
      <c r="AA190" s="140"/>
      <c r="AB190" s="140"/>
      <c r="AC190" s="140"/>
      <c r="AD190" s="140"/>
      <c r="AE190" s="140"/>
    </row>
    <row r="191" spans="1:31">
      <c r="A191" s="140"/>
      <c r="B191" s="140"/>
      <c r="C191" s="140"/>
      <c r="D191" s="140"/>
      <c r="E191" s="140"/>
      <c r="F191" s="140"/>
      <c r="G191" s="140"/>
      <c r="H191" s="140"/>
      <c r="I191" s="140"/>
      <c r="J191" s="140"/>
      <c r="K191" s="140"/>
      <c r="L191" s="140"/>
      <c r="M191" s="140"/>
      <c r="N191" s="140"/>
      <c r="O191" s="140"/>
      <c r="P191" s="140"/>
      <c r="Q191" s="140"/>
      <c r="R191" s="140"/>
      <c r="S191" s="140"/>
      <c r="T191" s="140"/>
      <c r="U191" s="140"/>
      <c r="V191" s="140"/>
      <c r="W191" s="140"/>
      <c r="X191" s="140"/>
      <c r="Y191" s="140"/>
      <c r="Z191" s="140"/>
      <c r="AA191" s="140"/>
      <c r="AB191" s="140"/>
      <c r="AC191" s="140"/>
      <c r="AD191" s="140"/>
      <c r="AE191" s="140"/>
    </row>
    <row r="192" spans="1:31">
      <c r="A192" s="140"/>
      <c r="B192" s="140"/>
      <c r="C192" s="140"/>
      <c r="D192" s="140"/>
      <c r="E192" s="140"/>
      <c r="F192" s="140"/>
      <c r="G192" s="140"/>
      <c r="H192" s="140"/>
      <c r="I192" s="140"/>
      <c r="J192" s="140"/>
      <c r="K192" s="140"/>
      <c r="L192" s="140"/>
      <c r="M192" s="140"/>
      <c r="N192" s="140"/>
      <c r="O192" s="140"/>
      <c r="P192" s="140"/>
      <c r="Q192" s="140"/>
      <c r="R192" s="140"/>
      <c r="S192" s="140"/>
      <c r="T192" s="140"/>
      <c r="U192" s="140"/>
      <c r="V192" s="140"/>
      <c r="W192" s="140"/>
      <c r="X192" s="140"/>
      <c r="Y192" s="140"/>
      <c r="Z192" s="140"/>
      <c r="AA192" s="140"/>
      <c r="AB192" s="140"/>
      <c r="AC192" s="140"/>
      <c r="AD192" s="140"/>
      <c r="AE192" s="140"/>
    </row>
    <row r="193" spans="1:31">
      <c r="A193" s="140"/>
      <c r="B193" s="140"/>
      <c r="C193" s="140"/>
      <c r="D193" s="140"/>
      <c r="E193" s="140"/>
      <c r="F193" s="140"/>
      <c r="G193" s="140"/>
      <c r="H193" s="140"/>
      <c r="I193" s="140"/>
      <c r="J193" s="140"/>
      <c r="K193" s="140"/>
      <c r="L193" s="140"/>
      <c r="M193" s="140"/>
      <c r="N193" s="140"/>
      <c r="O193" s="140"/>
      <c r="P193" s="140"/>
      <c r="Q193" s="140"/>
      <c r="R193" s="140"/>
      <c r="S193" s="140"/>
      <c r="T193" s="140"/>
      <c r="U193" s="140"/>
      <c r="V193" s="140"/>
      <c r="W193" s="140"/>
      <c r="X193" s="140"/>
      <c r="Y193" s="140"/>
      <c r="Z193" s="140"/>
      <c r="AA193" s="140"/>
      <c r="AB193" s="140"/>
      <c r="AC193" s="140"/>
      <c r="AD193" s="140"/>
      <c r="AE193" s="140"/>
    </row>
    <row r="194" spans="1:31">
      <c r="A194" s="140"/>
      <c r="B194" s="140"/>
      <c r="C194" s="140"/>
      <c r="D194" s="140"/>
      <c r="E194" s="140"/>
      <c r="F194" s="140"/>
      <c r="G194" s="140"/>
      <c r="H194" s="140"/>
      <c r="I194" s="140"/>
      <c r="J194" s="140"/>
      <c r="K194" s="140"/>
      <c r="L194" s="140"/>
      <c r="M194" s="140"/>
      <c r="N194" s="140"/>
      <c r="O194" s="140"/>
      <c r="P194" s="140"/>
      <c r="Q194" s="140"/>
      <c r="R194" s="140"/>
      <c r="S194" s="140"/>
      <c r="T194" s="140"/>
      <c r="U194" s="140"/>
      <c r="V194" s="140"/>
      <c r="W194" s="140"/>
      <c r="X194" s="140"/>
      <c r="Y194" s="140"/>
      <c r="Z194" s="140"/>
      <c r="AA194" s="140"/>
      <c r="AB194" s="140"/>
      <c r="AC194" s="140"/>
      <c r="AD194" s="140"/>
      <c r="AE194" s="140"/>
    </row>
    <row r="195" spans="1:31">
      <c r="A195" s="140"/>
      <c r="B195" s="140"/>
      <c r="C195" s="140"/>
      <c r="D195" s="140"/>
      <c r="E195" s="140"/>
      <c r="F195" s="140"/>
      <c r="G195" s="140"/>
      <c r="H195" s="140"/>
      <c r="I195" s="140"/>
      <c r="J195" s="140"/>
      <c r="K195" s="140"/>
      <c r="L195" s="140"/>
      <c r="M195" s="140"/>
      <c r="N195" s="140"/>
      <c r="O195" s="140"/>
      <c r="P195" s="140"/>
      <c r="Q195" s="140"/>
      <c r="R195" s="140"/>
      <c r="S195" s="140"/>
      <c r="T195" s="140"/>
      <c r="U195" s="140"/>
      <c r="V195" s="140"/>
      <c r="W195" s="140"/>
      <c r="X195" s="140"/>
      <c r="Y195" s="140"/>
      <c r="Z195" s="140"/>
      <c r="AA195" s="140"/>
      <c r="AB195" s="140"/>
      <c r="AC195" s="140"/>
      <c r="AD195" s="140"/>
      <c r="AE195" s="140"/>
    </row>
    <row r="196" spans="1:31">
      <c r="A196" s="140"/>
      <c r="B196" s="140"/>
      <c r="C196" s="140"/>
      <c r="D196" s="140"/>
      <c r="E196" s="140"/>
      <c r="F196" s="140"/>
      <c r="G196" s="140"/>
      <c r="H196" s="140"/>
      <c r="I196" s="140"/>
      <c r="J196" s="140"/>
      <c r="K196" s="140"/>
      <c r="L196" s="140"/>
      <c r="M196" s="140"/>
      <c r="N196" s="140"/>
      <c r="O196" s="140"/>
      <c r="P196" s="140"/>
      <c r="Q196" s="140"/>
      <c r="R196" s="140"/>
      <c r="S196" s="140"/>
      <c r="T196" s="140"/>
      <c r="U196" s="140"/>
      <c r="V196" s="140"/>
      <c r="W196" s="140"/>
      <c r="X196" s="140"/>
      <c r="Y196" s="140"/>
      <c r="Z196" s="140"/>
      <c r="AA196" s="140"/>
      <c r="AB196" s="140"/>
      <c r="AC196" s="140"/>
      <c r="AD196" s="140"/>
      <c r="AE196" s="140"/>
    </row>
    <row r="197" spans="1:31">
      <c r="A197" s="140"/>
      <c r="B197" s="140"/>
      <c r="C197" s="140"/>
      <c r="D197" s="140"/>
      <c r="E197" s="140"/>
      <c r="F197" s="140"/>
      <c r="G197" s="140"/>
      <c r="H197" s="140"/>
      <c r="I197" s="140"/>
      <c r="J197" s="140"/>
      <c r="K197" s="140"/>
      <c r="L197" s="140"/>
      <c r="M197" s="140"/>
      <c r="N197" s="140"/>
      <c r="O197" s="140"/>
      <c r="P197" s="140"/>
      <c r="Q197" s="140"/>
      <c r="R197" s="140"/>
      <c r="S197" s="140"/>
      <c r="T197" s="140"/>
      <c r="U197" s="140"/>
      <c r="V197" s="140"/>
      <c r="W197" s="140"/>
      <c r="X197" s="140"/>
      <c r="Y197" s="140"/>
      <c r="Z197" s="140"/>
      <c r="AA197" s="140"/>
      <c r="AB197" s="140"/>
      <c r="AC197" s="140"/>
      <c r="AD197" s="140"/>
      <c r="AE197" s="140"/>
    </row>
    <row r="198" spans="1:31">
      <c r="A198" s="140"/>
      <c r="B198" s="140"/>
      <c r="C198" s="140"/>
      <c r="D198" s="140"/>
      <c r="E198" s="140"/>
      <c r="F198" s="140"/>
      <c r="G198" s="140"/>
      <c r="H198" s="140"/>
      <c r="I198" s="140"/>
      <c r="J198" s="140"/>
      <c r="K198" s="140"/>
      <c r="L198" s="140"/>
      <c r="M198" s="140"/>
      <c r="N198" s="140"/>
      <c r="O198" s="140"/>
      <c r="P198" s="140"/>
      <c r="Q198" s="140"/>
      <c r="R198" s="140"/>
      <c r="S198" s="140"/>
      <c r="T198" s="140"/>
      <c r="U198" s="140"/>
      <c r="V198" s="140"/>
      <c r="W198" s="140"/>
      <c r="X198" s="140"/>
      <c r="Y198" s="140"/>
      <c r="Z198" s="140"/>
      <c r="AA198" s="140"/>
      <c r="AB198" s="140"/>
      <c r="AC198" s="140"/>
      <c r="AD198" s="140"/>
      <c r="AE198" s="140"/>
    </row>
    <row r="199" spans="1:31">
      <c r="A199" s="140"/>
      <c r="B199" s="140"/>
      <c r="C199" s="140"/>
      <c r="D199" s="140"/>
      <c r="E199" s="140"/>
      <c r="F199" s="140"/>
      <c r="G199" s="140"/>
      <c r="H199" s="140"/>
      <c r="I199" s="140"/>
      <c r="J199" s="140"/>
      <c r="K199" s="140"/>
      <c r="L199" s="140"/>
      <c r="M199" s="140"/>
      <c r="N199" s="140"/>
      <c r="O199" s="140"/>
      <c r="P199" s="140"/>
      <c r="Q199" s="140"/>
      <c r="R199" s="140"/>
      <c r="S199" s="140"/>
      <c r="T199" s="140"/>
      <c r="U199" s="140"/>
      <c r="V199" s="140"/>
      <c r="W199" s="140"/>
      <c r="X199" s="140"/>
      <c r="Y199" s="140"/>
      <c r="Z199" s="140"/>
      <c r="AA199" s="140"/>
      <c r="AB199" s="140"/>
      <c r="AC199" s="140"/>
      <c r="AD199" s="140"/>
      <c r="AE199" s="140"/>
    </row>
    <row r="200" spans="1:31">
      <c r="A200" s="140"/>
      <c r="B200" s="140"/>
      <c r="C200" s="140"/>
      <c r="D200" s="140"/>
      <c r="E200" s="140"/>
      <c r="F200" s="140"/>
      <c r="G200" s="140"/>
      <c r="H200" s="140"/>
      <c r="I200" s="140"/>
      <c r="J200" s="140"/>
      <c r="K200" s="140"/>
      <c r="L200" s="140"/>
      <c r="M200" s="140"/>
      <c r="N200" s="140"/>
      <c r="O200" s="140"/>
      <c r="P200" s="140"/>
      <c r="Q200" s="140"/>
      <c r="R200" s="140"/>
      <c r="S200" s="140"/>
      <c r="T200" s="140"/>
      <c r="U200" s="140"/>
      <c r="V200" s="140"/>
      <c r="W200" s="140"/>
      <c r="X200" s="140"/>
      <c r="Y200" s="140"/>
      <c r="Z200" s="140"/>
      <c r="AA200" s="140"/>
      <c r="AB200" s="140"/>
      <c r="AC200" s="140"/>
      <c r="AD200" s="140"/>
      <c r="AE200" s="140"/>
    </row>
    <row r="201" spans="1:31">
      <c r="A201" s="140"/>
      <c r="B201" s="140"/>
      <c r="C201" s="140"/>
      <c r="D201" s="140"/>
      <c r="E201" s="140"/>
      <c r="F201" s="140"/>
      <c r="G201" s="140"/>
      <c r="H201" s="140"/>
      <c r="I201" s="140"/>
      <c r="J201" s="140"/>
      <c r="K201" s="140"/>
      <c r="L201" s="140"/>
      <c r="M201" s="140"/>
      <c r="N201" s="140"/>
      <c r="O201" s="140"/>
      <c r="P201" s="140"/>
      <c r="Q201" s="140"/>
      <c r="R201" s="140"/>
      <c r="S201" s="140"/>
      <c r="T201" s="140"/>
      <c r="U201" s="140"/>
      <c r="V201" s="140"/>
      <c r="W201" s="140"/>
      <c r="X201" s="140"/>
      <c r="Y201" s="140"/>
      <c r="Z201" s="140"/>
      <c r="AA201" s="140"/>
      <c r="AB201" s="140"/>
      <c r="AC201" s="140"/>
      <c r="AD201" s="140"/>
      <c r="AE201" s="140"/>
    </row>
    <row r="202" spans="1:31">
      <c r="A202" s="140"/>
      <c r="B202" s="140"/>
      <c r="C202" s="140"/>
      <c r="D202" s="140"/>
      <c r="E202" s="140"/>
      <c r="F202" s="140"/>
      <c r="G202" s="140"/>
      <c r="H202" s="140"/>
      <c r="I202" s="140"/>
      <c r="J202" s="140"/>
      <c r="K202" s="140"/>
      <c r="L202" s="140"/>
      <c r="M202" s="140"/>
      <c r="N202" s="140"/>
      <c r="O202" s="140"/>
      <c r="P202" s="140"/>
      <c r="Q202" s="140"/>
      <c r="R202" s="140"/>
      <c r="S202" s="140"/>
      <c r="T202" s="140"/>
      <c r="U202" s="140"/>
      <c r="V202" s="140"/>
      <c r="W202" s="140"/>
      <c r="X202" s="140"/>
      <c r="Y202" s="140"/>
      <c r="Z202" s="140"/>
      <c r="AA202" s="140"/>
      <c r="AB202" s="140"/>
      <c r="AC202" s="140"/>
      <c r="AD202" s="140"/>
      <c r="AE202" s="140"/>
    </row>
    <row r="203" spans="1:31">
      <c r="A203" s="140"/>
      <c r="B203" s="140"/>
      <c r="C203" s="140"/>
      <c r="D203" s="140"/>
      <c r="E203" s="140"/>
      <c r="F203" s="140"/>
      <c r="G203" s="140"/>
      <c r="H203" s="140"/>
      <c r="I203" s="140"/>
      <c r="J203" s="140"/>
      <c r="K203" s="140"/>
      <c r="L203" s="140"/>
      <c r="M203" s="140"/>
      <c r="N203" s="140"/>
      <c r="O203" s="140"/>
      <c r="P203" s="140"/>
      <c r="Q203" s="140"/>
      <c r="R203" s="140"/>
      <c r="S203" s="140"/>
      <c r="T203" s="140"/>
      <c r="U203" s="140"/>
      <c r="V203" s="140"/>
      <c r="W203" s="140"/>
      <c r="X203" s="140"/>
      <c r="Y203" s="140"/>
      <c r="Z203" s="140"/>
      <c r="AA203" s="140"/>
      <c r="AB203" s="140"/>
      <c r="AC203" s="140"/>
      <c r="AD203" s="140"/>
      <c r="AE203" s="140"/>
    </row>
    <row r="204" spans="1:31">
      <c r="A204" s="140"/>
      <c r="B204" s="140"/>
      <c r="C204" s="140"/>
      <c r="D204" s="140"/>
      <c r="E204" s="140"/>
      <c r="F204" s="140"/>
      <c r="G204" s="140"/>
      <c r="H204" s="140"/>
      <c r="I204" s="140"/>
      <c r="J204" s="140"/>
      <c r="K204" s="140"/>
      <c r="L204" s="140"/>
      <c r="M204" s="140"/>
      <c r="N204" s="140"/>
      <c r="O204" s="140"/>
      <c r="P204" s="140"/>
      <c r="Q204" s="140"/>
      <c r="R204" s="140"/>
      <c r="S204" s="140"/>
      <c r="T204" s="140"/>
      <c r="U204" s="140"/>
      <c r="V204" s="140"/>
      <c r="W204" s="140"/>
      <c r="X204" s="140"/>
      <c r="Y204" s="140"/>
      <c r="Z204" s="140"/>
      <c r="AA204" s="140"/>
      <c r="AB204" s="140"/>
      <c r="AC204" s="140"/>
      <c r="AD204" s="140"/>
      <c r="AE204" s="140"/>
    </row>
    <row r="205" spans="1:31">
      <c r="A205" s="140"/>
      <c r="B205" s="140"/>
      <c r="C205" s="140"/>
      <c r="D205" s="140"/>
      <c r="E205" s="140"/>
      <c r="F205" s="140"/>
      <c r="G205" s="140"/>
      <c r="H205" s="140"/>
      <c r="I205" s="140"/>
      <c r="J205" s="140"/>
      <c r="K205" s="140"/>
      <c r="L205" s="140"/>
      <c r="M205" s="140"/>
      <c r="N205" s="140"/>
      <c r="O205" s="140"/>
      <c r="P205" s="140"/>
      <c r="Q205" s="140"/>
      <c r="R205" s="140"/>
      <c r="S205" s="140"/>
      <c r="T205" s="140"/>
      <c r="U205" s="140"/>
      <c r="V205" s="140"/>
      <c r="W205" s="140"/>
      <c r="X205" s="140"/>
      <c r="Y205" s="140"/>
      <c r="Z205" s="140"/>
      <c r="AA205" s="140"/>
      <c r="AB205" s="140"/>
      <c r="AC205" s="140"/>
      <c r="AD205" s="140"/>
      <c r="AE205" s="140"/>
    </row>
    <row r="206" spans="1:31">
      <c r="A206" s="140"/>
      <c r="B206" s="140"/>
      <c r="C206" s="140"/>
      <c r="D206" s="140"/>
      <c r="E206" s="140"/>
      <c r="F206" s="140"/>
      <c r="G206" s="140"/>
      <c r="H206" s="140"/>
      <c r="I206" s="140"/>
      <c r="J206" s="140"/>
      <c r="K206" s="140"/>
      <c r="L206" s="140"/>
      <c r="M206" s="140"/>
      <c r="N206" s="140"/>
      <c r="O206" s="140"/>
      <c r="P206" s="140"/>
      <c r="Q206" s="140"/>
      <c r="R206" s="140"/>
      <c r="S206" s="140"/>
      <c r="T206" s="140"/>
      <c r="U206" s="140"/>
      <c r="V206" s="140"/>
      <c r="W206" s="140"/>
      <c r="X206" s="140"/>
      <c r="Y206" s="140"/>
      <c r="Z206" s="140"/>
      <c r="AA206" s="140"/>
      <c r="AB206" s="140"/>
      <c r="AC206" s="140"/>
      <c r="AD206" s="140"/>
      <c r="AE206" s="140"/>
    </row>
    <row r="207" spans="1:31">
      <c r="A207" s="140"/>
      <c r="B207" s="140"/>
      <c r="C207" s="140"/>
      <c r="D207" s="140"/>
      <c r="E207" s="140"/>
      <c r="F207" s="140"/>
      <c r="G207" s="140"/>
      <c r="H207" s="140"/>
      <c r="I207" s="140"/>
      <c r="J207" s="140"/>
      <c r="K207" s="140"/>
      <c r="L207" s="140"/>
      <c r="M207" s="140"/>
      <c r="N207" s="140"/>
      <c r="O207" s="140"/>
      <c r="P207" s="140"/>
      <c r="Q207" s="140"/>
      <c r="R207" s="140"/>
      <c r="S207" s="140"/>
      <c r="T207" s="140"/>
      <c r="U207" s="140"/>
      <c r="V207" s="140"/>
      <c r="W207" s="140"/>
      <c r="X207" s="140"/>
      <c r="Y207" s="140"/>
      <c r="Z207" s="140"/>
      <c r="AA207" s="140"/>
      <c r="AB207" s="140"/>
      <c r="AC207" s="140"/>
      <c r="AD207" s="140"/>
      <c r="AE207" s="140"/>
    </row>
    <row r="208" spans="1:31">
      <c r="A208" s="140"/>
      <c r="B208" s="140"/>
      <c r="C208" s="140"/>
      <c r="D208" s="140"/>
      <c r="E208" s="140"/>
      <c r="F208" s="140"/>
      <c r="G208" s="140"/>
      <c r="H208" s="140"/>
      <c r="I208" s="140"/>
      <c r="J208" s="140"/>
      <c r="K208" s="140"/>
      <c r="L208" s="140"/>
      <c r="M208" s="140"/>
      <c r="N208" s="140"/>
      <c r="O208" s="140"/>
      <c r="P208" s="140"/>
      <c r="Q208" s="140"/>
      <c r="R208" s="140"/>
      <c r="S208" s="140"/>
      <c r="T208" s="140"/>
      <c r="U208" s="140"/>
      <c r="V208" s="140"/>
      <c r="W208" s="140"/>
      <c r="X208" s="140"/>
      <c r="Y208" s="140"/>
      <c r="Z208" s="140"/>
      <c r="AA208" s="140"/>
      <c r="AB208" s="140"/>
      <c r="AC208" s="140"/>
      <c r="AD208" s="140"/>
      <c r="AE208" s="140"/>
    </row>
    <row r="209" spans="1:31">
      <c r="A209" s="140"/>
      <c r="B209" s="140"/>
      <c r="C209" s="140"/>
      <c r="D209" s="140"/>
      <c r="E209" s="140"/>
      <c r="F209" s="140"/>
      <c r="G209" s="140"/>
      <c r="H209" s="140"/>
      <c r="I209" s="140"/>
      <c r="J209" s="140"/>
      <c r="K209" s="140"/>
      <c r="L209" s="140"/>
      <c r="M209" s="140"/>
      <c r="N209" s="140"/>
      <c r="O209" s="140"/>
      <c r="P209" s="140"/>
      <c r="Q209" s="140"/>
      <c r="R209" s="140"/>
      <c r="S209" s="140"/>
      <c r="T209" s="140"/>
      <c r="U209" s="140"/>
      <c r="V209" s="140"/>
      <c r="W209" s="140"/>
      <c r="X209" s="140"/>
      <c r="Y209" s="140"/>
      <c r="Z209" s="140"/>
      <c r="AA209" s="140"/>
      <c r="AB209" s="140"/>
      <c r="AC209" s="140"/>
      <c r="AD209" s="140"/>
      <c r="AE209" s="140"/>
    </row>
    <row r="210" spans="1:31">
      <c r="A210" s="140"/>
      <c r="B210" s="140"/>
      <c r="C210" s="140"/>
      <c r="D210" s="140"/>
      <c r="E210" s="140"/>
      <c r="F210" s="140"/>
      <c r="G210" s="140"/>
      <c r="H210" s="140"/>
      <c r="I210" s="140"/>
      <c r="J210" s="140"/>
      <c r="K210" s="140"/>
      <c r="L210" s="140"/>
      <c r="M210" s="140"/>
      <c r="N210" s="140"/>
      <c r="O210" s="140"/>
      <c r="P210" s="140"/>
      <c r="Q210" s="140"/>
      <c r="R210" s="140"/>
      <c r="S210" s="140"/>
      <c r="T210" s="140"/>
      <c r="U210" s="140"/>
      <c r="V210" s="140"/>
      <c r="W210" s="140"/>
      <c r="X210" s="140"/>
      <c r="Y210" s="140"/>
      <c r="Z210" s="140"/>
      <c r="AA210" s="140"/>
      <c r="AB210" s="140"/>
      <c r="AC210" s="140"/>
      <c r="AD210" s="140"/>
      <c r="AE210" s="140"/>
    </row>
    <row r="211" spans="1:31">
      <c r="A211" s="140"/>
      <c r="B211" s="140"/>
      <c r="C211" s="140"/>
      <c r="D211" s="140"/>
      <c r="E211" s="140"/>
      <c r="F211" s="140"/>
      <c r="G211" s="140"/>
      <c r="H211" s="140"/>
      <c r="I211" s="140"/>
      <c r="J211" s="140"/>
      <c r="K211" s="140"/>
      <c r="L211" s="140"/>
      <c r="M211" s="140"/>
      <c r="N211" s="140"/>
      <c r="O211" s="140"/>
      <c r="P211" s="140"/>
      <c r="Q211" s="140"/>
      <c r="R211" s="140"/>
      <c r="S211" s="140"/>
      <c r="T211" s="140"/>
      <c r="U211" s="140"/>
      <c r="V211" s="140"/>
      <c r="W211" s="140"/>
      <c r="X211" s="140"/>
      <c r="Y211" s="140"/>
      <c r="Z211" s="140"/>
      <c r="AA211" s="140"/>
      <c r="AB211" s="140"/>
      <c r="AC211" s="140"/>
      <c r="AD211" s="140"/>
      <c r="AE211" s="140"/>
    </row>
    <row r="212" spans="1:31">
      <c r="A212" s="140"/>
      <c r="B212" s="140"/>
      <c r="C212" s="140"/>
      <c r="D212" s="140"/>
      <c r="E212" s="140"/>
      <c r="F212" s="140"/>
      <c r="G212" s="140"/>
      <c r="H212" s="140"/>
      <c r="I212" s="140"/>
      <c r="J212" s="140"/>
      <c r="K212" s="140"/>
      <c r="L212" s="140"/>
      <c r="M212" s="140"/>
      <c r="N212" s="140"/>
      <c r="O212" s="140"/>
      <c r="P212" s="140"/>
      <c r="Q212" s="140"/>
      <c r="R212" s="140"/>
      <c r="S212" s="140"/>
      <c r="T212" s="140"/>
      <c r="U212" s="140"/>
      <c r="V212" s="140"/>
      <c r="W212" s="140"/>
      <c r="X212" s="140"/>
      <c r="Y212" s="140"/>
      <c r="Z212" s="140"/>
      <c r="AA212" s="140"/>
      <c r="AB212" s="140"/>
      <c r="AC212" s="140"/>
      <c r="AD212" s="140"/>
      <c r="AE212" s="140"/>
    </row>
    <row r="213" spans="1:31">
      <c r="A213" s="140"/>
      <c r="B213" s="140"/>
      <c r="C213" s="140"/>
      <c r="D213" s="140"/>
      <c r="E213" s="140"/>
      <c r="F213" s="140"/>
      <c r="G213" s="140"/>
      <c r="H213" s="140"/>
      <c r="I213" s="140"/>
      <c r="J213" s="140"/>
      <c r="K213" s="140"/>
      <c r="L213" s="140"/>
      <c r="M213" s="140"/>
      <c r="N213" s="140"/>
      <c r="O213" s="140"/>
      <c r="P213" s="140"/>
      <c r="Q213" s="140"/>
      <c r="R213" s="140"/>
      <c r="S213" s="140"/>
      <c r="T213" s="140"/>
      <c r="U213" s="140"/>
      <c r="V213" s="140"/>
      <c r="W213" s="140"/>
      <c r="X213" s="140"/>
      <c r="Y213" s="140"/>
      <c r="Z213" s="140"/>
      <c r="AA213" s="140"/>
      <c r="AB213" s="140"/>
      <c r="AC213" s="140"/>
      <c r="AD213" s="140"/>
      <c r="AE213" s="140"/>
    </row>
    <row r="214" spans="1:31">
      <c r="A214" s="140"/>
      <c r="B214" s="140"/>
      <c r="C214" s="140"/>
      <c r="D214" s="140"/>
      <c r="E214" s="140"/>
      <c r="F214" s="140"/>
      <c r="G214" s="140"/>
      <c r="H214" s="140"/>
      <c r="I214" s="140"/>
      <c r="J214" s="140"/>
      <c r="K214" s="140"/>
      <c r="L214" s="140"/>
      <c r="M214" s="140"/>
      <c r="N214" s="140"/>
      <c r="O214" s="140"/>
      <c r="P214" s="140"/>
      <c r="Q214" s="140"/>
      <c r="R214" s="140"/>
      <c r="S214" s="140"/>
      <c r="T214" s="140"/>
      <c r="U214" s="140"/>
      <c r="V214" s="140"/>
      <c r="W214" s="140"/>
      <c r="X214" s="140"/>
      <c r="Y214" s="140"/>
      <c r="Z214" s="140"/>
      <c r="AA214" s="140"/>
      <c r="AB214" s="140"/>
      <c r="AC214" s="140"/>
      <c r="AD214" s="140"/>
      <c r="AE214" s="140"/>
    </row>
    <row r="215" spans="1:31">
      <c r="A215" s="140"/>
      <c r="B215" s="140"/>
      <c r="C215" s="140"/>
      <c r="D215" s="140"/>
      <c r="E215" s="140"/>
      <c r="F215" s="140"/>
      <c r="G215" s="140"/>
      <c r="H215" s="140"/>
      <c r="I215" s="140"/>
      <c r="J215" s="140"/>
      <c r="K215" s="140"/>
      <c r="L215" s="140"/>
      <c r="M215" s="140"/>
      <c r="N215" s="140"/>
      <c r="O215" s="140"/>
      <c r="P215" s="140"/>
      <c r="Q215" s="140"/>
      <c r="R215" s="140"/>
      <c r="S215" s="140"/>
      <c r="T215" s="140"/>
      <c r="U215" s="140"/>
      <c r="V215" s="140"/>
      <c r="W215" s="140"/>
      <c r="X215" s="140"/>
      <c r="Y215" s="140"/>
      <c r="Z215" s="140"/>
      <c r="AA215" s="140"/>
      <c r="AB215" s="140"/>
      <c r="AC215" s="140"/>
      <c r="AD215" s="140"/>
      <c r="AE215" s="140"/>
    </row>
    <row r="216" spans="1:31">
      <c r="A216" s="140"/>
      <c r="B216" s="140"/>
      <c r="C216" s="140"/>
      <c r="D216" s="140"/>
      <c r="E216" s="140"/>
      <c r="F216" s="140"/>
      <c r="G216" s="140"/>
      <c r="H216" s="140"/>
      <c r="I216" s="140"/>
      <c r="J216" s="140"/>
      <c r="K216" s="140"/>
      <c r="L216" s="140"/>
      <c r="M216" s="140"/>
      <c r="N216" s="140"/>
      <c r="O216" s="140"/>
      <c r="P216" s="140"/>
      <c r="Q216" s="140"/>
      <c r="R216" s="140"/>
      <c r="S216" s="140"/>
      <c r="T216" s="140"/>
      <c r="U216" s="140"/>
      <c r="V216" s="140"/>
      <c r="W216" s="140"/>
      <c r="X216" s="140"/>
      <c r="Y216" s="140"/>
      <c r="Z216" s="140"/>
      <c r="AA216" s="140"/>
      <c r="AB216" s="140"/>
      <c r="AC216" s="140"/>
      <c r="AD216" s="140"/>
      <c r="AE216" s="140"/>
    </row>
    <row r="217" spans="1:31">
      <c r="A217" s="140"/>
      <c r="B217" s="140"/>
      <c r="C217" s="140"/>
      <c r="D217" s="140"/>
      <c r="E217" s="140"/>
      <c r="F217" s="140"/>
      <c r="G217" s="140"/>
      <c r="H217" s="140"/>
      <c r="I217" s="140"/>
      <c r="J217" s="140"/>
      <c r="K217" s="140"/>
      <c r="L217" s="140"/>
      <c r="M217" s="140"/>
      <c r="N217" s="140"/>
      <c r="O217" s="140"/>
      <c r="P217" s="140"/>
      <c r="Q217" s="140"/>
      <c r="R217" s="140"/>
      <c r="S217" s="140"/>
      <c r="T217" s="140"/>
      <c r="U217" s="140"/>
      <c r="V217" s="140"/>
      <c r="W217" s="140"/>
      <c r="X217" s="140"/>
      <c r="Y217" s="140"/>
      <c r="Z217" s="140"/>
      <c r="AA217" s="140"/>
      <c r="AB217" s="140"/>
      <c r="AC217" s="140"/>
      <c r="AD217" s="140"/>
      <c r="AE217" s="140"/>
    </row>
    <row r="218" spans="1:31">
      <c r="A218" s="140"/>
      <c r="B218" s="140"/>
      <c r="C218" s="140"/>
      <c r="D218" s="140"/>
      <c r="E218" s="140"/>
      <c r="F218" s="140"/>
      <c r="G218" s="140"/>
      <c r="H218" s="140"/>
      <c r="I218" s="140"/>
      <c r="J218" s="140"/>
      <c r="K218" s="140"/>
      <c r="L218" s="140"/>
      <c r="M218" s="140"/>
      <c r="N218" s="140"/>
      <c r="O218" s="140"/>
      <c r="P218" s="140"/>
      <c r="Q218" s="140"/>
      <c r="R218" s="140"/>
      <c r="S218" s="140"/>
      <c r="T218" s="140"/>
      <c r="U218" s="140"/>
      <c r="V218" s="140"/>
      <c r="W218" s="140"/>
      <c r="X218" s="140"/>
      <c r="Y218" s="140"/>
      <c r="Z218" s="140"/>
      <c r="AA218" s="140"/>
      <c r="AB218" s="140"/>
      <c r="AC218" s="140"/>
      <c r="AD218" s="140"/>
      <c r="AE218" s="140"/>
    </row>
    <row r="219" spans="1:31">
      <c r="A219" s="140"/>
      <c r="B219" s="140"/>
      <c r="C219" s="140"/>
      <c r="D219" s="140"/>
      <c r="E219" s="140"/>
      <c r="F219" s="140"/>
      <c r="G219" s="140"/>
      <c r="H219" s="140"/>
      <c r="I219" s="140"/>
      <c r="J219" s="140"/>
      <c r="K219" s="140"/>
      <c r="L219" s="140"/>
      <c r="M219" s="140"/>
      <c r="N219" s="140"/>
      <c r="O219" s="140"/>
      <c r="P219" s="140"/>
      <c r="Q219" s="140"/>
      <c r="R219" s="140"/>
      <c r="S219" s="140"/>
      <c r="T219" s="140"/>
      <c r="U219" s="140"/>
      <c r="V219" s="140"/>
      <c r="W219" s="140"/>
      <c r="X219" s="140"/>
      <c r="Y219" s="140"/>
      <c r="Z219" s="140"/>
      <c r="AA219" s="140"/>
      <c r="AB219" s="140"/>
      <c r="AC219" s="140"/>
      <c r="AD219" s="140"/>
      <c r="AE219" s="140"/>
    </row>
    <row r="220" spans="1:31">
      <c r="A220" s="140"/>
      <c r="B220" s="140"/>
      <c r="C220" s="140"/>
      <c r="D220" s="140"/>
      <c r="E220" s="140"/>
      <c r="F220" s="140"/>
      <c r="G220" s="140"/>
      <c r="H220" s="140"/>
      <c r="I220" s="140"/>
      <c r="J220" s="140"/>
      <c r="K220" s="140"/>
      <c r="L220" s="140"/>
      <c r="M220" s="140"/>
      <c r="N220" s="140"/>
      <c r="O220" s="140"/>
      <c r="P220" s="140"/>
      <c r="Q220" s="140"/>
      <c r="R220" s="140"/>
      <c r="S220" s="140"/>
      <c r="T220" s="140"/>
      <c r="U220" s="140"/>
      <c r="V220" s="140"/>
      <c r="W220" s="140"/>
      <c r="X220" s="140"/>
      <c r="Y220" s="140"/>
      <c r="Z220" s="140"/>
      <c r="AA220" s="140"/>
      <c r="AB220" s="140"/>
      <c r="AC220" s="140"/>
      <c r="AD220" s="140"/>
      <c r="AE220" s="140"/>
    </row>
    <row r="221" spans="1:31">
      <c r="A221" s="140"/>
      <c r="B221" s="140"/>
      <c r="C221" s="140"/>
      <c r="D221" s="140"/>
      <c r="E221" s="140"/>
      <c r="F221" s="140"/>
      <c r="G221" s="140"/>
      <c r="H221" s="140"/>
      <c r="I221" s="140"/>
      <c r="J221" s="140"/>
      <c r="K221" s="140"/>
      <c r="L221" s="140"/>
      <c r="M221" s="140"/>
      <c r="N221" s="140"/>
      <c r="O221" s="140"/>
      <c r="P221" s="140"/>
      <c r="Q221" s="140"/>
      <c r="R221" s="140"/>
      <c r="S221" s="140"/>
      <c r="T221" s="140"/>
      <c r="U221" s="140"/>
      <c r="V221" s="140"/>
      <c r="W221" s="140"/>
      <c r="X221" s="140"/>
      <c r="Y221" s="140"/>
      <c r="Z221" s="140"/>
      <c r="AA221" s="140"/>
      <c r="AB221" s="140"/>
      <c r="AC221" s="140"/>
      <c r="AD221" s="140"/>
      <c r="AE221" s="140"/>
    </row>
    <row r="222" spans="1:31">
      <c r="A222" s="140"/>
      <c r="B222" s="140"/>
      <c r="C222" s="140"/>
      <c r="D222" s="140"/>
      <c r="E222" s="140"/>
      <c r="F222" s="140"/>
      <c r="G222" s="140"/>
      <c r="H222" s="140"/>
      <c r="I222" s="140"/>
      <c r="J222" s="140"/>
      <c r="K222" s="140"/>
      <c r="L222" s="140"/>
      <c r="M222" s="140"/>
      <c r="N222" s="140"/>
      <c r="O222" s="140"/>
      <c r="P222" s="140"/>
      <c r="Q222" s="140"/>
      <c r="R222" s="140"/>
      <c r="S222" s="140"/>
      <c r="T222" s="140"/>
      <c r="U222" s="140"/>
      <c r="V222" s="140"/>
      <c r="W222" s="140"/>
      <c r="X222" s="140"/>
      <c r="Y222" s="140"/>
      <c r="Z222" s="140"/>
      <c r="AA222" s="140"/>
      <c r="AB222" s="140"/>
      <c r="AC222" s="140"/>
      <c r="AD222" s="140"/>
      <c r="AE222" s="140"/>
    </row>
    <row r="223" spans="1:31">
      <c r="A223" s="140"/>
      <c r="B223" s="140"/>
      <c r="C223" s="140"/>
      <c r="D223" s="140"/>
      <c r="E223" s="140"/>
      <c r="F223" s="140"/>
      <c r="G223" s="140"/>
      <c r="H223" s="140"/>
      <c r="I223" s="140"/>
      <c r="J223" s="140"/>
      <c r="K223" s="140"/>
      <c r="L223" s="140"/>
      <c r="M223" s="140"/>
      <c r="N223" s="140"/>
      <c r="O223" s="140"/>
      <c r="P223" s="140"/>
      <c r="Q223" s="140"/>
      <c r="R223" s="140"/>
      <c r="S223" s="140"/>
      <c r="T223" s="140"/>
      <c r="U223" s="140"/>
      <c r="V223" s="140"/>
      <c r="W223" s="140"/>
      <c r="X223" s="140"/>
      <c r="Y223" s="140"/>
      <c r="Z223" s="140"/>
      <c r="AA223" s="140"/>
      <c r="AB223" s="140"/>
      <c r="AC223" s="140"/>
      <c r="AD223" s="140"/>
      <c r="AE223" s="140"/>
    </row>
    <row r="224" spans="1:31">
      <c r="A224" s="140"/>
      <c r="B224" s="140"/>
      <c r="C224" s="140"/>
      <c r="D224" s="140"/>
      <c r="E224" s="140"/>
      <c r="F224" s="140"/>
      <c r="G224" s="140"/>
      <c r="H224" s="140"/>
      <c r="I224" s="140"/>
      <c r="J224" s="140"/>
      <c r="K224" s="140"/>
      <c r="L224" s="140"/>
      <c r="M224" s="140"/>
      <c r="N224" s="140"/>
      <c r="O224" s="140"/>
      <c r="P224" s="140"/>
      <c r="Q224" s="140"/>
      <c r="R224" s="140"/>
      <c r="S224" s="140"/>
      <c r="T224" s="140"/>
      <c r="U224" s="140"/>
      <c r="V224" s="140"/>
      <c r="W224" s="140"/>
      <c r="X224" s="140"/>
      <c r="Y224" s="140"/>
      <c r="Z224" s="140"/>
      <c r="AA224" s="140"/>
      <c r="AB224" s="140"/>
      <c r="AC224" s="140"/>
      <c r="AD224" s="140"/>
      <c r="AE224" s="140"/>
    </row>
    <row r="225" spans="1:31">
      <c r="A225" s="140"/>
      <c r="B225" s="140"/>
      <c r="C225" s="140"/>
      <c r="D225" s="140"/>
      <c r="E225" s="140"/>
      <c r="F225" s="140"/>
      <c r="G225" s="140"/>
      <c r="H225" s="140"/>
      <c r="I225" s="140"/>
      <c r="J225" s="140"/>
      <c r="K225" s="140"/>
      <c r="L225" s="140"/>
      <c r="M225" s="140"/>
      <c r="N225" s="140"/>
      <c r="O225" s="140"/>
      <c r="P225" s="140"/>
      <c r="Q225" s="140"/>
      <c r="R225" s="140"/>
      <c r="S225" s="140"/>
      <c r="T225" s="140"/>
      <c r="U225" s="140"/>
      <c r="V225" s="140"/>
      <c r="W225" s="140"/>
      <c r="X225" s="140"/>
      <c r="Y225" s="140"/>
      <c r="Z225" s="140"/>
      <c r="AA225" s="140"/>
      <c r="AB225" s="140"/>
      <c r="AC225" s="140"/>
      <c r="AD225" s="140"/>
      <c r="AE225" s="140"/>
    </row>
    <row r="226" spans="1:31">
      <c r="A226" s="140"/>
      <c r="B226" s="140"/>
      <c r="C226" s="140"/>
      <c r="D226" s="140"/>
      <c r="E226" s="140"/>
      <c r="F226" s="140"/>
      <c r="G226" s="140"/>
      <c r="H226" s="140"/>
      <c r="I226" s="140"/>
      <c r="J226" s="140"/>
      <c r="K226" s="140"/>
      <c r="L226" s="140"/>
      <c r="M226" s="140"/>
      <c r="N226" s="140"/>
      <c r="O226" s="140"/>
      <c r="P226" s="140"/>
      <c r="Q226" s="140"/>
      <c r="R226" s="140"/>
      <c r="S226" s="140"/>
      <c r="T226" s="140"/>
      <c r="U226" s="140"/>
      <c r="V226" s="140"/>
      <c r="W226" s="140"/>
      <c r="X226" s="140"/>
      <c r="Y226" s="140"/>
      <c r="Z226" s="140"/>
      <c r="AA226" s="140"/>
      <c r="AB226" s="140"/>
      <c r="AC226" s="140"/>
      <c r="AD226" s="140"/>
      <c r="AE226" s="140"/>
    </row>
    <row r="227" spans="1:31">
      <c r="A227" s="140"/>
      <c r="B227" s="140"/>
      <c r="C227" s="140"/>
      <c r="D227" s="140"/>
      <c r="E227" s="140"/>
      <c r="F227" s="140"/>
      <c r="G227" s="140"/>
      <c r="H227" s="140"/>
      <c r="I227" s="140"/>
      <c r="J227" s="140"/>
      <c r="K227" s="140"/>
      <c r="L227" s="140"/>
      <c r="M227" s="140"/>
      <c r="N227" s="140"/>
      <c r="O227" s="140"/>
      <c r="P227" s="140"/>
      <c r="Q227" s="140"/>
      <c r="R227" s="140"/>
      <c r="S227" s="140"/>
      <c r="T227" s="140"/>
      <c r="U227" s="140"/>
      <c r="V227" s="140"/>
      <c r="W227" s="140"/>
      <c r="X227" s="140"/>
      <c r="Y227" s="140"/>
      <c r="Z227" s="140"/>
      <c r="AA227" s="140"/>
      <c r="AB227" s="140"/>
      <c r="AC227" s="140"/>
      <c r="AD227" s="140"/>
      <c r="AE227" s="140"/>
    </row>
    <row r="228" spans="1:31">
      <c r="A228" s="140"/>
      <c r="B228" s="140"/>
      <c r="C228" s="140"/>
      <c r="D228" s="140"/>
      <c r="E228" s="140"/>
      <c r="F228" s="140"/>
      <c r="G228" s="140"/>
      <c r="H228" s="140"/>
      <c r="I228" s="140"/>
      <c r="J228" s="140"/>
      <c r="K228" s="140"/>
      <c r="L228" s="140"/>
      <c r="M228" s="140"/>
      <c r="N228" s="140"/>
      <c r="O228" s="140"/>
      <c r="P228" s="140"/>
      <c r="Q228" s="140"/>
      <c r="R228" s="140"/>
      <c r="S228" s="140"/>
      <c r="T228" s="140"/>
      <c r="U228" s="140"/>
      <c r="V228" s="140"/>
      <c r="W228" s="140"/>
      <c r="X228" s="140"/>
      <c r="Y228" s="140"/>
      <c r="Z228" s="140"/>
      <c r="AA228" s="140"/>
      <c r="AB228" s="140"/>
      <c r="AC228" s="140"/>
      <c r="AD228" s="140"/>
      <c r="AE228" s="140"/>
    </row>
    <row r="229" spans="1:31">
      <c r="A229" s="140"/>
      <c r="B229" s="140"/>
      <c r="C229" s="140"/>
      <c r="D229" s="140"/>
      <c r="E229" s="140"/>
      <c r="F229" s="140"/>
      <c r="G229" s="140"/>
      <c r="H229" s="140"/>
      <c r="I229" s="140"/>
      <c r="J229" s="140"/>
      <c r="K229" s="140"/>
      <c r="L229" s="140"/>
      <c r="M229" s="140"/>
      <c r="N229" s="140"/>
      <c r="O229" s="140"/>
      <c r="P229" s="140"/>
      <c r="Q229" s="140"/>
      <c r="R229" s="140"/>
      <c r="S229" s="140"/>
      <c r="T229" s="140"/>
      <c r="U229" s="140"/>
      <c r="V229" s="140"/>
      <c r="W229" s="140"/>
      <c r="X229" s="140"/>
      <c r="Y229" s="140"/>
      <c r="Z229" s="140"/>
      <c r="AA229" s="140"/>
      <c r="AB229" s="140"/>
      <c r="AC229" s="140"/>
      <c r="AD229" s="140"/>
      <c r="AE229" s="140"/>
    </row>
    <row r="230" spans="1:31">
      <c r="A230" s="140"/>
      <c r="B230" s="140"/>
      <c r="C230" s="140"/>
      <c r="D230" s="140"/>
      <c r="E230" s="140"/>
      <c r="F230" s="140"/>
      <c r="G230" s="140"/>
      <c r="H230" s="140"/>
      <c r="I230" s="140"/>
      <c r="J230" s="140"/>
      <c r="K230" s="140"/>
      <c r="L230" s="140"/>
      <c r="M230" s="140"/>
      <c r="N230" s="140"/>
      <c r="O230" s="140"/>
      <c r="P230" s="140"/>
      <c r="Q230" s="140"/>
      <c r="R230" s="140"/>
      <c r="S230" s="140"/>
      <c r="T230" s="140"/>
      <c r="U230" s="140"/>
      <c r="V230" s="140"/>
      <c r="W230" s="140"/>
      <c r="X230" s="140"/>
      <c r="Y230" s="140"/>
      <c r="Z230" s="140"/>
      <c r="AA230" s="140"/>
      <c r="AB230" s="140"/>
      <c r="AC230" s="140"/>
      <c r="AD230" s="140"/>
      <c r="AE230" s="140"/>
    </row>
    <row r="231" spans="1:31">
      <c r="A231" s="140"/>
      <c r="B231" s="140"/>
      <c r="C231" s="140"/>
      <c r="D231" s="140"/>
      <c r="E231" s="140"/>
      <c r="F231" s="140"/>
      <c r="G231" s="140"/>
      <c r="H231" s="140"/>
      <c r="I231" s="140"/>
      <c r="J231" s="140"/>
      <c r="K231" s="140"/>
      <c r="L231" s="140"/>
      <c r="M231" s="140"/>
      <c r="N231" s="140"/>
      <c r="O231" s="140"/>
      <c r="P231" s="140"/>
      <c r="Q231" s="140"/>
      <c r="R231" s="140"/>
      <c r="S231" s="140"/>
      <c r="T231" s="140"/>
      <c r="U231" s="140"/>
      <c r="V231" s="140"/>
      <c r="W231" s="140"/>
      <c r="X231" s="140"/>
      <c r="Y231" s="140"/>
      <c r="Z231" s="140"/>
      <c r="AA231" s="140"/>
      <c r="AB231" s="140"/>
      <c r="AC231" s="140"/>
      <c r="AD231" s="140"/>
      <c r="AE231" s="140"/>
    </row>
    <row r="232" spans="1:31">
      <c r="A232" s="140"/>
      <c r="B232" s="140"/>
      <c r="C232" s="140"/>
      <c r="D232" s="140"/>
      <c r="E232" s="140"/>
      <c r="F232" s="140"/>
      <c r="G232" s="140"/>
      <c r="H232" s="140"/>
      <c r="I232" s="140"/>
      <c r="J232" s="140"/>
      <c r="K232" s="140"/>
      <c r="L232" s="140"/>
      <c r="M232" s="140"/>
      <c r="N232" s="140"/>
      <c r="O232" s="140"/>
      <c r="P232" s="140"/>
      <c r="Q232" s="140"/>
      <c r="R232" s="140"/>
      <c r="S232" s="140"/>
      <c r="T232" s="140"/>
      <c r="U232" s="140"/>
      <c r="V232" s="140"/>
      <c r="W232" s="140"/>
      <c r="X232" s="140"/>
      <c r="Y232" s="140"/>
      <c r="Z232" s="140"/>
      <c r="AA232" s="140"/>
      <c r="AB232" s="140"/>
      <c r="AC232" s="140"/>
      <c r="AD232" s="140"/>
      <c r="AE232" s="140"/>
    </row>
    <row r="233" spans="1:31">
      <c r="A233" s="140"/>
      <c r="B233" s="140"/>
      <c r="C233" s="140"/>
      <c r="D233" s="140"/>
      <c r="E233" s="140"/>
      <c r="F233" s="140"/>
      <c r="G233" s="140"/>
      <c r="H233" s="140"/>
      <c r="I233" s="140"/>
      <c r="J233" s="140"/>
      <c r="K233" s="140"/>
      <c r="L233" s="140"/>
      <c r="M233" s="140"/>
      <c r="N233" s="140"/>
      <c r="O233" s="140"/>
      <c r="P233" s="140"/>
      <c r="Q233" s="140"/>
      <c r="R233" s="140"/>
      <c r="S233" s="140"/>
      <c r="T233" s="140"/>
      <c r="U233" s="140"/>
      <c r="V233" s="140"/>
      <c r="W233" s="140"/>
      <c r="X233" s="140"/>
      <c r="Y233" s="140"/>
      <c r="Z233" s="140"/>
      <c r="AA233" s="140"/>
      <c r="AB233" s="140"/>
      <c r="AC233" s="140"/>
      <c r="AD233" s="140"/>
      <c r="AE233" s="140"/>
    </row>
    <row r="234" spans="1:31">
      <c r="A234" s="140"/>
      <c r="B234" s="140"/>
      <c r="C234" s="140"/>
      <c r="D234" s="140"/>
      <c r="E234" s="140"/>
      <c r="F234" s="140"/>
      <c r="G234" s="140"/>
      <c r="H234" s="140"/>
      <c r="I234" s="140"/>
      <c r="J234" s="140"/>
      <c r="K234" s="140"/>
      <c r="L234" s="140"/>
      <c r="M234" s="140"/>
      <c r="N234" s="140"/>
      <c r="O234" s="140"/>
      <c r="P234" s="140"/>
      <c r="Q234" s="140"/>
      <c r="R234" s="140"/>
      <c r="S234" s="140"/>
      <c r="T234" s="140"/>
      <c r="U234" s="140"/>
      <c r="V234" s="140"/>
      <c r="W234" s="140"/>
      <c r="X234" s="140"/>
      <c r="Y234" s="140"/>
      <c r="Z234" s="140"/>
      <c r="AA234" s="140"/>
      <c r="AB234" s="140"/>
      <c r="AC234" s="140"/>
      <c r="AD234" s="140"/>
      <c r="AE234" s="140"/>
    </row>
    <row r="235" spans="1:31">
      <c r="A235" s="140"/>
      <c r="B235" s="140"/>
      <c r="C235" s="140"/>
      <c r="D235" s="140"/>
      <c r="E235" s="140"/>
      <c r="F235" s="140"/>
      <c r="G235" s="140"/>
      <c r="H235" s="140"/>
      <c r="I235" s="140"/>
      <c r="J235" s="140"/>
      <c r="K235" s="140"/>
      <c r="L235" s="140"/>
      <c r="M235" s="140"/>
      <c r="N235" s="140"/>
      <c r="O235" s="140"/>
      <c r="P235" s="140"/>
      <c r="Q235" s="140"/>
      <c r="R235" s="140"/>
      <c r="S235" s="140"/>
      <c r="T235" s="140"/>
      <c r="U235" s="140"/>
      <c r="V235" s="140"/>
      <c r="W235" s="140"/>
      <c r="X235" s="140"/>
      <c r="Y235" s="140"/>
      <c r="Z235" s="140"/>
      <c r="AA235" s="140"/>
      <c r="AB235" s="140"/>
      <c r="AC235" s="140"/>
      <c r="AD235" s="140"/>
      <c r="AE235" s="140"/>
    </row>
    <row r="236" spans="1:31">
      <c r="A236" s="140"/>
      <c r="B236" s="140"/>
      <c r="C236" s="140"/>
      <c r="D236" s="140"/>
      <c r="E236" s="140"/>
      <c r="F236" s="140"/>
      <c r="G236" s="140"/>
      <c r="H236" s="140"/>
      <c r="I236" s="140"/>
      <c r="J236" s="140"/>
      <c r="K236" s="140"/>
      <c r="L236" s="140"/>
      <c r="M236" s="140"/>
      <c r="N236" s="140"/>
      <c r="O236" s="140"/>
      <c r="P236" s="140"/>
      <c r="Q236" s="140"/>
      <c r="R236" s="140"/>
      <c r="S236" s="140"/>
      <c r="T236" s="140"/>
      <c r="U236" s="140"/>
      <c r="V236" s="140"/>
      <c r="W236" s="140"/>
      <c r="X236" s="140"/>
      <c r="Y236" s="140"/>
      <c r="Z236" s="140"/>
      <c r="AA236" s="140"/>
      <c r="AB236" s="140"/>
      <c r="AC236" s="140"/>
      <c r="AD236" s="140"/>
      <c r="AE236" s="140"/>
    </row>
    <row r="237" spans="1:31">
      <c r="A237" s="140"/>
      <c r="B237" s="140"/>
      <c r="C237" s="140"/>
      <c r="D237" s="140"/>
      <c r="E237" s="140"/>
      <c r="F237" s="140"/>
      <c r="G237" s="140"/>
      <c r="H237" s="140"/>
      <c r="I237" s="140"/>
      <c r="J237" s="140"/>
      <c r="K237" s="140"/>
      <c r="L237" s="140"/>
      <c r="M237" s="140"/>
      <c r="N237" s="140"/>
      <c r="O237" s="140"/>
      <c r="P237" s="140"/>
      <c r="Q237" s="140"/>
      <c r="R237" s="140"/>
      <c r="S237" s="140"/>
      <c r="T237" s="140"/>
      <c r="U237" s="140"/>
      <c r="V237" s="140"/>
      <c r="W237" s="140"/>
      <c r="X237" s="140"/>
      <c r="Y237" s="140"/>
      <c r="Z237" s="140"/>
      <c r="AA237" s="140"/>
      <c r="AB237" s="140"/>
      <c r="AC237" s="140"/>
      <c r="AD237" s="140"/>
      <c r="AE237" s="140"/>
    </row>
    <row r="238" spans="1:31">
      <c r="A238" s="140"/>
      <c r="B238" s="140"/>
      <c r="C238" s="140"/>
      <c r="D238" s="140"/>
      <c r="E238" s="140"/>
      <c r="F238" s="140"/>
      <c r="G238" s="140"/>
      <c r="H238" s="140"/>
      <c r="I238" s="140"/>
      <c r="J238" s="140"/>
      <c r="K238" s="140"/>
      <c r="L238" s="140"/>
      <c r="M238" s="140"/>
      <c r="N238" s="140"/>
      <c r="O238" s="140"/>
      <c r="P238" s="140"/>
      <c r="Q238" s="140"/>
      <c r="R238" s="140"/>
      <c r="S238" s="140"/>
      <c r="T238" s="140"/>
      <c r="U238" s="140"/>
      <c r="V238" s="140"/>
      <c r="W238" s="140"/>
      <c r="X238" s="140"/>
      <c r="Y238" s="140"/>
      <c r="Z238" s="140"/>
      <c r="AA238" s="140"/>
      <c r="AB238" s="140"/>
      <c r="AC238" s="140"/>
      <c r="AD238" s="140"/>
      <c r="AE238" s="140"/>
    </row>
    <row r="239" spans="1:31">
      <c r="A239" s="140"/>
      <c r="B239" s="140"/>
      <c r="C239" s="140"/>
      <c r="D239" s="140"/>
      <c r="E239" s="140"/>
      <c r="F239" s="140"/>
      <c r="G239" s="140"/>
      <c r="H239" s="140"/>
      <c r="I239" s="140"/>
      <c r="J239" s="140"/>
      <c r="K239" s="140"/>
      <c r="L239" s="140"/>
      <c r="M239" s="140"/>
      <c r="N239" s="140"/>
      <c r="O239" s="140"/>
      <c r="P239" s="140"/>
      <c r="Q239" s="140"/>
      <c r="R239" s="140"/>
      <c r="S239" s="140"/>
      <c r="T239" s="140"/>
      <c r="U239" s="140"/>
      <c r="V239" s="140"/>
      <c r="W239" s="140"/>
      <c r="X239" s="140"/>
      <c r="Y239" s="140"/>
      <c r="Z239" s="140"/>
      <c r="AA239" s="140"/>
      <c r="AB239" s="140"/>
      <c r="AC239" s="140"/>
      <c r="AD239" s="140"/>
      <c r="AE239" s="140"/>
    </row>
    <row r="240" spans="1:31">
      <c r="A240" s="140"/>
      <c r="B240" s="140"/>
      <c r="C240" s="140"/>
      <c r="D240" s="140"/>
      <c r="E240" s="140"/>
      <c r="F240" s="140"/>
      <c r="G240" s="140"/>
      <c r="H240" s="140"/>
      <c r="I240" s="140"/>
      <c r="J240" s="140"/>
      <c r="K240" s="140"/>
      <c r="L240" s="140"/>
      <c r="M240" s="140"/>
      <c r="N240" s="140"/>
      <c r="O240" s="140"/>
      <c r="P240" s="140"/>
      <c r="Q240" s="140"/>
      <c r="R240" s="140"/>
      <c r="S240" s="140"/>
      <c r="T240" s="140"/>
      <c r="U240" s="140"/>
      <c r="V240" s="140"/>
      <c r="W240" s="140"/>
      <c r="X240" s="140"/>
      <c r="Y240" s="140"/>
      <c r="Z240" s="140"/>
      <c r="AA240" s="140"/>
      <c r="AB240" s="140"/>
      <c r="AC240" s="140"/>
      <c r="AD240" s="140"/>
      <c r="AE240" s="140"/>
    </row>
    <row r="241" spans="1:31">
      <c r="A241" s="140"/>
      <c r="B241" s="140"/>
      <c r="C241" s="140"/>
      <c r="D241" s="140"/>
      <c r="E241" s="140"/>
      <c r="F241" s="140"/>
      <c r="G241" s="140"/>
      <c r="H241" s="140"/>
      <c r="I241" s="140"/>
      <c r="J241" s="140"/>
      <c r="K241" s="140"/>
      <c r="L241" s="140"/>
      <c r="M241" s="140"/>
      <c r="N241" s="140"/>
      <c r="O241" s="140"/>
      <c r="P241" s="140"/>
      <c r="Q241" s="140"/>
      <c r="R241" s="140"/>
      <c r="S241" s="140"/>
      <c r="T241" s="140"/>
      <c r="U241" s="140"/>
      <c r="V241" s="140"/>
      <c r="W241" s="140"/>
      <c r="X241" s="140"/>
      <c r="Y241" s="140"/>
      <c r="Z241" s="140"/>
      <c r="AA241" s="140"/>
      <c r="AB241" s="140"/>
      <c r="AC241" s="140"/>
      <c r="AD241" s="140"/>
      <c r="AE241" s="140"/>
    </row>
    <row r="242" spans="1:31">
      <c r="A242" s="140"/>
      <c r="B242" s="140"/>
      <c r="C242" s="140"/>
      <c r="D242" s="140"/>
      <c r="E242" s="140"/>
      <c r="F242" s="140"/>
      <c r="G242" s="140"/>
      <c r="H242" s="140"/>
      <c r="I242" s="140"/>
      <c r="J242" s="140"/>
      <c r="K242" s="140"/>
      <c r="L242" s="140"/>
      <c r="M242" s="140"/>
      <c r="N242" s="140"/>
      <c r="O242" s="140"/>
      <c r="P242" s="140"/>
      <c r="Q242" s="140"/>
      <c r="R242" s="140"/>
      <c r="S242" s="140"/>
      <c r="T242" s="140"/>
      <c r="U242" s="140"/>
      <c r="V242" s="140"/>
      <c r="W242" s="140"/>
      <c r="X242" s="140"/>
      <c r="Y242" s="140"/>
      <c r="Z242" s="140"/>
      <c r="AA242" s="140"/>
      <c r="AB242" s="140"/>
      <c r="AC242" s="140"/>
      <c r="AD242" s="140"/>
      <c r="AE242" s="140"/>
    </row>
    <row r="243" spans="1:31">
      <c r="A243" s="140"/>
      <c r="B243" s="140"/>
      <c r="C243" s="140"/>
      <c r="D243" s="140"/>
      <c r="E243" s="140"/>
      <c r="F243" s="140"/>
      <c r="G243" s="140"/>
      <c r="H243" s="140"/>
      <c r="I243" s="140"/>
      <c r="J243" s="140"/>
      <c r="K243" s="140"/>
      <c r="L243" s="140"/>
      <c r="M243" s="140"/>
      <c r="N243" s="140"/>
      <c r="O243" s="140"/>
      <c r="P243" s="140"/>
      <c r="Q243" s="140"/>
      <c r="R243" s="140"/>
      <c r="S243" s="140"/>
      <c r="T243" s="140"/>
      <c r="U243" s="140"/>
      <c r="V243" s="140"/>
      <c r="W243" s="140"/>
      <c r="X243" s="140"/>
      <c r="Y243" s="140"/>
      <c r="Z243" s="140"/>
      <c r="AA243" s="140"/>
      <c r="AB243" s="140"/>
      <c r="AC243" s="140"/>
      <c r="AD243" s="140"/>
      <c r="AE243" s="140"/>
    </row>
    <row r="244" spans="1:31">
      <c r="A244" s="140"/>
      <c r="B244" s="140"/>
      <c r="C244" s="140"/>
      <c r="D244" s="140"/>
      <c r="E244" s="140"/>
      <c r="F244" s="140"/>
      <c r="G244" s="140"/>
      <c r="H244" s="140"/>
      <c r="I244" s="140"/>
      <c r="J244" s="140"/>
      <c r="K244" s="140"/>
      <c r="L244" s="140"/>
      <c r="M244" s="140"/>
      <c r="N244" s="140"/>
      <c r="O244" s="140"/>
      <c r="P244" s="140"/>
      <c r="Q244" s="140"/>
      <c r="R244" s="140"/>
      <c r="S244" s="140"/>
      <c r="T244" s="140"/>
      <c r="U244" s="140"/>
      <c r="V244" s="140"/>
      <c r="W244" s="140"/>
      <c r="X244" s="140"/>
      <c r="Y244" s="140"/>
      <c r="Z244" s="140"/>
      <c r="AA244" s="140"/>
      <c r="AB244" s="140"/>
      <c r="AC244" s="140"/>
      <c r="AD244" s="140"/>
      <c r="AE244" s="140"/>
    </row>
    <row r="245" spans="1:31">
      <c r="A245" s="140"/>
      <c r="B245" s="140"/>
      <c r="C245" s="140"/>
      <c r="D245" s="140"/>
      <c r="E245" s="140"/>
      <c r="F245" s="140"/>
      <c r="G245" s="140"/>
      <c r="H245" s="140"/>
      <c r="I245" s="140"/>
      <c r="J245" s="140"/>
      <c r="K245" s="140"/>
      <c r="L245" s="140"/>
      <c r="M245" s="140"/>
      <c r="N245" s="140"/>
      <c r="O245" s="140"/>
      <c r="P245" s="140"/>
      <c r="Q245" s="140"/>
      <c r="R245" s="140"/>
      <c r="S245" s="140"/>
      <c r="T245" s="140"/>
      <c r="U245" s="140"/>
      <c r="V245" s="140"/>
      <c r="W245" s="140"/>
      <c r="X245" s="140"/>
      <c r="Y245" s="140"/>
      <c r="Z245" s="140"/>
      <c r="AA245" s="140"/>
      <c r="AB245" s="140"/>
      <c r="AC245" s="140"/>
      <c r="AD245" s="140"/>
      <c r="AE245" s="140"/>
    </row>
    <row r="246" spans="1:31">
      <c r="A246" s="140"/>
      <c r="B246" s="140"/>
      <c r="C246" s="140"/>
      <c r="D246" s="14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140"/>
      <c r="AA246" s="140"/>
      <c r="AB246" s="140"/>
      <c r="AC246" s="140"/>
      <c r="AD246" s="140"/>
      <c r="AE246" s="140"/>
    </row>
    <row r="247" spans="1:31">
      <c r="A247" s="140"/>
      <c r="B247" s="140"/>
      <c r="C247" s="140"/>
      <c r="D247" s="140"/>
      <c r="E247" s="140"/>
      <c r="F247" s="140"/>
      <c r="G247" s="140"/>
      <c r="H247" s="140"/>
      <c r="I247" s="140"/>
      <c r="J247" s="140"/>
      <c r="K247" s="140"/>
      <c r="L247" s="140"/>
      <c r="M247" s="140"/>
      <c r="N247" s="140"/>
      <c r="O247" s="140"/>
      <c r="P247" s="140"/>
      <c r="Q247" s="140"/>
      <c r="R247" s="140"/>
      <c r="S247" s="140"/>
      <c r="T247" s="140"/>
      <c r="U247" s="140"/>
      <c r="V247" s="140"/>
      <c r="W247" s="140"/>
      <c r="X247" s="140"/>
      <c r="Y247" s="140"/>
      <c r="Z247" s="140"/>
      <c r="AA247" s="140"/>
      <c r="AB247" s="140"/>
      <c r="AC247" s="140"/>
      <c r="AD247" s="140"/>
      <c r="AE247" s="140"/>
    </row>
    <row r="248" spans="1:31">
      <c r="A248" s="140"/>
      <c r="B248" s="140"/>
      <c r="C248" s="140"/>
      <c r="D248" s="140"/>
      <c r="E248" s="140"/>
      <c r="F248" s="140"/>
      <c r="G248" s="140"/>
      <c r="H248" s="140"/>
      <c r="I248" s="140"/>
      <c r="J248" s="140"/>
      <c r="K248" s="140"/>
      <c r="L248" s="140"/>
      <c r="M248" s="140"/>
      <c r="N248" s="140"/>
      <c r="O248" s="140"/>
      <c r="P248" s="140"/>
      <c r="Q248" s="140"/>
      <c r="R248" s="140"/>
      <c r="S248" s="140"/>
      <c r="T248" s="140"/>
      <c r="U248" s="140"/>
      <c r="V248" s="140"/>
      <c r="W248" s="140"/>
      <c r="X248" s="140"/>
      <c r="Y248" s="140"/>
      <c r="Z248" s="140"/>
      <c r="AA248" s="140"/>
      <c r="AB248" s="140"/>
      <c r="AC248" s="140"/>
      <c r="AD248" s="140"/>
      <c r="AE248" s="140"/>
    </row>
    <row r="249" spans="1:31">
      <c r="A249" s="140"/>
      <c r="B249" s="140"/>
      <c r="C249" s="140"/>
      <c r="D249" s="140"/>
      <c r="E249" s="140"/>
      <c r="F249" s="140"/>
      <c r="G249" s="140"/>
      <c r="H249" s="140"/>
      <c r="I249" s="140"/>
      <c r="J249" s="140"/>
      <c r="K249" s="140"/>
      <c r="L249" s="140"/>
      <c r="M249" s="140"/>
      <c r="N249" s="140"/>
      <c r="O249" s="140"/>
      <c r="P249" s="140"/>
      <c r="Q249" s="140"/>
      <c r="R249" s="140"/>
      <c r="S249" s="140"/>
      <c r="T249" s="140"/>
      <c r="U249" s="140"/>
      <c r="V249" s="140"/>
      <c r="W249" s="140"/>
      <c r="X249" s="140"/>
      <c r="Y249" s="140"/>
      <c r="Z249" s="140"/>
      <c r="AA249" s="140"/>
      <c r="AB249" s="140"/>
      <c r="AC249" s="140"/>
      <c r="AD249" s="140"/>
      <c r="AE249" s="140"/>
    </row>
    <row r="250" spans="1:31">
      <c r="A250" s="140"/>
      <c r="B250" s="140"/>
      <c r="C250" s="140"/>
      <c r="D250" s="140"/>
      <c r="E250" s="140"/>
      <c r="F250" s="140"/>
      <c r="G250" s="140"/>
      <c r="H250" s="140"/>
      <c r="I250" s="140"/>
      <c r="J250" s="140"/>
      <c r="K250" s="140"/>
      <c r="L250" s="140"/>
      <c r="M250" s="140"/>
      <c r="N250" s="140"/>
      <c r="O250" s="140"/>
      <c r="P250" s="140"/>
      <c r="Q250" s="140"/>
      <c r="R250" s="140"/>
      <c r="S250" s="140"/>
      <c r="T250" s="140"/>
      <c r="U250" s="140"/>
      <c r="V250" s="140"/>
      <c r="W250" s="140"/>
      <c r="X250" s="140"/>
      <c r="Y250" s="140"/>
      <c r="Z250" s="140"/>
      <c r="AA250" s="140"/>
      <c r="AB250" s="140"/>
      <c r="AC250" s="140"/>
      <c r="AD250" s="140"/>
      <c r="AE250" s="140"/>
    </row>
    <row r="251" spans="1:31">
      <c r="A251" s="140"/>
      <c r="B251" s="140"/>
      <c r="C251" s="140"/>
      <c r="D251" s="140"/>
      <c r="E251" s="140"/>
      <c r="F251" s="140"/>
      <c r="G251" s="140"/>
      <c r="H251" s="140"/>
      <c r="I251" s="140"/>
      <c r="J251" s="140"/>
      <c r="K251" s="140"/>
      <c r="L251" s="140"/>
      <c r="M251" s="140"/>
      <c r="N251" s="140"/>
      <c r="O251" s="140"/>
      <c r="P251" s="140"/>
      <c r="Q251" s="140"/>
      <c r="R251" s="140"/>
      <c r="S251" s="140"/>
      <c r="T251" s="140"/>
      <c r="U251" s="140"/>
      <c r="V251" s="140"/>
      <c r="W251" s="140"/>
      <c r="X251" s="140"/>
      <c r="Y251" s="140"/>
      <c r="Z251" s="140"/>
      <c r="AA251" s="140"/>
      <c r="AB251" s="140"/>
      <c r="AC251" s="140"/>
      <c r="AD251" s="140"/>
      <c r="AE251" s="140"/>
    </row>
    <row r="252" spans="1:31">
      <c r="A252" s="140"/>
      <c r="B252" s="140"/>
      <c r="C252" s="140"/>
      <c r="D252" s="140"/>
      <c r="E252" s="140"/>
      <c r="F252" s="140"/>
      <c r="G252" s="140"/>
      <c r="H252" s="140"/>
      <c r="I252" s="140"/>
      <c r="J252" s="140"/>
      <c r="K252" s="140"/>
      <c r="L252" s="140"/>
      <c r="M252" s="140"/>
      <c r="N252" s="140"/>
      <c r="O252" s="140"/>
      <c r="P252" s="140"/>
      <c r="Q252" s="140"/>
      <c r="R252" s="140"/>
      <c r="S252" s="140"/>
      <c r="T252" s="140"/>
      <c r="U252" s="140"/>
      <c r="V252" s="140"/>
      <c r="W252" s="140"/>
      <c r="X252" s="140"/>
      <c r="Y252" s="140"/>
      <c r="Z252" s="140"/>
      <c r="AA252" s="140"/>
      <c r="AB252" s="140"/>
      <c r="AC252" s="140"/>
      <c r="AD252" s="140"/>
      <c r="AE252" s="140"/>
    </row>
    <row r="253" spans="1:31">
      <c r="A253" s="140"/>
      <c r="B253" s="140"/>
      <c r="C253" s="140"/>
      <c r="D253" s="140"/>
      <c r="E253" s="140"/>
      <c r="F253" s="140"/>
      <c r="G253" s="140"/>
      <c r="H253" s="140"/>
      <c r="I253" s="140"/>
      <c r="J253" s="140"/>
      <c r="K253" s="140"/>
      <c r="L253" s="140"/>
      <c r="M253" s="140"/>
      <c r="N253" s="140"/>
      <c r="O253" s="140"/>
      <c r="P253" s="140"/>
      <c r="Q253" s="140"/>
      <c r="R253" s="140"/>
      <c r="S253" s="140"/>
      <c r="T253" s="140"/>
      <c r="U253" s="140"/>
      <c r="V253" s="140"/>
      <c r="W253" s="140"/>
      <c r="X253" s="140"/>
      <c r="Y253" s="140"/>
      <c r="Z253" s="140"/>
      <c r="AA253" s="140"/>
      <c r="AB253" s="140"/>
      <c r="AC253" s="140"/>
      <c r="AD253" s="140"/>
      <c r="AE253" s="140"/>
    </row>
    <row r="254" spans="1:31">
      <c r="A254" s="140"/>
      <c r="B254" s="140"/>
      <c r="C254" s="140"/>
      <c r="D254" s="140"/>
      <c r="E254" s="140"/>
      <c r="F254" s="140"/>
      <c r="G254" s="140"/>
      <c r="H254" s="140"/>
      <c r="I254" s="140"/>
      <c r="J254" s="140"/>
      <c r="K254" s="140"/>
      <c r="L254" s="140"/>
      <c r="M254" s="140"/>
      <c r="N254" s="140"/>
      <c r="O254" s="140"/>
      <c r="P254" s="140"/>
      <c r="Q254" s="140"/>
      <c r="R254" s="140"/>
      <c r="S254" s="140"/>
      <c r="T254" s="140"/>
      <c r="U254" s="140"/>
      <c r="V254" s="140"/>
      <c r="W254" s="140"/>
      <c r="X254" s="140"/>
      <c r="Y254" s="140"/>
      <c r="Z254" s="140"/>
      <c r="AA254" s="140"/>
      <c r="AB254" s="140"/>
      <c r="AC254" s="140"/>
      <c r="AD254" s="140"/>
      <c r="AE254" s="140"/>
    </row>
    <row r="255" spans="1:31">
      <c r="A255" s="140"/>
      <c r="B255" s="140"/>
      <c r="C255" s="140"/>
      <c r="D255" s="140"/>
      <c r="E255" s="140"/>
      <c r="F255" s="140"/>
      <c r="G255" s="140"/>
      <c r="H255" s="140"/>
      <c r="I255" s="140"/>
      <c r="J255" s="140"/>
      <c r="K255" s="140"/>
      <c r="L255" s="140"/>
      <c r="M255" s="140"/>
      <c r="N255" s="140"/>
      <c r="O255" s="140"/>
      <c r="P255" s="140"/>
      <c r="Q255" s="140"/>
      <c r="R255" s="140"/>
      <c r="S255" s="140"/>
      <c r="T255" s="140"/>
      <c r="U255" s="140"/>
      <c r="V255" s="140"/>
      <c r="W255" s="140"/>
      <c r="X255" s="140"/>
      <c r="Y255" s="140"/>
      <c r="Z255" s="140"/>
      <c r="AA255" s="140"/>
      <c r="AB255" s="140"/>
      <c r="AC255" s="140"/>
      <c r="AD255" s="140"/>
      <c r="AE255" s="140"/>
    </row>
    <row r="256" spans="1:31">
      <c r="A256" s="140"/>
      <c r="B256" s="140"/>
      <c r="C256" s="140"/>
      <c r="D256" s="140"/>
      <c r="E256" s="140"/>
      <c r="F256" s="140"/>
      <c r="G256" s="140"/>
      <c r="H256" s="140"/>
      <c r="I256" s="140"/>
      <c r="J256" s="140"/>
      <c r="K256" s="140"/>
      <c r="L256" s="140"/>
      <c r="M256" s="140"/>
      <c r="N256" s="140"/>
      <c r="O256" s="140"/>
      <c r="P256" s="140"/>
      <c r="Q256" s="140"/>
      <c r="R256" s="140"/>
      <c r="S256" s="140"/>
      <c r="T256" s="140"/>
      <c r="U256" s="140"/>
      <c r="V256" s="140"/>
      <c r="W256" s="140"/>
      <c r="X256" s="140"/>
      <c r="Y256" s="140"/>
      <c r="Z256" s="140"/>
      <c r="AA256" s="140"/>
      <c r="AB256" s="140"/>
      <c r="AC256" s="140"/>
      <c r="AD256" s="140"/>
      <c r="AE256" s="140"/>
    </row>
    <row r="257" spans="1:31">
      <c r="A257" s="140"/>
      <c r="B257" s="140"/>
      <c r="C257" s="140"/>
      <c r="D257" s="140"/>
      <c r="E257" s="140"/>
      <c r="F257" s="140"/>
      <c r="G257" s="140"/>
      <c r="H257" s="140"/>
      <c r="I257" s="140"/>
      <c r="J257" s="140"/>
      <c r="K257" s="140"/>
      <c r="L257" s="140"/>
      <c r="M257" s="140"/>
      <c r="N257" s="140"/>
      <c r="O257" s="140"/>
      <c r="P257" s="140"/>
      <c r="Q257" s="140"/>
      <c r="R257" s="140"/>
      <c r="S257" s="140"/>
      <c r="T257" s="140"/>
      <c r="U257" s="140"/>
      <c r="V257" s="140"/>
      <c r="W257" s="140"/>
      <c r="X257" s="140"/>
      <c r="Y257" s="140"/>
      <c r="Z257" s="140"/>
      <c r="AA257" s="140"/>
      <c r="AB257" s="140"/>
      <c r="AC257" s="140"/>
      <c r="AD257" s="140"/>
      <c r="AE257" s="140"/>
    </row>
    <row r="258" spans="1:31">
      <c r="A258" s="140"/>
      <c r="B258" s="140"/>
      <c r="C258" s="140"/>
      <c r="D258" s="140"/>
      <c r="E258" s="140"/>
      <c r="F258" s="140"/>
      <c r="G258" s="140"/>
      <c r="H258" s="140"/>
      <c r="I258" s="140"/>
      <c r="J258" s="140"/>
      <c r="K258" s="140"/>
      <c r="L258" s="140"/>
      <c r="M258" s="140"/>
      <c r="N258" s="140"/>
      <c r="O258" s="140"/>
      <c r="P258" s="140"/>
      <c r="Q258" s="140"/>
      <c r="R258" s="140"/>
      <c r="S258" s="140"/>
      <c r="T258" s="140"/>
      <c r="U258" s="140"/>
      <c r="V258" s="140"/>
      <c r="W258" s="140"/>
      <c r="X258" s="140"/>
      <c r="Y258" s="140"/>
      <c r="Z258" s="140"/>
      <c r="AA258" s="140"/>
      <c r="AB258" s="140"/>
      <c r="AC258" s="140"/>
      <c r="AD258" s="140"/>
      <c r="AE258" s="140"/>
    </row>
    <row r="259" spans="1:31">
      <c r="A259" s="140"/>
      <c r="B259" s="140"/>
      <c r="C259" s="140"/>
      <c r="D259" s="140"/>
      <c r="E259" s="140"/>
      <c r="F259" s="140"/>
      <c r="G259" s="140"/>
      <c r="H259" s="140"/>
      <c r="I259" s="140"/>
      <c r="J259" s="140"/>
      <c r="K259" s="140"/>
      <c r="L259" s="140"/>
      <c r="M259" s="140"/>
      <c r="N259" s="140"/>
      <c r="O259" s="140"/>
      <c r="P259" s="140"/>
      <c r="Q259" s="140"/>
      <c r="R259" s="140"/>
      <c r="S259" s="140"/>
      <c r="T259" s="140"/>
      <c r="U259" s="140"/>
      <c r="V259" s="140"/>
      <c r="W259" s="140"/>
      <c r="X259" s="140"/>
      <c r="Y259" s="140"/>
      <c r="Z259" s="140"/>
      <c r="AA259" s="140"/>
      <c r="AB259" s="140"/>
      <c r="AC259" s="140"/>
      <c r="AD259" s="140"/>
      <c r="AE259" s="140"/>
    </row>
    <row r="260" spans="1:31">
      <c r="A260" s="140"/>
      <c r="B260" s="140"/>
      <c r="C260" s="140"/>
      <c r="D260" s="140"/>
      <c r="E260" s="140"/>
      <c r="F260" s="140"/>
      <c r="G260" s="140"/>
      <c r="H260" s="140"/>
      <c r="I260" s="140"/>
      <c r="J260" s="140"/>
      <c r="K260" s="140"/>
      <c r="L260" s="140"/>
      <c r="M260" s="140"/>
      <c r="N260" s="140"/>
      <c r="O260" s="140"/>
      <c r="P260" s="140"/>
      <c r="Q260" s="140"/>
      <c r="R260" s="140"/>
      <c r="S260" s="140"/>
      <c r="T260" s="140"/>
      <c r="U260" s="140"/>
      <c r="V260" s="140"/>
      <c r="W260" s="140"/>
      <c r="X260" s="140"/>
      <c r="Y260" s="140"/>
      <c r="Z260" s="140"/>
      <c r="AA260" s="140"/>
      <c r="AB260" s="140"/>
      <c r="AC260" s="140"/>
      <c r="AD260" s="140"/>
      <c r="AE260" s="140"/>
    </row>
    <row r="261" spans="1:31">
      <c r="A261" s="140"/>
      <c r="B261" s="140"/>
      <c r="C261" s="140"/>
      <c r="D261" s="140"/>
      <c r="E261" s="140"/>
      <c r="F261" s="140"/>
      <c r="G261" s="140"/>
      <c r="H261" s="140"/>
      <c r="I261" s="140"/>
      <c r="J261" s="140"/>
      <c r="K261" s="140"/>
      <c r="L261" s="140"/>
      <c r="M261" s="140"/>
      <c r="N261" s="140"/>
      <c r="O261" s="140"/>
      <c r="P261" s="140"/>
      <c r="Q261" s="140"/>
      <c r="R261" s="140"/>
      <c r="S261" s="140"/>
      <c r="T261" s="140"/>
      <c r="U261" s="140"/>
      <c r="V261" s="140"/>
      <c r="W261" s="140"/>
      <c r="X261" s="140"/>
      <c r="Y261" s="140"/>
      <c r="Z261" s="140"/>
      <c r="AA261" s="140"/>
      <c r="AB261" s="140"/>
      <c r="AC261" s="140"/>
      <c r="AD261" s="140"/>
      <c r="AE261" s="140"/>
    </row>
    <row r="262" spans="1:31">
      <c r="A262" s="140"/>
      <c r="B262" s="140"/>
      <c r="C262" s="140"/>
      <c r="D262" s="140"/>
      <c r="E262" s="140"/>
      <c r="F262" s="140"/>
      <c r="G262" s="140"/>
      <c r="H262" s="140"/>
      <c r="I262" s="140"/>
      <c r="J262" s="140"/>
      <c r="K262" s="140"/>
      <c r="L262" s="140"/>
      <c r="M262" s="140"/>
      <c r="N262" s="140"/>
      <c r="O262" s="140"/>
      <c r="P262" s="140"/>
      <c r="Q262" s="140"/>
      <c r="R262" s="140"/>
      <c r="S262" s="140"/>
      <c r="T262" s="140"/>
      <c r="U262" s="140"/>
      <c r="V262" s="140"/>
      <c r="W262" s="140"/>
      <c r="X262" s="140"/>
      <c r="Y262" s="140"/>
      <c r="Z262" s="140"/>
      <c r="AA262" s="140"/>
      <c r="AB262" s="140"/>
      <c r="AC262" s="140"/>
      <c r="AD262" s="140"/>
      <c r="AE262" s="140"/>
    </row>
    <row r="263" spans="1:31">
      <c r="A263" s="140"/>
      <c r="B263" s="140"/>
      <c r="C263" s="140"/>
      <c r="D263" s="140"/>
      <c r="E263" s="140"/>
      <c r="F263" s="140"/>
      <c r="G263" s="140"/>
      <c r="H263" s="140"/>
      <c r="I263" s="140"/>
      <c r="J263" s="140"/>
      <c r="K263" s="140"/>
      <c r="L263" s="140"/>
      <c r="M263" s="140"/>
      <c r="N263" s="140"/>
      <c r="O263" s="140"/>
      <c r="P263" s="140"/>
      <c r="Q263" s="140"/>
      <c r="R263" s="140"/>
      <c r="S263" s="140"/>
      <c r="T263" s="140"/>
      <c r="U263" s="140"/>
      <c r="V263" s="140"/>
      <c r="W263" s="140"/>
      <c r="X263" s="140"/>
      <c r="Y263" s="140"/>
      <c r="Z263" s="140"/>
      <c r="AA263" s="140"/>
      <c r="AB263" s="140"/>
      <c r="AC263" s="140"/>
      <c r="AD263" s="140"/>
      <c r="AE263" s="140"/>
    </row>
    <row r="264" spans="1:31">
      <c r="A264" s="140"/>
      <c r="B264" s="140"/>
      <c r="C264" s="140"/>
      <c r="D264" s="140"/>
      <c r="E264" s="140"/>
      <c r="F264" s="140"/>
      <c r="G264" s="140"/>
      <c r="H264" s="140"/>
      <c r="I264" s="140"/>
      <c r="J264" s="140"/>
      <c r="K264" s="140"/>
      <c r="L264" s="140"/>
      <c r="M264" s="140"/>
      <c r="N264" s="140"/>
      <c r="O264" s="140"/>
      <c r="P264" s="140"/>
      <c r="Q264" s="140"/>
      <c r="R264" s="140"/>
      <c r="S264" s="140"/>
      <c r="T264" s="140"/>
      <c r="U264" s="140"/>
      <c r="V264" s="140"/>
      <c r="W264" s="140"/>
      <c r="X264" s="140"/>
      <c r="Y264" s="140"/>
      <c r="Z264" s="140"/>
      <c r="AA264" s="140"/>
      <c r="AB264" s="140"/>
      <c r="AC264" s="140"/>
      <c r="AD264" s="140"/>
      <c r="AE264" s="140"/>
    </row>
    <row r="265" spans="1:31">
      <c r="A265" s="140"/>
      <c r="B265" s="140"/>
      <c r="C265" s="140"/>
      <c r="D265" s="140"/>
      <c r="E265" s="140"/>
      <c r="F265" s="140"/>
      <c r="G265" s="140"/>
      <c r="H265" s="140"/>
      <c r="I265" s="140"/>
      <c r="J265" s="140"/>
      <c r="K265" s="140"/>
      <c r="L265" s="140"/>
      <c r="M265" s="140"/>
      <c r="N265" s="140"/>
      <c r="O265" s="140"/>
      <c r="P265" s="140"/>
      <c r="Q265" s="140"/>
      <c r="R265" s="140"/>
      <c r="S265" s="140"/>
      <c r="T265" s="140"/>
      <c r="U265" s="140"/>
      <c r="V265" s="140"/>
      <c r="W265" s="140"/>
      <c r="X265" s="140"/>
      <c r="Y265" s="140"/>
      <c r="Z265" s="140"/>
      <c r="AA265" s="140"/>
      <c r="AB265" s="140"/>
      <c r="AC265" s="140"/>
      <c r="AD265" s="140"/>
      <c r="AE265" s="140"/>
    </row>
    <row r="266" spans="1:31">
      <c r="A266" s="140"/>
      <c r="B266" s="140"/>
      <c r="C266" s="140"/>
      <c r="D266" s="140"/>
      <c r="E266" s="140"/>
      <c r="F266" s="140"/>
      <c r="G266" s="140"/>
      <c r="H266" s="140"/>
      <c r="I266" s="140"/>
      <c r="J266" s="140"/>
      <c r="K266" s="140"/>
      <c r="L266" s="140"/>
      <c r="M266" s="140"/>
      <c r="N266" s="140"/>
      <c r="O266" s="140"/>
      <c r="P266" s="140"/>
      <c r="Q266" s="140"/>
      <c r="R266" s="140"/>
      <c r="S266" s="140"/>
      <c r="T266" s="140"/>
      <c r="U266" s="140"/>
      <c r="V266" s="140"/>
      <c r="W266" s="140"/>
      <c r="X266" s="140"/>
      <c r="Y266" s="140"/>
      <c r="Z266" s="140"/>
      <c r="AA266" s="140"/>
      <c r="AB266" s="140"/>
      <c r="AC266" s="140"/>
      <c r="AD266" s="140"/>
      <c r="AE266" s="140"/>
    </row>
    <row r="267" spans="1:31">
      <c r="A267" s="140"/>
      <c r="B267" s="140"/>
      <c r="C267" s="140"/>
      <c r="D267" s="140"/>
      <c r="E267" s="140"/>
      <c r="F267" s="140"/>
      <c r="G267" s="140"/>
      <c r="H267" s="140"/>
      <c r="I267" s="140"/>
      <c r="J267" s="140"/>
      <c r="K267" s="140"/>
      <c r="L267" s="140"/>
      <c r="M267" s="140"/>
      <c r="N267" s="140"/>
      <c r="O267" s="140"/>
      <c r="P267" s="140"/>
      <c r="Q267" s="140"/>
      <c r="R267" s="140"/>
      <c r="S267" s="140"/>
      <c r="T267" s="140"/>
      <c r="U267" s="140"/>
      <c r="V267" s="140"/>
      <c r="W267" s="140"/>
      <c r="X267" s="140"/>
      <c r="Y267" s="140"/>
      <c r="Z267" s="140"/>
      <c r="AA267" s="140"/>
      <c r="AB267" s="140"/>
      <c r="AC267" s="140"/>
      <c r="AD267" s="140"/>
      <c r="AE267" s="140"/>
    </row>
    <row r="268" spans="1:31">
      <c r="A268" s="140"/>
      <c r="B268" s="140"/>
      <c r="C268" s="140"/>
      <c r="D268" s="140"/>
      <c r="E268" s="140"/>
      <c r="F268" s="140"/>
      <c r="G268" s="140"/>
      <c r="H268" s="140"/>
      <c r="I268" s="140"/>
      <c r="J268" s="140"/>
      <c r="K268" s="140"/>
      <c r="L268" s="140"/>
      <c r="M268" s="140"/>
      <c r="N268" s="140"/>
      <c r="O268" s="140"/>
      <c r="P268" s="140"/>
      <c r="Q268" s="140"/>
      <c r="R268" s="140"/>
      <c r="S268" s="140"/>
      <c r="T268" s="140"/>
      <c r="U268" s="140"/>
      <c r="V268" s="140"/>
      <c r="W268" s="140"/>
      <c r="X268" s="140"/>
      <c r="Y268" s="140"/>
      <c r="Z268" s="140"/>
      <c r="AA268" s="140"/>
      <c r="AB268" s="140"/>
      <c r="AC268" s="140"/>
      <c r="AD268" s="140"/>
      <c r="AE268" s="140"/>
    </row>
    <row r="269" spans="1:31">
      <c r="A269" s="140"/>
      <c r="B269" s="140"/>
      <c r="C269" s="140"/>
      <c r="D269" s="140"/>
      <c r="E269" s="140"/>
      <c r="F269" s="140"/>
      <c r="G269" s="140"/>
      <c r="H269" s="140"/>
      <c r="I269" s="140"/>
      <c r="J269" s="140"/>
      <c r="K269" s="140"/>
      <c r="L269" s="140"/>
      <c r="M269" s="140"/>
      <c r="N269" s="140"/>
      <c r="O269" s="140"/>
      <c r="P269" s="140"/>
      <c r="Q269" s="140"/>
      <c r="R269" s="140"/>
      <c r="S269" s="140"/>
      <c r="T269" s="140"/>
      <c r="U269" s="140"/>
      <c r="V269" s="140"/>
      <c r="W269" s="140"/>
      <c r="X269" s="140"/>
      <c r="Y269" s="140"/>
      <c r="Z269" s="140"/>
      <c r="AA269" s="140"/>
      <c r="AB269" s="140"/>
      <c r="AC269" s="140"/>
      <c r="AD269" s="140"/>
      <c r="AE269" s="140"/>
    </row>
    <row r="270" spans="1:31">
      <c r="A270" s="140"/>
      <c r="B270" s="140"/>
      <c r="C270" s="140"/>
      <c r="D270" s="140"/>
      <c r="E270" s="140"/>
      <c r="F270" s="140"/>
      <c r="G270" s="140"/>
      <c r="H270" s="140"/>
      <c r="I270" s="140"/>
      <c r="J270" s="140"/>
      <c r="K270" s="140"/>
      <c r="L270" s="140"/>
      <c r="M270" s="140"/>
      <c r="N270" s="140"/>
      <c r="O270" s="140"/>
      <c r="P270" s="140"/>
      <c r="Q270" s="140"/>
      <c r="R270" s="140"/>
      <c r="S270" s="140"/>
      <c r="T270" s="140"/>
      <c r="U270" s="140"/>
      <c r="V270" s="140"/>
      <c r="W270" s="140"/>
      <c r="X270" s="140"/>
      <c r="Y270" s="140"/>
      <c r="Z270" s="140"/>
      <c r="AA270" s="140"/>
      <c r="AB270" s="140"/>
      <c r="AC270" s="140"/>
      <c r="AD270" s="140"/>
      <c r="AE270" s="140"/>
    </row>
    <row r="271" spans="1:31">
      <c r="A271" s="140"/>
      <c r="B271" s="140"/>
      <c r="C271" s="140"/>
      <c r="D271" s="140"/>
      <c r="E271" s="140"/>
      <c r="F271" s="140"/>
      <c r="G271" s="140"/>
      <c r="H271" s="140"/>
      <c r="I271" s="140"/>
      <c r="J271" s="140"/>
      <c r="K271" s="140"/>
      <c r="L271" s="140"/>
      <c r="M271" s="140"/>
      <c r="N271" s="140"/>
      <c r="O271" s="140"/>
      <c r="P271" s="140"/>
      <c r="Q271" s="140"/>
      <c r="R271" s="140"/>
      <c r="S271" s="140"/>
      <c r="T271" s="140"/>
      <c r="U271" s="140"/>
      <c r="V271" s="140"/>
      <c r="W271" s="140"/>
      <c r="X271" s="140"/>
      <c r="Y271" s="140"/>
      <c r="Z271" s="140"/>
      <c r="AA271" s="140"/>
      <c r="AB271" s="140"/>
      <c r="AC271" s="140"/>
      <c r="AD271" s="140"/>
      <c r="AE271" s="140"/>
    </row>
    <row r="272" spans="1:31">
      <c r="A272" s="140"/>
      <c r="B272" s="140"/>
      <c r="C272" s="140"/>
      <c r="D272" s="140"/>
      <c r="E272" s="140"/>
      <c r="F272" s="140"/>
      <c r="G272" s="140"/>
      <c r="H272" s="140"/>
      <c r="I272" s="140"/>
      <c r="J272" s="140"/>
      <c r="K272" s="140"/>
      <c r="L272" s="140"/>
      <c r="M272" s="140"/>
      <c r="N272" s="140"/>
      <c r="O272" s="140"/>
      <c r="P272" s="140"/>
      <c r="Q272" s="140"/>
      <c r="R272" s="140"/>
      <c r="S272" s="140"/>
      <c r="T272" s="140"/>
      <c r="U272" s="140"/>
      <c r="V272" s="140"/>
      <c r="W272" s="140"/>
      <c r="X272" s="140"/>
      <c r="Y272" s="140"/>
      <c r="Z272" s="140"/>
      <c r="AA272" s="140"/>
      <c r="AB272" s="140"/>
      <c r="AC272" s="140"/>
      <c r="AD272" s="140"/>
      <c r="AE272" s="140"/>
    </row>
    <row r="273" spans="1:31">
      <c r="A273" s="140"/>
      <c r="B273" s="140"/>
      <c r="C273" s="140"/>
      <c r="D273" s="140"/>
      <c r="E273" s="140"/>
      <c r="F273" s="140"/>
      <c r="G273" s="140"/>
      <c r="H273" s="140"/>
      <c r="I273" s="140"/>
      <c r="J273" s="140"/>
      <c r="K273" s="140"/>
      <c r="L273" s="140"/>
      <c r="M273" s="140"/>
      <c r="N273" s="140"/>
      <c r="O273" s="140"/>
      <c r="P273" s="140"/>
      <c r="Q273" s="140"/>
      <c r="R273" s="140"/>
      <c r="S273" s="140"/>
      <c r="T273" s="140"/>
      <c r="U273" s="140"/>
      <c r="V273" s="140"/>
      <c r="W273" s="140"/>
      <c r="X273" s="140"/>
      <c r="Y273" s="140"/>
      <c r="Z273" s="140"/>
      <c r="AA273" s="140"/>
      <c r="AB273" s="140"/>
      <c r="AC273" s="140"/>
      <c r="AD273" s="140"/>
      <c r="AE273" s="140"/>
    </row>
    <row r="274" spans="1:31">
      <c r="A274" s="140"/>
      <c r="B274" s="140"/>
      <c r="C274" s="140"/>
      <c r="D274" s="140"/>
      <c r="E274" s="140"/>
      <c r="F274" s="140"/>
      <c r="G274" s="140"/>
      <c r="H274" s="140"/>
      <c r="I274" s="140"/>
      <c r="J274" s="140"/>
      <c r="K274" s="140"/>
      <c r="L274" s="140"/>
      <c r="M274" s="140"/>
      <c r="N274" s="140"/>
      <c r="O274" s="140"/>
      <c r="P274" s="140"/>
      <c r="Q274" s="140"/>
      <c r="R274" s="140"/>
      <c r="S274" s="140"/>
      <c r="T274" s="140"/>
      <c r="U274" s="140"/>
      <c r="V274" s="140"/>
      <c r="W274" s="140"/>
      <c r="X274" s="140"/>
      <c r="Y274" s="140"/>
      <c r="Z274" s="140"/>
      <c r="AA274" s="140"/>
      <c r="AB274" s="140"/>
      <c r="AC274" s="140"/>
      <c r="AD274" s="140"/>
      <c r="AE274" s="140"/>
    </row>
  </sheetData>
  <sheetProtection algorithmName="SHA-512" hashValue="OQ6XLkV6x5WJZRyrS8gnv+znvztuifS2OCv7+Wt3aNN4m42PEiN1C2SK4Bx5Na73H7rAD6+hYbVg3RJGBIHSVw==" saltValue="EWCs9TqmJcDxmszxdsrkfA==" spinCount="100000" sheet="1" objects="1" scenarios="1"/>
  <mergeCells count="135">
    <mergeCell ref="A1:AE1"/>
    <mergeCell ref="AG3:AH3"/>
    <mergeCell ref="AG8:AH8"/>
    <mergeCell ref="AA3:AB3"/>
    <mergeCell ref="AA4:AB4"/>
    <mergeCell ref="AA5:AB5"/>
    <mergeCell ref="AA6:AB6"/>
    <mergeCell ref="A2:A3"/>
    <mergeCell ref="AJ3:AK10"/>
    <mergeCell ref="A22:A23"/>
    <mergeCell ref="V22:V23"/>
    <mergeCell ref="W22:Z22"/>
    <mergeCell ref="AA22:AE22"/>
    <mergeCell ref="AA23:AB23"/>
    <mergeCell ref="W2:Z2"/>
    <mergeCell ref="V2:V3"/>
    <mergeCell ref="AA7:AB7"/>
    <mergeCell ref="AA8:AB8"/>
    <mergeCell ref="AA9:AB9"/>
    <mergeCell ref="AA10:AB10"/>
    <mergeCell ref="AA11:AB11"/>
    <mergeCell ref="AA2:AE2"/>
    <mergeCell ref="AA24:AB24"/>
    <mergeCell ref="AA25:AB25"/>
    <mergeCell ref="AA26:AB26"/>
    <mergeCell ref="AA27:AB27"/>
    <mergeCell ref="AA28:AB28"/>
    <mergeCell ref="AA29:AB29"/>
    <mergeCell ref="AA42:AB42"/>
    <mergeCell ref="AA43:AB43"/>
    <mergeCell ref="AA44:AB44"/>
    <mergeCell ref="AA40:AE40"/>
    <mergeCell ref="AA41:AB41"/>
    <mergeCell ref="AA64:AB64"/>
    <mergeCell ref="AA65:AB65"/>
    <mergeCell ref="A56:A57"/>
    <mergeCell ref="V56:V57"/>
    <mergeCell ref="W56:Z56"/>
    <mergeCell ref="AA56:AE56"/>
    <mergeCell ref="AA57:AB57"/>
    <mergeCell ref="AA30:AB30"/>
    <mergeCell ref="AA31:AB31"/>
    <mergeCell ref="AA45:AB45"/>
    <mergeCell ref="A40:A41"/>
    <mergeCell ref="V40:V41"/>
    <mergeCell ref="W40:Z40"/>
    <mergeCell ref="AA58:AB58"/>
    <mergeCell ref="AA59:AB59"/>
    <mergeCell ref="AA60:AB60"/>
    <mergeCell ref="AA61:AB61"/>
    <mergeCell ref="AA62:AB62"/>
    <mergeCell ref="AA63:AB63"/>
    <mergeCell ref="AA46:AB46"/>
    <mergeCell ref="AA47:AB47"/>
    <mergeCell ref="AA48:AB48"/>
    <mergeCell ref="AA49:AB49"/>
    <mergeCell ref="A72:A73"/>
    <mergeCell ref="V72:V73"/>
    <mergeCell ref="W72:Z72"/>
    <mergeCell ref="AA72:AE72"/>
    <mergeCell ref="AA73:AB73"/>
    <mergeCell ref="AA74:AB74"/>
    <mergeCell ref="AA75:AB75"/>
    <mergeCell ref="AA90:AB90"/>
    <mergeCell ref="AA91:AB91"/>
    <mergeCell ref="AA76:AB76"/>
    <mergeCell ref="AA77:AB77"/>
    <mergeCell ref="AA92:AB92"/>
    <mergeCell ref="AA93:AB93"/>
    <mergeCell ref="AA94:AB94"/>
    <mergeCell ref="AA95:AB95"/>
    <mergeCell ref="AA80:AB80"/>
    <mergeCell ref="AA81:AB81"/>
    <mergeCell ref="A88:A89"/>
    <mergeCell ref="V88:V89"/>
    <mergeCell ref="W88:Z88"/>
    <mergeCell ref="AA88:AE88"/>
    <mergeCell ref="AA89:AB89"/>
    <mergeCell ref="AA112:AB112"/>
    <mergeCell ref="AA113:AB113"/>
    <mergeCell ref="A120:A121"/>
    <mergeCell ref="V120:V121"/>
    <mergeCell ref="W120:Z120"/>
    <mergeCell ref="AA120:AE120"/>
    <mergeCell ref="AA121:AB121"/>
    <mergeCell ref="AA125:AB125"/>
    <mergeCell ref="A104:A105"/>
    <mergeCell ref="V104:V105"/>
    <mergeCell ref="W104:Z104"/>
    <mergeCell ref="AA104:AE104"/>
    <mergeCell ref="AA105:AB105"/>
    <mergeCell ref="A152:A153"/>
    <mergeCell ref="V152:V153"/>
    <mergeCell ref="W152:Z152"/>
    <mergeCell ref="AA152:AE152"/>
    <mergeCell ref="AA153:AB153"/>
    <mergeCell ref="A136:A137"/>
    <mergeCell ref="V136:V137"/>
    <mergeCell ref="W136:Z136"/>
    <mergeCell ref="AA136:AE136"/>
    <mergeCell ref="AA137:AB137"/>
    <mergeCell ref="AA126:AB126"/>
    <mergeCell ref="AA127:AB127"/>
    <mergeCell ref="AA122:AB122"/>
    <mergeCell ref="AA123:AB123"/>
    <mergeCell ref="AA124:AB124"/>
    <mergeCell ref="AA154:AB154"/>
    <mergeCell ref="AA155:AB155"/>
    <mergeCell ref="AA156:AB156"/>
    <mergeCell ref="AA144:AB144"/>
    <mergeCell ref="AA145:AB145"/>
    <mergeCell ref="AA160:AB160"/>
    <mergeCell ref="AA161:AB161"/>
    <mergeCell ref="AA32:AB32"/>
    <mergeCell ref="AA157:AB157"/>
    <mergeCell ref="AA158:AB158"/>
    <mergeCell ref="AA159:AB159"/>
    <mergeCell ref="AA128:AB128"/>
    <mergeCell ref="AA129:AB129"/>
    <mergeCell ref="AA106:AB106"/>
    <mergeCell ref="AA107:AB107"/>
    <mergeCell ref="AA108:AB108"/>
    <mergeCell ref="AA109:AB109"/>
    <mergeCell ref="AA110:AB110"/>
    <mergeCell ref="AA111:AB111"/>
    <mergeCell ref="AA96:AB96"/>
    <mergeCell ref="AA97:AB97"/>
    <mergeCell ref="AA78:AB78"/>
    <mergeCell ref="AA79:AB79"/>
    <mergeCell ref="AA138:AB138"/>
    <mergeCell ref="AA139:AB139"/>
    <mergeCell ref="AA140:AB140"/>
    <mergeCell ref="AA141:AB141"/>
    <mergeCell ref="AA142:AB142"/>
    <mergeCell ref="AA143:AB143"/>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FFFF00"/>
    <pageSetUpPr fitToPage="1"/>
  </sheetPr>
  <dimension ref="A1:Z1001"/>
  <sheetViews>
    <sheetView topLeftCell="G33" zoomScale="130" zoomScaleNormal="130" workbookViewId="0">
      <selection activeCell="U68" sqref="U68"/>
    </sheetView>
  </sheetViews>
  <sheetFormatPr defaultColWidth="14.42578125" defaultRowHeight="15" customHeight="1"/>
  <cols>
    <col min="1" max="1" width="13.140625" customWidth="1"/>
    <col min="2" max="2" width="11.42578125" customWidth="1"/>
    <col min="3" max="4" width="10.42578125" customWidth="1"/>
    <col min="5" max="5" width="10.140625" customWidth="1"/>
    <col min="6" max="6" width="11" customWidth="1"/>
    <col min="7" max="7" width="10" customWidth="1"/>
    <col min="8" max="8" width="11.42578125" customWidth="1"/>
    <col min="9" max="9" width="10.42578125" customWidth="1"/>
    <col min="10" max="10" width="3.42578125" customWidth="1"/>
    <col min="11" max="15" width="9.140625" customWidth="1"/>
    <col min="16" max="16" width="7.42578125" customWidth="1"/>
    <col min="17" max="26" width="9.140625" customWidth="1"/>
  </cols>
  <sheetData>
    <row r="1" spans="1:26" ht="16.5" hidden="1" customHeight="1" thickBot="1">
      <c r="A1" s="379" t="s">
        <v>208</v>
      </c>
      <c r="B1" s="715"/>
      <c r="C1" s="715"/>
      <c r="D1" s="715"/>
      <c r="E1" s="715"/>
      <c r="F1" s="715"/>
      <c r="G1" s="715"/>
      <c r="H1" s="715"/>
      <c r="I1" s="380"/>
      <c r="J1" s="122"/>
      <c r="K1" s="122"/>
      <c r="L1" s="122"/>
      <c r="M1" s="122"/>
      <c r="N1" s="122"/>
      <c r="O1" s="122"/>
      <c r="P1" s="122"/>
      <c r="Q1" s="122"/>
      <c r="R1" s="122"/>
      <c r="S1" s="122"/>
      <c r="T1" s="122"/>
      <c r="U1" s="122"/>
      <c r="V1" s="122"/>
      <c r="W1" s="122"/>
      <c r="X1" s="122"/>
      <c r="Y1" s="122"/>
      <c r="Z1" s="122"/>
    </row>
    <row r="2" spans="1:26" ht="25.5" hidden="1" customHeight="1" thickBot="1">
      <c r="A2" s="373" t="s">
        <v>209</v>
      </c>
      <c r="B2" s="1449" t="s">
        <v>210</v>
      </c>
      <c r="C2" s="1277"/>
      <c r="D2" s="1450" t="s">
        <v>211</v>
      </c>
      <c r="E2" s="1277"/>
      <c r="F2" s="1451" t="s">
        <v>212</v>
      </c>
      <c r="G2" s="1277"/>
      <c r="H2" s="1452" t="s">
        <v>213</v>
      </c>
      <c r="I2" s="1277"/>
      <c r="J2" s="122"/>
      <c r="K2" s="716"/>
      <c r="L2" s="123"/>
      <c r="M2" s="123"/>
      <c r="N2" s="123"/>
      <c r="O2" s="123"/>
      <c r="P2" s="123"/>
      <c r="Q2" s="124"/>
      <c r="R2" s="122"/>
      <c r="S2" s="122"/>
      <c r="T2" s="122"/>
      <c r="U2" s="122"/>
      <c r="V2" s="122"/>
      <c r="W2" s="122"/>
      <c r="X2" s="122"/>
      <c r="Y2" s="122"/>
      <c r="Z2" s="122"/>
    </row>
    <row r="3" spans="1:26" ht="12.75" hidden="1" customHeight="1" thickBot="1">
      <c r="A3" s="374"/>
      <c r="B3" s="386" t="s">
        <v>3</v>
      </c>
      <c r="C3" s="387" t="s">
        <v>214</v>
      </c>
      <c r="D3" s="391" t="s">
        <v>3</v>
      </c>
      <c r="E3" s="392" t="s">
        <v>214</v>
      </c>
      <c r="F3" s="381" t="s">
        <v>3</v>
      </c>
      <c r="G3" s="382" t="s">
        <v>214</v>
      </c>
      <c r="H3" s="376" t="s">
        <v>3</v>
      </c>
      <c r="I3" s="377" t="s">
        <v>214</v>
      </c>
      <c r="J3" s="122"/>
      <c r="K3" s="717"/>
      <c r="L3" s="122"/>
      <c r="M3" s="122"/>
      <c r="N3" s="122"/>
      <c r="O3" s="122"/>
      <c r="P3" s="122"/>
      <c r="Q3" s="718"/>
      <c r="R3" s="122"/>
      <c r="S3" s="122"/>
      <c r="T3" s="122"/>
      <c r="U3" s="122"/>
      <c r="V3" s="122"/>
      <c r="W3" s="122"/>
      <c r="X3" s="122"/>
      <c r="Y3" s="122"/>
      <c r="Z3" s="122"/>
    </row>
    <row r="4" spans="1:26" ht="12.75" hidden="1" customHeight="1">
      <c r="A4" s="383" t="s">
        <v>215</v>
      </c>
      <c r="B4" s="388">
        <v>19601.03</v>
      </c>
      <c r="C4" s="393">
        <f>B4/37/18</f>
        <v>29.430975975975976</v>
      </c>
      <c r="D4" s="394">
        <f t="shared" ref="D4:D6" si="0">B4/2</f>
        <v>9800.5149999999994</v>
      </c>
      <c r="E4" s="395">
        <f>D4/18.5/18</f>
        <v>29.430975975975976</v>
      </c>
      <c r="F4" s="396">
        <f t="shared" ref="F4:F6" si="1">B4/2</f>
        <v>9800.5149999999994</v>
      </c>
      <c r="G4" s="397">
        <f>F4/37/9</f>
        <v>29.430975975975976</v>
      </c>
      <c r="H4" s="398">
        <f>F4/2</f>
        <v>4900.2574999999997</v>
      </c>
      <c r="I4" s="378">
        <f>H4/18.5/9</f>
        <v>29.430975975975976</v>
      </c>
      <c r="J4" s="122"/>
      <c r="K4" s="717"/>
      <c r="L4" s="122"/>
      <c r="M4" s="122"/>
      <c r="N4" s="122"/>
      <c r="O4" s="122"/>
      <c r="P4" s="122"/>
      <c r="Q4" s="718"/>
      <c r="R4" s="122"/>
      <c r="S4" s="122"/>
      <c r="T4" s="122"/>
      <c r="U4" s="122"/>
      <c r="V4" s="122"/>
      <c r="W4" s="122"/>
      <c r="X4" s="122"/>
      <c r="Y4" s="122"/>
      <c r="Z4" s="122"/>
    </row>
    <row r="5" spans="1:26" ht="12.75" hidden="1" customHeight="1">
      <c r="A5" s="384" t="s">
        <v>216</v>
      </c>
      <c r="B5" s="389">
        <v>20074.48</v>
      </c>
      <c r="C5" s="126">
        <f t="shared" ref="C5:C6" si="2">B5/37/18</f>
        <v>30.141861861861862</v>
      </c>
      <c r="D5" s="131">
        <f t="shared" si="0"/>
        <v>10037.24</v>
      </c>
      <c r="E5" s="127">
        <f t="shared" ref="E5:E6" si="3">D5/18.5/18</f>
        <v>30.141861861861862</v>
      </c>
      <c r="F5" s="132">
        <f t="shared" si="1"/>
        <v>10037.24</v>
      </c>
      <c r="G5" s="128">
        <f t="shared" ref="G5:G6" si="4">F5/37/9</f>
        <v>30.141861861861862</v>
      </c>
      <c r="H5" s="129">
        <f>F5/2</f>
        <v>5018.62</v>
      </c>
      <c r="I5" s="399">
        <f t="shared" ref="I5:I6" si="5">H5/18.5/9</f>
        <v>30.141861861861862</v>
      </c>
      <c r="J5" s="122"/>
      <c r="K5" s="717"/>
      <c r="L5" s="122"/>
      <c r="M5" s="122"/>
      <c r="N5" s="122"/>
      <c r="O5" s="122"/>
      <c r="P5" s="122"/>
      <c r="Q5" s="718"/>
      <c r="R5" s="122"/>
      <c r="S5" s="122"/>
      <c r="T5" s="122"/>
      <c r="U5" s="122"/>
      <c r="V5" s="122"/>
      <c r="W5" s="122"/>
      <c r="X5" s="122"/>
      <c r="Y5" s="122"/>
      <c r="Z5" s="122"/>
    </row>
    <row r="6" spans="1:26" ht="12.75" hidden="1" customHeight="1" thickBot="1">
      <c r="A6" s="385" t="s">
        <v>217</v>
      </c>
      <c r="B6" s="390">
        <v>21565.38</v>
      </c>
      <c r="C6" s="400">
        <f t="shared" si="2"/>
        <v>32.380450450450454</v>
      </c>
      <c r="D6" s="401">
        <f t="shared" si="0"/>
        <v>10782.69</v>
      </c>
      <c r="E6" s="402">
        <f t="shared" si="3"/>
        <v>32.380450450450454</v>
      </c>
      <c r="F6" s="403">
        <f t="shared" si="1"/>
        <v>10782.69</v>
      </c>
      <c r="G6" s="404">
        <f t="shared" si="4"/>
        <v>32.380450450450454</v>
      </c>
      <c r="H6" s="405">
        <f>F6/2</f>
        <v>5391.3450000000003</v>
      </c>
      <c r="I6" s="406">
        <f t="shared" si="5"/>
        <v>32.380450450450454</v>
      </c>
      <c r="J6" s="122"/>
      <c r="K6" s="717"/>
      <c r="L6" s="122"/>
      <c r="M6" s="122"/>
      <c r="N6" s="122"/>
      <c r="O6" s="122"/>
      <c r="P6" s="122"/>
      <c r="Q6" s="718"/>
      <c r="R6" s="122"/>
      <c r="S6" s="122"/>
      <c r="T6" s="122"/>
      <c r="U6" s="122"/>
      <c r="V6" s="122"/>
      <c r="W6" s="122"/>
      <c r="X6" s="122"/>
      <c r="Y6" s="122"/>
      <c r="Z6" s="122"/>
    </row>
    <row r="7" spans="1:26" ht="6" hidden="1" customHeight="1" thickBot="1">
      <c r="A7" s="122"/>
      <c r="B7" s="122"/>
      <c r="C7" s="122"/>
      <c r="D7" s="122"/>
      <c r="E7" s="122"/>
      <c r="F7" s="122"/>
      <c r="G7" s="122"/>
      <c r="H7" s="122"/>
      <c r="I7" s="122"/>
      <c r="J7" s="122"/>
      <c r="K7" s="717"/>
      <c r="L7" s="122"/>
      <c r="M7" s="122"/>
      <c r="N7" s="122"/>
      <c r="O7" s="122"/>
      <c r="P7" s="122"/>
      <c r="Q7" s="718"/>
      <c r="R7" s="122"/>
      <c r="S7" s="122"/>
      <c r="T7" s="122"/>
      <c r="U7" s="122"/>
      <c r="V7" s="122"/>
      <c r="W7" s="122"/>
      <c r="X7" s="122"/>
      <c r="Y7" s="122"/>
      <c r="Z7" s="122"/>
    </row>
    <row r="8" spans="1:26" ht="22.5" hidden="1" customHeight="1" thickBot="1">
      <c r="A8" s="373" t="s">
        <v>209</v>
      </c>
      <c r="B8" s="1453" t="s">
        <v>210</v>
      </c>
      <c r="C8" s="1277"/>
      <c r="D8" s="1450" t="s">
        <v>211</v>
      </c>
      <c r="E8" s="1277"/>
      <c r="F8" s="1451" t="s">
        <v>212</v>
      </c>
      <c r="G8" s="1277"/>
      <c r="H8" s="1452" t="s">
        <v>213</v>
      </c>
      <c r="I8" s="1277"/>
      <c r="J8" s="122"/>
      <c r="K8" s="717"/>
      <c r="L8" s="122"/>
      <c r="M8" s="122"/>
      <c r="N8" s="122"/>
      <c r="O8" s="122"/>
      <c r="P8" s="122"/>
      <c r="Q8" s="718"/>
      <c r="R8" s="122"/>
      <c r="S8" s="122"/>
      <c r="T8" s="122"/>
      <c r="U8" s="122"/>
      <c r="V8" s="122"/>
      <c r="W8" s="122"/>
      <c r="X8" s="122"/>
      <c r="Y8" s="122"/>
      <c r="Z8" s="122"/>
    </row>
    <row r="9" spans="1:26" ht="12.75" hidden="1" customHeight="1">
      <c r="A9" s="125" t="s">
        <v>218</v>
      </c>
      <c r="B9" s="1454">
        <f>B4</f>
        <v>19601.03</v>
      </c>
      <c r="C9" s="1455"/>
      <c r="D9" s="1456">
        <f t="shared" ref="D9:D11" si="6">B9/2</f>
        <v>9800.5149999999994</v>
      </c>
      <c r="E9" s="1455"/>
      <c r="F9" s="1457">
        <f t="shared" ref="F9" si="7">D9</f>
        <v>9800.5149999999994</v>
      </c>
      <c r="G9" s="1455"/>
      <c r="H9" s="1458">
        <f>H4</f>
        <v>4900.2574999999997</v>
      </c>
      <c r="I9" s="1455"/>
      <c r="J9" s="122"/>
      <c r="K9" s="717"/>
      <c r="L9" s="122"/>
      <c r="M9" s="122"/>
      <c r="N9" s="122"/>
      <c r="O9" s="122"/>
      <c r="P9" s="122"/>
      <c r="Q9" s="718"/>
      <c r="R9" s="122"/>
      <c r="S9" s="122"/>
      <c r="T9" s="122"/>
      <c r="U9" s="122"/>
      <c r="V9" s="122"/>
      <c r="W9" s="122"/>
      <c r="X9" s="122"/>
      <c r="Y9" s="122"/>
      <c r="Z9" s="122"/>
    </row>
    <row r="10" spans="1:26" ht="12.75" hidden="1" customHeight="1">
      <c r="A10" s="133" t="s">
        <v>219</v>
      </c>
      <c r="B10" s="1434">
        <f>B9*DATA!A6</f>
        <v>2240.3977289999998</v>
      </c>
      <c r="C10" s="1435"/>
      <c r="D10" s="1436">
        <f t="shared" si="6"/>
        <v>1120.1988644999999</v>
      </c>
      <c r="E10" s="1435"/>
      <c r="F10" s="1437">
        <f>D10</f>
        <v>1120.1988644999999</v>
      </c>
      <c r="G10" s="1435"/>
      <c r="H10" s="1438">
        <f>H9*DATA!A6</f>
        <v>560.09943224999995</v>
      </c>
      <c r="I10" s="1435"/>
      <c r="J10" s="122"/>
      <c r="K10" s="717"/>
      <c r="L10" s="122"/>
      <c r="M10" s="122"/>
      <c r="N10" s="122"/>
      <c r="O10" s="122"/>
      <c r="P10" s="122"/>
      <c r="Q10" s="718"/>
      <c r="R10" s="122"/>
      <c r="S10" s="122"/>
      <c r="T10" s="122"/>
      <c r="U10" s="122"/>
      <c r="V10" s="122"/>
      <c r="W10" s="122"/>
      <c r="X10" s="122"/>
      <c r="Y10" s="122"/>
      <c r="Z10" s="122"/>
    </row>
    <row r="11" spans="1:26" ht="12.75" hidden="1" customHeight="1">
      <c r="A11" s="133" t="s">
        <v>220</v>
      </c>
      <c r="B11" s="1434">
        <v>8000</v>
      </c>
      <c r="C11" s="1435"/>
      <c r="D11" s="1436">
        <f t="shared" si="6"/>
        <v>4000</v>
      </c>
      <c r="E11" s="1435"/>
      <c r="F11" s="1437">
        <f t="shared" ref="F11:F12" si="8">D11</f>
        <v>4000</v>
      </c>
      <c r="G11" s="1435"/>
      <c r="H11" s="1438">
        <v>2000</v>
      </c>
      <c r="I11" s="1435"/>
      <c r="J11" s="122"/>
      <c r="K11" s="717"/>
      <c r="L11" s="122"/>
      <c r="M11" s="122"/>
      <c r="N11" s="122"/>
      <c r="O11" s="122"/>
      <c r="P11" s="122"/>
      <c r="Q11" s="718"/>
      <c r="R11" s="122"/>
      <c r="S11" s="122"/>
      <c r="T11" s="122"/>
      <c r="U11" s="122"/>
      <c r="V11" s="122"/>
      <c r="W11" s="122"/>
      <c r="X11" s="122"/>
      <c r="Y11" s="122"/>
      <c r="Z11" s="122"/>
    </row>
    <row r="12" spans="1:26" ht="12.75" hidden="1" customHeight="1">
      <c r="A12" s="133" t="s">
        <v>3</v>
      </c>
      <c r="B12" s="1434">
        <f>SUM(B9:B11)</f>
        <v>29841.427728999999</v>
      </c>
      <c r="C12" s="1435"/>
      <c r="D12" s="1436">
        <f>SUM(D9:D11)</f>
        <v>14920.7138645</v>
      </c>
      <c r="E12" s="1435"/>
      <c r="F12" s="1437">
        <f t="shared" si="8"/>
        <v>14920.7138645</v>
      </c>
      <c r="G12" s="1435"/>
      <c r="H12" s="1438">
        <f>SUM(H9:H11)</f>
        <v>7460.3569322499998</v>
      </c>
      <c r="I12" s="1435"/>
      <c r="J12" s="122"/>
      <c r="K12" s="717"/>
      <c r="L12" s="122"/>
      <c r="M12" s="122"/>
      <c r="N12" s="122"/>
      <c r="O12" s="122"/>
      <c r="P12" s="122"/>
      <c r="Q12" s="718"/>
      <c r="R12" s="122"/>
      <c r="S12" s="122"/>
      <c r="T12" s="122"/>
      <c r="U12" s="122"/>
      <c r="V12" s="122"/>
      <c r="W12" s="122"/>
      <c r="X12" s="122"/>
      <c r="Y12" s="122"/>
      <c r="Z12" s="122"/>
    </row>
    <row r="13" spans="1:26" ht="0.75" hidden="1" customHeight="1">
      <c r="A13" s="375"/>
      <c r="B13" s="1439"/>
      <c r="C13" s="1440"/>
      <c r="D13" s="1441"/>
      <c r="E13" s="1440"/>
      <c r="F13" s="1442"/>
      <c r="G13" s="1440"/>
      <c r="H13" s="1443"/>
      <c r="I13" s="1440"/>
      <c r="J13" s="122"/>
      <c r="K13" s="717"/>
      <c r="L13" s="122"/>
      <c r="M13" s="122"/>
      <c r="N13" s="122"/>
      <c r="O13" s="122"/>
      <c r="P13" s="122"/>
      <c r="Q13" s="718"/>
      <c r="R13" s="122"/>
      <c r="S13" s="122"/>
      <c r="T13" s="122"/>
      <c r="U13" s="122"/>
      <c r="V13" s="122"/>
      <c r="W13" s="122"/>
      <c r="X13" s="122"/>
      <c r="Y13" s="122"/>
      <c r="Z13" s="122"/>
    </row>
    <row r="14" spans="1:26" ht="12.75" hidden="1" customHeight="1">
      <c r="A14" s="130" t="s">
        <v>216</v>
      </c>
      <c r="B14" s="1434">
        <f>B5</f>
        <v>20074.48</v>
      </c>
      <c r="C14" s="1435"/>
      <c r="D14" s="1436">
        <f t="shared" ref="D14:D16" si="9">B14/2</f>
        <v>10037.24</v>
      </c>
      <c r="E14" s="1435"/>
      <c r="F14" s="1437">
        <f t="shared" ref="F14:F17" si="10">D14</f>
        <v>10037.24</v>
      </c>
      <c r="G14" s="1435"/>
      <c r="H14" s="1438">
        <f>H5</f>
        <v>5018.62</v>
      </c>
      <c r="I14" s="1435"/>
      <c r="J14" s="122"/>
      <c r="K14" s="717"/>
      <c r="L14" s="122"/>
      <c r="M14" s="122"/>
      <c r="N14" s="122"/>
      <c r="O14" s="122"/>
      <c r="P14" s="122"/>
      <c r="Q14" s="718"/>
      <c r="R14" s="122"/>
      <c r="S14" s="122"/>
      <c r="T14" s="122"/>
      <c r="U14" s="122"/>
      <c r="V14" s="122"/>
      <c r="W14" s="122"/>
      <c r="X14" s="122"/>
      <c r="Y14" s="122"/>
      <c r="Z14" s="122"/>
    </row>
    <row r="15" spans="1:26" ht="12.75" hidden="1" customHeight="1">
      <c r="A15" s="133" t="s">
        <v>219</v>
      </c>
      <c r="B15" s="1434">
        <f>B14*DATA!A6</f>
        <v>2294.5130639999998</v>
      </c>
      <c r="C15" s="1435"/>
      <c r="D15" s="1436">
        <f t="shared" si="9"/>
        <v>1147.2565319999999</v>
      </c>
      <c r="E15" s="1435"/>
      <c r="F15" s="1437">
        <f t="shared" si="10"/>
        <v>1147.2565319999999</v>
      </c>
      <c r="G15" s="1435"/>
      <c r="H15" s="1438">
        <f>H14*DATA!A6</f>
        <v>573.62826599999994</v>
      </c>
      <c r="I15" s="1435"/>
      <c r="J15" s="122"/>
      <c r="K15" s="717"/>
      <c r="L15" s="122"/>
      <c r="M15" s="122"/>
      <c r="N15" s="122"/>
      <c r="O15" s="122"/>
      <c r="P15" s="122"/>
      <c r="Q15" s="718"/>
      <c r="R15" s="122"/>
      <c r="S15" s="122"/>
      <c r="T15" s="122"/>
      <c r="U15" s="122"/>
      <c r="V15" s="122"/>
      <c r="W15" s="122"/>
      <c r="X15" s="122"/>
      <c r="Y15" s="122"/>
      <c r="Z15" s="122"/>
    </row>
    <row r="16" spans="1:26" ht="12.75" hidden="1" customHeight="1" thickBot="1">
      <c r="A16" s="133" t="s">
        <v>220</v>
      </c>
      <c r="B16" s="1434">
        <v>8000</v>
      </c>
      <c r="C16" s="1435"/>
      <c r="D16" s="1436">
        <f t="shared" si="9"/>
        <v>4000</v>
      </c>
      <c r="E16" s="1435"/>
      <c r="F16" s="1437">
        <f t="shared" si="10"/>
        <v>4000</v>
      </c>
      <c r="G16" s="1435"/>
      <c r="H16" s="1438">
        <v>2000</v>
      </c>
      <c r="I16" s="1435"/>
      <c r="J16" s="122"/>
      <c r="K16" s="719"/>
      <c r="L16" s="720"/>
      <c r="M16" s="720"/>
      <c r="N16" s="720"/>
      <c r="O16" s="720"/>
      <c r="P16" s="720"/>
      <c r="Q16" s="721"/>
      <c r="R16" s="122"/>
      <c r="S16" s="122"/>
      <c r="T16" s="122"/>
      <c r="U16" s="122"/>
      <c r="V16" s="122"/>
      <c r="W16" s="122"/>
      <c r="X16" s="122"/>
      <c r="Y16" s="122"/>
      <c r="Z16" s="122"/>
    </row>
    <row r="17" spans="1:26" ht="12.75" hidden="1" customHeight="1">
      <c r="A17" s="133" t="s">
        <v>3</v>
      </c>
      <c r="B17" s="1434">
        <f>SUM(B14:B16)</f>
        <v>30368.993063999998</v>
      </c>
      <c r="C17" s="1435"/>
      <c r="D17" s="1436">
        <f>SUM(D14:D16)</f>
        <v>15184.496531999999</v>
      </c>
      <c r="E17" s="1435"/>
      <c r="F17" s="1437">
        <f t="shared" si="10"/>
        <v>15184.496531999999</v>
      </c>
      <c r="G17" s="1435"/>
      <c r="H17" s="1438">
        <f>SUM(H14:H16)</f>
        <v>7592.2482659999996</v>
      </c>
      <c r="I17" s="1435"/>
      <c r="J17" s="122"/>
      <c r="K17" s="122"/>
      <c r="L17" s="122"/>
      <c r="M17" s="122"/>
      <c r="N17" s="122"/>
      <c r="O17" s="122"/>
      <c r="P17" s="122"/>
      <c r="Q17" s="122"/>
      <c r="R17" s="122"/>
      <c r="S17" s="122"/>
      <c r="T17" s="122"/>
      <c r="U17" s="122"/>
      <c r="V17" s="122"/>
      <c r="W17" s="122"/>
      <c r="X17" s="122"/>
      <c r="Y17" s="122"/>
      <c r="Z17" s="122"/>
    </row>
    <row r="18" spans="1:26" ht="0.75" hidden="1" customHeight="1">
      <c r="A18" s="375"/>
      <c r="B18" s="1439"/>
      <c r="C18" s="1440"/>
      <c r="D18" s="1441"/>
      <c r="E18" s="1440"/>
      <c r="F18" s="1442"/>
      <c r="G18" s="1440"/>
      <c r="H18" s="1443"/>
      <c r="I18" s="1440"/>
      <c r="J18" s="122"/>
      <c r="K18" s="122"/>
      <c r="L18" s="122"/>
      <c r="M18" s="122"/>
      <c r="N18" s="122"/>
      <c r="O18" s="122"/>
      <c r="P18" s="122"/>
      <c r="Q18" s="122"/>
      <c r="R18" s="122"/>
      <c r="S18" s="122"/>
      <c r="T18" s="122"/>
      <c r="U18" s="122"/>
      <c r="V18" s="122"/>
      <c r="W18" s="122"/>
      <c r="X18" s="122"/>
      <c r="Y18" s="122"/>
      <c r="Z18" s="122"/>
    </row>
    <row r="19" spans="1:26" ht="12.75" hidden="1" customHeight="1">
      <c r="A19" s="130" t="s">
        <v>217</v>
      </c>
      <c r="B19" s="1434">
        <f>B6</f>
        <v>21565.38</v>
      </c>
      <c r="C19" s="1435"/>
      <c r="D19" s="1436">
        <f t="shared" ref="D19:D21" si="11">B19/2</f>
        <v>10782.69</v>
      </c>
      <c r="E19" s="1435"/>
      <c r="F19" s="1437">
        <f t="shared" ref="F19:F22" si="12">D19</f>
        <v>10782.69</v>
      </c>
      <c r="G19" s="1435"/>
      <c r="H19" s="1438">
        <f>H6</f>
        <v>5391.3450000000003</v>
      </c>
      <c r="I19" s="1435"/>
      <c r="J19" s="122"/>
      <c r="L19" s="122"/>
      <c r="M19" s="122"/>
      <c r="N19" s="122"/>
      <c r="O19" s="122"/>
      <c r="P19" s="122"/>
      <c r="Q19" s="122"/>
      <c r="R19" s="122"/>
      <c r="S19" s="122"/>
      <c r="T19" s="122"/>
      <c r="U19" s="122"/>
      <c r="V19" s="122"/>
      <c r="W19" s="122"/>
      <c r="X19" s="122"/>
      <c r="Y19" s="122"/>
      <c r="Z19" s="122"/>
    </row>
    <row r="20" spans="1:26" ht="12.75" hidden="1" customHeight="1">
      <c r="A20" s="133" t="s">
        <v>219</v>
      </c>
      <c r="B20" s="1434">
        <f>B19*DATA!A6</f>
        <v>2464.9229340000002</v>
      </c>
      <c r="C20" s="1435"/>
      <c r="D20" s="1436">
        <f t="shared" si="11"/>
        <v>1232.4614670000001</v>
      </c>
      <c r="E20" s="1435"/>
      <c r="F20" s="1437">
        <f t="shared" si="12"/>
        <v>1232.4614670000001</v>
      </c>
      <c r="G20" s="1435"/>
      <c r="H20" s="1438">
        <f>H19*DATA!A6</f>
        <v>616.23073350000004</v>
      </c>
      <c r="I20" s="1435"/>
      <c r="J20" s="122"/>
      <c r="N20" s="122"/>
      <c r="O20" s="122"/>
      <c r="P20" s="122"/>
      <c r="Q20" s="122"/>
      <c r="R20" s="122"/>
      <c r="S20" s="122"/>
      <c r="T20" s="122"/>
      <c r="U20" s="122"/>
      <c r="V20" s="122"/>
      <c r="W20" s="122"/>
      <c r="X20" s="122"/>
      <c r="Y20" s="122"/>
      <c r="Z20" s="122"/>
    </row>
    <row r="21" spans="1:26" ht="12.75" hidden="1" customHeight="1">
      <c r="A21" s="133" t="s">
        <v>220</v>
      </c>
      <c r="B21" s="1434">
        <v>8000</v>
      </c>
      <c r="C21" s="1435"/>
      <c r="D21" s="1436">
        <f t="shared" si="11"/>
        <v>4000</v>
      </c>
      <c r="E21" s="1435"/>
      <c r="F21" s="1437">
        <f t="shared" si="12"/>
        <v>4000</v>
      </c>
      <c r="G21" s="1435"/>
      <c r="H21" s="1438">
        <v>2000</v>
      </c>
      <c r="I21" s="1435"/>
      <c r="J21" s="122"/>
      <c r="N21" s="122"/>
      <c r="O21" s="122"/>
      <c r="P21" s="122"/>
      <c r="Q21" s="122"/>
      <c r="R21" s="122"/>
      <c r="S21" s="122"/>
      <c r="T21" s="122"/>
      <c r="U21" s="122"/>
      <c r="V21" s="122"/>
      <c r="W21" s="122"/>
      <c r="X21" s="122"/>
      <c r="Y21" s="122"/>
      <c r="Z21" s="122"/>
    </row>
    <row r="22" spans="1:26" ht="12.75" hidden="1" customHeight="1" thickBot="1">
      <c r="A22" s="134" t="s">
        <v>3</v>
      </c>
      <c r="B22" s="1444">
        <f>SUM(B19:B21)</f>
        <v>32030.302933999999</v>
      </c>
      <c r="C22" s="1445"/>
      <c r="D22" s="1446">
        <f>SUM(D19:D21)</f>
        <v>16015.151467</v>
      </c>
      <c r="E22" s="1445"/>
      <c r="F22" s="1447">
        <f t="shared" si="12"/>
        <v>16015.151467</v>
      </c>
      <c r="G22" s="1445"/>
      <c r="H22" s="1448">
        <f>SUM(H19:H21)</f>
        <v>8007.5757334999998</v>
      </c>
      <c r="I22" s="1445"/>
      <c r="J22" s="122"/>
      <c r="N22" s="122"/>
      <c r="O22" s="122"/>
      <c r="P22" s="122"/>
      <c r="Q22" s="122"/>
      <c r="R22" s="122"/>
      <c r="S22" s="122"/>
      <c r="T22" s="122"/>
      <c r="U22" s="122"/>
      <c r="V22" s="122"/>
      <c r="W22" s="122"/>
      <c r="X22" s="122"/>
      <c r="Y22" s="122"/>
      <c r="Z22" s="122"/>
    </row>
    <row r="23" spans="1:26" ht="13.5" hidden="1" customHeight="1" thickBot="1">
      <c r="A23" s="122"/>
      <c r="B23" s="122"/>
      <c r="C23" s="122"/>
      <c r="D23" s="122"/>
      <c r="E23" s="122"/>
      <c r="F23" s="122"/>
      <c r="G23" s="122"/>
      <c r="H23" s="122"/>
      <c r="I23" s="122"/>
      <c r="J23" s="122"/>
      <c r="L23" s="122"/>
      <c r="M23" s="122"/>
      <c r="N23" s="122"/>
      <c r="O23" s="122"/>
      <c r="P23" s="122"/>
      <c r="Q23" s="122"/>
      <c r="R23" s="122"/>
      <c r="S23" s="122"/>
      <c r="T23" s="122"/>
      <c r="U23" s="122"/>
      <c r="V23" s="122"/>
      <c r="W23" s="122"/>
      <c r="X23" s="122"/>
      <c r="Y23" s="122"/>
      <c r="Z23" s="122"/>
    </row>
    <row r="24" spans="1:26" ht="16.5" customHeight="1" thickBot="1">
      <c r="A24" s="379" t="s">
        <v>221</v>
      </c>
      <c r="B24" s="715"/>
      <c r="C24" s="715"/>
      <c r="D24" s="715"/>
      <c r="E24" s="715"/>
      <c r="F24" s="715"/>
      <c r="G24" s="715"/>
      <c r="H24" s="715"/>
      <c r="I24" s="380"/>
      <c r="J24" s="122"/>
      <c r="K24" s="140"/>
      <c r="L24" s="411"/>
      <c r="M24" s="411"/>
      <c r="N24" s="411"/>
      <c r="O24" s="411"/>
      <c r="P24" s="411"/>
      <c r="Q24" s="411"/>
      <c r="R24" s="122"/>
      <c r="S24" s="122"/>
      <c r="T24" s="122"/>
      <c r="U24" s="122"/>
      <c r="V24" s="122"/>
      <c r="W24" s="122"/>
      <c r="X24" s="122"/>
      <c r="Y24" s="122"/>
      <c r="Z24" s="122"/>
    </row>
    <row r="25" spans="1:26" ht="19.5" thickBot="1">
      <c r="A25" s="373" t="s">
        <v>222</v>
      </c>
      <c r="B25" s="1449" t="s">
        <v>210</v>
      </c>
      <c r="C25" s="1277"/>
      <c r="D25" s="1450" t="s">
        <v>211</v>
      </c>
      <c r="E25" s="1277"/>
      <c r="F25" s="1451" t="s">
        <v>212</v>
      </c>
      <c r="G25" s="1277"/>
      <c r="H25" s="1452" t="s">
        <v>213</v>
      </c>
      <c r="I25" s="1277"/>
      <c r="J25" s="122"/>
      <c r="K25" s="777"/>
      <c r="L25" s="408"/>
      <c r="M25" s="408"/>
      <c r="N25" s="408"/>
      <c r="O25" s="408"/>
      <c r="P25" s="408"/>
      <c r="Q25" s="409"/>
      <c r="R25" s="122"/>
      <c r="S25" s="122"/>
      <c r="T25" s="122"/>
      <c r="U25" s="122"/>
      <c r="V25" s="122"/>
      <c r="W25" s="122"/>
      <c r="X25" s="122"/>
      <c r="Y25" s="122"/>
      <c r="Z25" s="122"/>
    </row>
    <row r="26" spans="1:26" ht="12.75" customHeight="1" thickBot="1">
      <c r="A26" s="374"/>
      <c r="B26" s="386" t="s">
        <v>3</v>
      </c>
      <c r="C26" s="387" t="s">
        <v>214</v>
      </c>
      <c r="D26" s="391" t="s">
        <v>3</v>
      </c>
      <c r="E26" s="392" t="s">
        <v>214</v>
      </c>
      <c r="F26" s="381" t="s">
        <v>3</v>
      </c>
      <c r="G26" s="382" t="s">
        <v>214</v>
      </c>
      <c r="H26" s="376" t="s">
        <v>3</v>
      </c>
      <c r="I26" s="377" t="s">
        <v>214</v>
      </c>
      <c r="J26" s="122"/>
      <c r="K26" s="775"/>
      <c r="L26" s="411"/>
      <c r="M26" s="411"/>
      <c r="N26" s="411"/>
      <c r="O26" s="411"/>
      <c r="P26" s="411"/>
      <c r="Q26" s="412"/>
      <c r="R26" s="122"/>
      <c r="S26" s="122"/>
      <c r="T26" s="122"/>
      <c r="U26" s="122"/>
      <c r="V26" s="122"/>
      <c r="W26" s="122"/>
      <c r="X26" s="122"/>
      <c r="Y26" s="122"/>
      <c r="Z26" s="122"/>
    </row>
    <row r="27" spans="1:26" ht="12.75" customHeight="1">
      <c r="A27" s="383" t="s">
        <v>215</v>
      </c>
      <c r="B27" s="388">
        <v>20973.1</v>
      </c>
      <c r="C27" s="393">
        <f>B27/37/18</f>
        <v>31.491141141141139</v>
      </c>
      <c r="D27" s="394">
        <f t="shared" ref="D27:D29" si="13">B27/2</f>
        <v>10486.55</v>
      </c>
      <c r="E27" s="395">
        <f>D27/18.5/18</f>
        <v>31.491141141141139</v>
      </c>
      <c r="F27" s="396">
        <f t="shared" ref="F27:F29" si="14">B27/2</f>
        <v>10486.55</v>
      </c>
      <c r="G27" s="397">
        <f>F27/37/9</f>
        <v>31.491141141141139</v>
      </c>
      <c r="H27" s="398">
        <f>F27/2</f>
        <v>5243.2749999999996</v>
      </c>
      <c r="I27" s="378">
        <f>H27/18.5/9</f>
        <v>31.491141141141139</v>
      </c>
      <c r="J27" s="122"/>
      <c r="K27" s="775"/>
      <c r="L27" s="411"/>
      <c r="M27" s="411"/>
      <c r="N27" s="411"/>
      <c r="O27" s="411"/>
      <c r="P27" s="411"/>
      <c r="Q27" s="412"/>
      <c r="R27" s="122"/>
      <c r="S27" s="122"/>
      <c r="T27" s="122"/>
      <c r="U27" s="122"/>
      <c r="V27" s="122"/>
      <c r="W27" s="122"/>
      <c r="X27" s="122"/>
      <c r="Y27" s="122"/>
      <c r="Z27" s="122"/>
    </row>
    <row r="28" spans="1:26" ht="12.75" customHeight="1">
      <c r="A28" s="384" t="s">
        <v>216</v>
      </c>
      <c r="B28" s="389">
        <v>21479.69</v>
      </c>
      <c r="C28" s="126">
        <f t="shared" ref="C28:C29" si="15">B28/37/18</f>
        <v>32.251786786786781</v>
      </c>
      <c r="D28" s="131">
        <f t="shared" si="13"/>
        <v>10739.844999999999</v>
      </c>
      <c r="E28" s="127">
        <f t="shared" ref="E28:E29" si="16">D28/18.5/18</f>
        <v>32.251786786786781</v>
      </c>
      <c r="F28" s="132">
        <f t="shared" si="14"/>
        <v>10739.844999999999</v>
      </c>
      <c r="G28" s="128">
        <f t="shared" ref="G28:G29" si="17">F28/37/9</f>
        <v>32.251786786786781</v>
      </c>
      <c r="H28" s="129">
        <f>F28/2</f>
        <v>5369.9224999999997</v>
      </c>
      <c r="I28" s="399">
        <f t="shared" ref="I28:I29" si="18">H28/18.5/9</f>
        <v>32.251786786786781</v>
      </c>
      <c r="J28" s="122"/>
      <c r="K28" s="775"/>
      <c r="L28" s="411"/>
      <c r="M28" s="411"/>
      <c r="N28" s="411"/>
      <c r="O28" s="411"/>
      <c r="P28" s="411"/>
      <c r="Q28" s="412"/>
      <c r="R28" s="122"/>
      <c r="S28" s="122"/>
      <c r="T28" s="122"/>
      <c r="U28" s="122"/>
      <c r="V28" s="122"/>
      <c r="W28" s="122"/>
      <c r="X28" s="122"/>
      <c r="Y28" s="122"/>
      <c r="Z28" s="122"/>
    </row>
    <row r="29" spans="1:26" ht="12.75" customHeight="1" thickBot="1">
      <c r="A29" s="385" t="s">
        <v>217</v>
      </c>
      <c r="B29" s="390">
        <v>23074.959999999999</v>
      </c>
      <c r="C29" s="400">
        <f t="shared" si="15"/>
        <v>34.647087087087087</v>
      </c>
      <c r="D29" s="401">
        <f t="shared" si="13"/>
        <v>11537.48</v>
      </c>
      <c r="E29" s="402">
        <f t="shared" si="16"/>
        <v>34.647087087087087</v>
      </c>
      <c r="F29" s="403">
        <f t="shared" si="14"/>
        <v>11537.48</v>
      </c>
      <c r="G29" s="404">
        <f t="shared" si="17"/>
        <v>34.647087087087087</v>
      </c>
      <c r="H29" s="405">
        <f>F29/2</f>
        <v>5768.74</v>
      </c>
      <c r="I29" s="406">
        <f t="shared" si="18"/>
        <v>34.647087087087087</v>
      </c>
      <c r="J29" s="122"/>
      <c r="K29" s="775"/>
      <c r="L29" s="411"/>
      <c r="M29" s="411"/>
      <c r="N29" s="411"/>
      <c r="O29" s="411"/>
      <c r="P29" s="411"/>
      <c r="Q29" s="412"/>
      <c r="R29" s="122"/>
      <c r="S29" s="122"/>
      <c r="T29" s="122"/>
      <c r="U29" s="122"/>
      <c r="V29" s="122"/>
      <c r="W29" s="122"/>
      <c r="X29" s="122"/>
      <c r="Y29" s="122"/>
      <c r="Z29" s="122"/>
    </row>
    <row r="30" spans="1:26" ht="6.75" customHeight="1" thickBot="1">
      <c r="A30" s="122"/>
      <c r="B30" s="122"/>
      <c r="C30" s="122"/>
      <c r="D30" s="122"/>
      <c r="E30" s="122"/>
      <c r="F30" s="122"/>
      <c r="G30" s="122"/>
      <c r="H30" s="122"/>
      <c r="I30" s="122"/>
      <c r="J30" s="122"/>
      <c r="K30" s="775"/>
      <c r="L30" s="411"/>
      <c r="M30" s="411"/>
      <c r="N30" s="411"/>
      <c r="O30" s="411"/>
      <c r="P30" s="411"/>
      <c r="Q30" s="412"/>
      <c r="R30" s="122"/>
      <c r="S30" s="122"/>
      <c r="T30" s="122"/>
      <c r="U30" s="122"/>
      <c r="V30" s="122"/>
      <c r="W30" s="122"/>
      <c r="X30" s="122"/>
      <c r="Y30" s="122"/>
      <c r="Z30" s="122"/>
    </row>
    <row r="31" spans="1:26" ht="19.5" thickBot="1">
      <c r="A31" s="373" t="s">
        <v>222</v>
      </c>
      <c r="B31" s="1453" t="s">
        <v>210</v>
      </c>
      <c r="C31" s="1277"/>
      <c r="D31" s="1450" t="s">
        <v>211</v>
      </c>
      <c r="E31" s="1277"/>
      <c r="F31" s="1451" t="s">
        <v>212</v>
      </c>
      <c r="G31" s="1277"/>
      <c r="H31" s="1452" t="s">
        <v>213</v>
      </c>
      <c r="I31" s="1277"/>
      <c r="J31" s="122"/>
      <c r="K31" s="775"/>
      <c r="L31" s="411"/>
      <c r="M31" s="411"/>
      <c r="N31" s="411"/>
      <c r="O31" s="411"/>
      <c r="P31" s="411"/>
      <c r="Q31" s="412"/>
      <c r="R31" s="122"/>
      <c r="S31" s="122"/>
      <c r="T31" s="122"/>
      <c r="U31" s="122"/>
      <c r="V31" s="122"/>
      <c r="W31" s="122"/>
      <c r="X31" s="122"/>
      <c r="Y31" s="122"/>
      <c r="Z31" s="122"/>
    </row>
    <row r="32" spans="1:26" ht="12.75" customHeight="1">
      <c r="A32" s="125" t="s">
        <v>218</v>
      </c>
      <c r="B32" s="1454">
        <f>B27</f>
        <v>20973.1</v>
      </c>
      <c r="C32" s="1455"/>
      <c r="D32" s="1456">
        <f t="shared" ref="D32:D34" si="19">B32/2</f>
        <v>10486.55</v>
      </c>
      <c r="E32" s="1455"/>
      <c r="F32" s="1457">
        <f t="shared" ref="F32" si="20">D32</f>
        <v>10486.55</v>
      </c>
      <c r="G32" s="1455"/>
      <c r="H32" s="1458">
        <f>H27</f>
        <v>5243.2749999999996</v>
      </c>
      <c r="I32" s="1455"/>
      <c r="J32" s="122"/>
      <c r="K32" s="775"/>
      <c r="L32" s="411"/>
      <c r="M32" s="411"/>
      <c r="N32" s="411"/>
      <c r="O32" s="411"/>
      <c r="P32" s="411"/>
      <c r="Q32" s="412"/>
      <c r="R32" s="122"/>
      <c r="S32" s="122"/>
      <c r="T32" s="122"/>
      <c r="U32" s="122"/>
      <c r="V32" s="122"/>
      <c r="W32" s="122"/>
      <c r="X32" s="122"/>
      <c r="Y32" s="122"/>
      <c r="Z32" s="122"/>
    </row>
    <row r="33" spans="1:26" ht="12.75" customHeight="1">
      <c r="A33" s="133" t="s">
        <v>219</v>
      </c>
      <c r="B33" s="1434">
        <f>B32*DATA!A6</f>
        <v>2397.2253299999998</v>
      </c>
      <c r="C33" s="1435"/>
      <c r="D33" s="1436">
        <f t="shared" si="19"/>
        <v>1198.6126649999999</v>
      </c>
      <c r="E33" s="1435"/>
      <c r="F33" s="1437">
        <f>D33</f>
        <v>1198.6126649999999</v>
      </c>
      <c r="G33" s="1435"/>
      <c r="H33" s="1438">
        <f>H32*DATA!A6</f>
        <v>599.30633249999994</v>
      </c>
      <c r="I33" s="1435"/>
      <c r="J33" s="122"/>
      <c r="K33" s="775"/>
      <c r="L33" s="411"/>
      <c r="M33" s="411"/>
      <c r="N33" s="411"/>
      <c r="O33" s="411"/>
      <c r="P33" s="411"/>
      <c r="Q33" s="412"/>
      <c r="R33" s="122"/>
      <c r="S33" s="122"/>
      <c r="T33" s="122"/>
      <c r="U33" s="122"/>
      <c r="V33" s="122"/>
      <c r="W33" s="122"/>
      <c r="X33" s="122"/>
      <c r="Y33" s="122"/>
      <c r="Z33" s="122"/>
    </row>
    <row r="34" spans="1:26" ht="12.75" customHeight="1">
      <c r="A34" s="133" t="s">
        <v>220</v>
      </c>
      <c r="B34" s="1434">
        <v>10000</v>
      </c>
      <c r="C34" s="1435"/>
      <c r="D34" s="1436">
        <f t="shared" si="19"/>
        <v>5000</v>
      </c>
      <c r="E34" s="1435"/>
      <c r="F34" s="1437">
        <f t="shared" ref="F34:F35" si="21">D34</f>
        <v>5000</v>
      </c>
      <c r="G34" s="1435"/>
      <c r="H34" s="1438">
        <f>D34/2</f>
        <v>2500</v>
      </c>
      <c r="I34" s="1435"/>
      <c r="J34" s="122"/>
      <c r="K34" s="775"/>
      <c r="L34" s="411"/>
      <c r="M34" s="411"/>
      <c r="N34" s="411"/>
      <c r="O34" s="411"/>
      <c r="P34" s="411"/>
      <c r="Q34" s="412"/>
      <c r="R34" s="122"/>
      <c r="S34" s="122"/>
      <c r="T34" s="122"/>
      <c r="U34" s="122"/>
      <c r="V34" s="122"/>
      <c r="W34" s="122"/>
      <c r="X34" s="122"/>
      <c r="Y34" s="122"/>
      <c r="Z34" s="122"/>
    </row>
    <row r="35" spans="1:26" ht="12" customHeight="1">
      <c r="A35" s="133" t="s">
        <v>3</v>
      </c>
      <c r="B35" s="1434">
        <f>SUM(B32:B34)</f>
        <v>33370.32533</v>
      </c>
      <c r="C35" s="1435"/>
      <c r="D35" s="1436">
        <f>SUM(D32:D34)</f>
        <v>16685.162665</v>
      </c>
      <c r="E35" s="1435"/>
      <c r="F35" s="1437">
        <f t="shared" si="21"/>
        <v>16685.162665</v>
      </c>
      <c r="G35" s="1435"/>
      <c r="H35" s="1438">
        <f>SUM(H32:H34)</f>
        <v>8342.5813324999999</v>
      </c>
      <c r="I35" s="1435"/>
      <c r="J35" s="122"/>
      <c r="K35" s="775"/>
      <c r="L35" s="411"/>
      <c r="M35" s="411"/>
      <c r="N35" s="411"/>
      <c r="O35" s="411"/>
      <c r="P35" s="411"/>
      <c r="Q35" s="412"/>
      <c r="R35" s="122"/>
      <c r="S35" s="122"/>
      <c r="T35" s="122"/>
      <c r="U35" s="122"/>
      <c r="V35" s="122"/>
      <c r="W35" s="122"/>
      <c r="X35" s="122"/>
      <c r="Y35" s="122"/>
      <c r="Z35" s="122"/>
    </row>
    <row r="36" spans="1:26" ht="0.75" customHeight="1">
      <c r="A36" s="375"/>
      <c r="B36" s="1439"/>
      <c r="C36" s="1440"/>
      <c r="D36" s="1441"/>
      <c r="E36" s="1440"/>
      <c r="F36" s="1442"/>
      <c r="G36" s="1440"/>
      <c r="H36" s="1443"/>
      <c r="I36" s="1440"/>
      <c r="J36" s="122"/>
      <c r="K36" s="775"/>
      <c r="L36" s="411"/>
      <c r="M36" s="411"/>
      <c r="N36" s="411"/>
      <c r="O36" s="411"/>
      <c r="P36" s="411"/>
      <c r="Q36" s="412"/>
      <c r="R36" s="122"/>
      <c r="S36" s="122"/>
      <c r="T36" s="122"/>
      <c r="U36" s="122"/>
      <c r="V36" s="122"/>
      <c r="W36" s="122"/>
      <c r="X36" s="122"/>
      <c r="Y36" s="122"/>
      <c r="Z36" s="122"/>
    </row>
    <row r="37" spans="1:26" ht="12.75" customHeight="1">
      <c r="A37" s="130" t="s">
        <v>216</v>
      </c>
      <c r="B37" s="1434">
        <f>B28</f>
        <v>21479.69</v>
      </c>
      <c r="C37" s="1435"/>
      <c r="D37" s="1436">
        <f t="shared" ref="D37:D39" si="22">B37/2</f>
        <v>10739.844999999999</v>
      </c>
      <c r="E37" s="1435"/>
      <c r="F37" s="1437">
        <f t="shared" ref="F37:F40" si="23">D37</f>
        <v>10739.844999999999</v>
      </c>
      <c r="G37" s="1435"/>
      <c r="H37" s="1438">
        <f>H28</f>
        <v>5369.9224999999997</v>
      </c>
      <c r="I37" s="1435"/>
      <c r="J37" s="122"/>
      <c r="K37" s="775"/>
      <c r="L37" s="411"/>
      <c r="M37" s="411"/>
      <c r="N37" s="411"/>
      <c r="O37" s="411"/>
      <c r="P37" s="411"/>
      <c r="Q37" s="412"/>
      <c r="R37" s="122"/>
      <c r="S37" s="122"/>
      <c r="T37" s="122"/>
      <c r="U37" s="122"/>
      <c r="V37" s="122"/>
      <c r="W37" s="122"/>
      <c r="X37" s="122"/>
      <c r="Y37" s="122"/>
      <c r="Z37" s="122"/>
    </row>
    <row r="38" spans="1:26" ht="12.75" customHeight="1">
      <c r="A38" s="133" t="s">
        <v>219</v>
      </c>
      <c r="B38" s="1434">
        <f>B37*DATA!A6</f>
        <v>2455.1285669999997</v>
      </c>
      <c r="C38" s="1435"/>
      <c r="D38" s="1436">
        <f t="shared" si="22"/>
        <v>1227.5642834999999</v>
      </c>
      <c r="E38" s="1435"/>
      <c r="F38" s="1437">
        <f t="shared" si="23"/>
        <v>1227.5642834999999</v>
      </c>
      <c r="G38" s="1435"/>
      <c r="H38" s="1438">
        <f>H37*DATA!A6</f>
        <v>613.78214174999994</v>
      </c>
      <c r="I38" s="1435"/>
      <c r="J38" s="122"/>
      <c r="K38" s="775"/>
      <c r="L38" s="411"/>
      <c r="M38" s="411"/>
      <c r="N38" s="411"/>
      <c r="O38" s="411"/>
      <c r="P38" s="411"/>
      <c r="Q38" s="412"/>
      <c r="R38" s="122"/>
      <c r="S38" s="122"/>
      <c r="T38" s="122"/>
      <c r="U38" s="122"/>
      <c r="V38" s="122"/>
      <c r="W38" s="122"/>
      <c r="X38" s="122"/>
      <c r="Y38" s="122"/>
      <c r="Z38" s="122"/>
    </row>
    <row r="39" spans="1:26" ht="12.75" customHeight="1">
      <c r="A39" s="133" t="s">
        <v>220</v>
      </c>
      <c r="B39" s="1434">
        <v>10000</v>
      </c>
      <c r="C39" s="1435"/>
      <c r="D39" s="1436">
        <f t="shared" si="22"/>
        <v>5000</v>
      </c>
      <c r="E39" s="1435"/>
      <c r="F39" s="1437">
        <f t="shared" si="23"/>
        <v>5000</v>
      </c>
      <c r="G39" s="1435"/>
      <c r="H39" s="1438">
        <f>D39/2</f>
        <v>2500</v>
      </c>
      <c r="I39" s="1435"/>
      <c r="J39" s="122"/>
      <c r="K39" s="775"/>
      <c r="L39" s="411"/>
      <c r="M39" s="411"/>
      <c r="N39" s="411"/>
      <c r="O39" s="411"/>
      <c r="P39" s="411"/>
      <c r="Q39" s="412"/>
      <c r="R39" s="122"/>
      <c r="S39" s="122"/>
      <c r="T39" s="122"/>
      <c r="U39" s="122"/>
      <c r="V39" s="122"/>
      <c r="W39" s="122"/>
      <c r="X39" s="122"/>
      <c r="Y39" s="122"/>
      <c r="Z39" s="122"/>
    </row>
    <row r="40" spans="1:26" ht="12.75" customHeight="1" thickBot="1">
      <c r="A40" s="133" t="s">
        <v>3</v>
      </c>
      <c r="B40" s="1434">
        <f>SUM(B37:B39)</f>
        <v>33934.818566999995</v>
      </c>
      <c r="C40" s="1435"/>
      <c r="D40" s="1436">
        <f>SUM(D37:D39)</f>
        <v>16967.409283499997</v>
      </c>
      <c r="E40" s="1435"/>
      <c r="F40" s="1437">
        <f t="shared" si="23"/>
        <v>16967.409283499997</v>
      </c>
      <c r="G40" s="1435"/>
      <c r="H40" s="1438">
        <f>SUM(H37:H39)</f>
        <v>8483.7046417499987</v>
      </c>
      <c r="I40" s="1435"/>
      <c r="J40" s="122"/>
      <c r="K40" s="776"/>
      <c r="L40" s="414"/>
      <c r="M40" s="414"/>
      <c r="N40" s="414"/>
      <c r="O40" s="414"/>
      <c r="P40" s="414"/>
      <c r="Q40" s="415"/>
      <c r="R40" s="122"/>
      <c r="S40" s="122"/>
      <c r="T40" s="122"/>
      <c r="U40" s="122"/>
      <c r="V40" s="122"/>
      <c r="W40" s="122"/>
      <c r="X40" s="122"/>
      <c r="Y40" s="122"/>
      <c r="Z40" s="122"/>
    </row>
    <row r="41" spans="1:26" ht="0.75" customHeight="1">
      <c r="A41" s="375"/>
      <c r="B41" s="1439"/>
      <c r="C41" s="1440"/>
      <c r="D41" s="1441"/>
      <c r="E41" s="1440"/>
      <c r="F41" s="1442"/>
      <c r="G41" s="1440"/>
      <c r="H41" s="1443"/>
      <c r="I41" s="1440"/>
      <c r="J41" s="122"/>
      <c r="K41" s="122"/>
      <c r="L41" s="122"/>
      <c r="M41" s="122"/>
      <c r="N41" s="122"/>
      <c r="O41" s="122"/>
      <c r="P41" s="122"/>
      <c r="Q41" s="122"/>
      <c r="R41" s="122"/>
      <c r="S41" s="122"/>
      <c r="T41" s="122"/>
      <c r="U41" s="122"/>
      <c r="V41" s="122"/>
      <c r="W41" s="122"/>
      <c r="X41" s="122"/>
      <c r="Y41" s="122"/>
      <c r="Z41" s="122"/>
    </row>
    <row r="42" spans="1:26" ht="12.75" customHeight="1" thickBot="1">
      <c r="A42" s="130" t="s">
        <v>217</v>
      </c>
      <c r="B42" s="1434">
        <f>B29</f>
        <v>23074.959999999999</v>
      </c>
      <c r="C42" s="1435"/>
      <c r="D42" s="1436">
        <f t="shared" ref="D42:D44" si="24">B42/2</f>
        <v>11537.48</v>
      </c>
      <c r="E42" s="1435"/>
      <c r="F42" s="1437">
        <f t="shared" ref="F42:F45" si="25">D42</f>
        <v>11537.48</v>
      </c>
      <c r="G42" s="1435"/>
      <c r="H42" s="1438">
        <f>H29</f>
        <v>5768.74</v>
      </c>
      <c r="I42" s="1435"/>
      <c r="J42" s="122"/>
      <c r="K42" s="122"/>
      <c r="L42" s="122"/>
      <c r="M42" s="122"/>
      <c r="N42" s="122"/>
      <c r="O42" s="122"/>
      <c r="P42" s="122"/>
      <c r="Q42" s="122"/>
      <c r="R42" s="122"/>
      <c r="S42" s="122"/>
      <c r="T42" s="122"/>
      <c r="U42" s="122"/>
      <c r="V42" s="122"/>
      <c r="W42" s="122"/>
      <c r="X42" s="122"/>
      <c r="Y42" s="122"/>
      <c r="Z42" s="122"/>
    </row>
    <row r="43" spans="1:26" ht="12.75" customHeight="1">
      <c r="A43" s="133" t="s">
        <v>219</v>
      </c>
      <c r="B43" s="1434">
        <f>B42*DATA!A6</f>
        <v>2637.467928</v>
      </c>
      <c r="C43" s="1435"/>
      <c r="D43" s="1436">
        <f t="shared" si="24"/>
        <v>1318.733964</v>
      </c>
      <c r="E43" s="1435"/>
      <c r="F43" s="1437">
        <f t="shared" si="25"/>
        <v>1318.733964</v>
      </c>
      <c r="G43" s="1435"/>
      <c r="H43" s="1438">
        <f>H42*DATA!A6</f>
        <v>659.36698200000001</v>
      </c>
      <c r="I43" s="1435"/>
      <c r="J43" s="122"/>
      <c r="K43" s="407" t="s">
        <v>223</v>
      </c>
      <c r="L43" s="408"/>
      <c r="M43" s="409"/>
      <c r="N43" s="122"/>
      <c r="O43" s="122"/>
      <c r="P43" s="122"/>
      <c r="Q43" s="122"/>
      <c r="R43" s="122"/>
      <c r="S43" s="122"/>
      <c r="T43" s="122"/>
      <c r="U43" s="122"/>
      <c r="V43" s="122"/>
      <c r="W43" s="122"/>
      <c r="X43" s="122"/>
      <c r="Y43" s="122"/>
      <c r="Z43" s="122"/>
    </row>
    <row r="44" spans="1:26" ht="12.75" customHeight="1">
      <c r="A44" s="133" t="s">
        <v>220</v>
      </c>
      <c r="B44" s="1434">
        <v>10000</v>
      </c>
      <c r="C44" s="1435"/>
      <c r="D44" s="1436">
        <f t="shared" si="24"/>
        <v>5000</v>
      </c>
      <c r="E44" s="1435"/>
      <c r="F44" s="1437">
        <f t="shared" si="25"/>
        <v>5000</v>
      </c>
      <c r="G44" s="1435"/>
      <c r="H44" s="1438">
        <f>D44/2</f>
        <v>2500</v>
      </c>
      <c r="I44" s="1435"/>
      <c r="J44" s="122"/>
      <c r="K44" s="410" t="s">
        <v>224</v>
      </c>
      <c r="L44" s="411"/>
      <c r="M44" s="412"/>
      <c r="N44" s="122"/>
      <c r="O44" s="122"/>
      <c r="P44" s="122"/>
      <c r="Q44" s="122"/>
      <c r="R44" s="122"/>
      <c r="S44" s="122"/>
      <c r="T44" s="122"/>
      <c r="U44" s="122"/>
      <c r="V44" s="122"/>
      <c r="W44" s="122"/>
      <c r="X44" s="122"/>
      <c r="Y44" s="122"/>
      <c r="Z44" s="122"/>
    </row>
    <row r="45" spans="1:26" ht="12.75" customHeight="1" thickBot="1">
      <c r="A45" s="134" t="s">
        <v>3</v>
      </c>
      <c r="B45" s="1444">
        <f>SUM(B42:B44)</f>
        <v>35712.427927999997</v>
      </c>
      <c r="C45" s="1445"/>
      <c r="D45" s="1446">
        <f>SUM(D42:D44)</f>
        <v>17856.213963999999</v>
      </c>
      <c r="E45" s="1445"/>
      <c r="F45" s="1447">
        <f t="shared" si="25"/>
        <v>17856.213963999999</v>
      </c>
      <c r="G45" s="1445"/>
      <c r="H45" s="1448">
        <f>SUM(H42:H44)</f>
        <v>8928.1069819999993</v>
      </c>
      <c r="I45" s="1445"/>
      <c r="J45" s="122"/>
      <c r="K45" s="413" t="s">
        <v>225</v>
      </c>
      <c r="L45" s="414"/>
      <c r="M45" s="415"/>
      <c r="N45" s="122"/>
      <c r="O45" s="122"/>
      <c r="P45" s="122"/>
      <c r="Q45" s="122"/>
      <c r="R45" s="122"/>
      <c r="S45" s="122"/>
      <c r="T45" s="122"/>
      <c r="U45" s="122"/>
      <c r="V45" s="122"/>
      <c r="W45" s="122"/>
      <c r="X45" s="122"/>
      <c r="Y45" s="122"/>
      <c r="Z45" s="122"/>
    </row>
    <row r="46" spans="1:26" ht="12.75" customHeight="1" thickBot="1">
      <c r="A46" s="122"/>
      <c r="B46" s="122"/>
      <c r="C46" s="122"/>
      <c r="D46" s="122"/>
      <c r="E46" s="122"/>
      <c r="F46" s="122"/>
      <c r="G46" s="122"/>
      <c r="H46" s="122"/>
      <c r="I46" s="122"/>
      <c r="J46" s="122"/>
      <c r="K46" s="122"/>
      <c r="L46" s="122"/>
      <c r="M46" s="122"/>
      <c r="N46" s="122"/>
      <c r="O46" s="122"/>
      <c r="P46" s="122"/>
      <c r="Q46" s="122"/>
      <c r="R46" s="122"/>
      <c r="S46" s="122"/>
      <c r="T46" s="122"/>
      <c r="U46" s="122"/>
      <c r="V46" s="122"/>
      <c r="W46" s="122"/>
      <c r="X46" s="122"/>
      <c r="Y46" s="122"/>
      <c r="Z46" s="122"/>
    </row>
    <row r="47" spans="1:26" ht="13.5" thickBot="1">
      <c r="A47" s="379" t="s">
        <v>226</v>
      </c>
      <c r="B47" s="715"/>
      <c r="C47" s="715"/>
      <c r="D47" s="715"/>
      <c r="E47" s="715"/>
      <c r="F47" s="715"/>
      <c r="G47" s="715"/>
      <c r="H47" s="715"/>
      <c r="I47" s="380"/>
      <c r="J47" s="122"/>
      <c r="K47" s="1459" t="s">
        <v>227</v>
      </c>
      <c r="L47" s="1460"/>
      <c r="M47" s="1460"/>
      <c r="N47" s="1460"/>
      <c r="O47" s="1460"/>
      <c r="P47" s="1460"/>
      <c r="Q47" s="1460"/>
      <c r="R47" s="1461"/>
      <c r="S47" s="122"/>
      <c r="T47" s="122"/>
      <c r="U47" s="122"/>
      <c r="V47" s="122"/>
      <c r="W47" s="122"/>
      <c r="X47" s="122"/>
      <c r="Y47" s="122"/>
      <c r="Z47" s="122"/>
    </row>
    <row r="48" spans="1:26" ht="19.5" thickBot="1">
      <c r="A48" s="373" t="s">
        <v>228</v>
      </c>
      <c r="B48" s="1449" t="s">
        <v>210</v>
      </c>
      <c r="C48" s="1277"/>
      <c r="D48" s="1450" t="s">
        <v>211</v>
      </c>
      <c r="E48" s="1277"/>
      <c r="F48" s="1451" t="s">
        <v>212</v>
      </c>
      <c r="G48" s="1277"/>
      <c r="H48" s="1452" t="s">
        <v>213</v>
      </c>
      <c r="I48" s="1277"/>
      <c r="J48" s="122"/>
      <c r="K48" s="1462" t="s">
        <v>229</v>
      </c>
      <c r="L48" s="1463"/>
      <c r="M48" s="1463"/>
      <c r="N48" s="1463"/>
      <c r="O48" s="1463"/>
      <c r="P48" s="1463"/>
      <c r="Q48" s="1463"/>
      <c r="R48" s="1464"/>
      <c r="S48" s="122"/>
      <c r="T48" s="122"/>
      <c r="U48" s="122"/>
      <c r="V48" s="122"/>
      <c r="W48" s="122"/>
      <c r="X48" s="122"/>
      <c r="Y48" s="122"/>
      <c r="Z48" s="122"/>
    </row>
    <row r="49" spans="1:26" ht="12.75" customHeight="1" thickBot="1">
      <c r="A49" s="374"/>
      <c r="B49" s="386" t="s">
        <v>3</v>
      </c>
      <c r="C49" s="387" t="s">
        <v>214</v>
      </c>
      <c r="D49" s="391" t="s">
        <v>3</v>
      </c>
      <c r="E49" s="392" t="s">
        <v>214</v>
      </c>
      <c r="F49" s="381" t="s">
        <v>3</v>
      </c>
      <c r="G49" s="382" t="s">
        <v>214</v>
      </c>
      <c r="H49" s="376" t="s">
        <v>3</v>
      </c>
      <c r="I49" s="377" t="s">
        <v>214</v>
      </c>
      <c r="J49" s="122"/>
      <c r="K49" s="1465"/>
      <c r="L49" s="1466"/>
      <c r="M49" s="1466"/>
      <c r="N49" s="1466"/>
      <c r="O49" s="1466"/>
      <c r="P49" s="1466"/>
      <c r="Q49" s="1466"/>
      <c r="R49" s="1467"/>
      <c r="S49" s="122"/>
      <c r="T49" s="122"/>
      <c r="U49" s="122"/>
      <c r="V49" s="122"/>
      <c r="W49" s="122"/>
      <c r="X49" s="122"/>
      <c r="Y49" s="122"/>
      <c r="Z49" s="122"/>
    </row>
    <row r="50" spans="1:26" ht="12.75">
      <c r="A50" s="383" t="s">
        <v>215</v>
      </c>
      <c r="B50" s="388">
        <v>22231.49</v>
      </c>
      <c r="C50" s="393">
        <f>B50/37/18</f>
        <v>33.380615615615618</v>
      </c>
      <c r="D50" s="394">
        <f t="shared" ref="D50:D52" si="26">B50/2</f>
        <v>11115.745000000001</v>
      </c>
      <c r="E50" s="395">
        <f>D50/18.5/18</f>
        <v>33.380615615615618</v>
      </c>
      <c r="F50" s="396">
        <f t="shared" ref="F50:F52" si="27">B50/2</f>
        <v>11115.745000000001</v>
      </c>
      <c r="G50" s="397">
        <f>F50/37/9</f>
        <v>33.380615615615618</v>
      </c>
      <c r="H50" s="398">
        <f>F50/2</f>
        <v>5557.8725000000004</v>
      </c>
      <c r="I50" s="378">
        <f>H50/18.5/9</f>
        <v>33.380615615615618</v>
      </c>
      <c r="J50" s="122"/>
      <c r="K50" s="1468" t="s">
        <v>230</v>
      </c>
      <c r="L50" s="1469"/>
      <c r="M50" s="1469"/>
      <c r="N50" s="1469"/>
      <c r="O50" s="1469"/>
      <c r="P50" s="1469"/>
      <c r="Q50" s="1469"/>
      <c r="R50" s="1470"/>
      <c r="S50" s="122"/>
      <c r="T50" s="122"/>
      <c r="U50" s="122"/>
      <c r="V50" s="122"/>
      <c r="W50" s="122"/>
      <c r="X50" s="122"/>
      <c r="Y50" s="122"/>
      <c r="Z50" s="122"/>
    </row>
    <row r="51" spans="1:26" ht="12.75" customHeight="1" thickBot="1">
      <c r="A51" s="384" t="s">
        <v>216</v>
      </c>
      <c r="B51" s="389">
        <v>22983.27</v>
      </c>
      <c r="C51" s="126">
        <f t="shared" ref="C51:C52" si="28">B51/37/18</f>
        <v>34.509414414414415</v>
      </c>
      <c r="D51" s="131">
        <f t="shared" si="26"/>
        <v>11491.635</v>
      </c>
      <c r="E51" s="127">
        <f t="shared" ref="E51:E52" si="29">D51/18.5/18</f>
        <v>34.509414414414415</v>
      </c>
      <c r="F51" s="132">
        <f t="shared" si="27"/>
        <v>11491.635</v>
      </c>
      <c r="G51" s="128">
        <f t="shared" ref="G51:G52" si="30">F51/37/9</f>
        <v>34.509414414414415</v>
      </c>
      <c r="H51" s="129">
        <f>F51/2</f>
        <v>5745.8175000000001</v>
      </c>
      <c r="I51" s="399">
        <f t="shared" ref="I51:I52" si="31">H51/18.5/9</f>
        <v>34.509414414414415</v>
      </c>
      <c r="J51" s="122"/>
      <c r="K51" s="1471" t="s">
        <v>231</v>
      </c>
      <c r="L51" s="1472"/>
      <c r="M51" s="1472"/>
      <c r="N51" s="1472"/>
      <c r="O51" s="1472"/>
      <c r="P51" s="1472"/>
      <c r="Q51" s="1472"/>
      <c r="R51" s="1473"/>
      <c r="S51" s="122"/>
      <c r="T51" s="122"/>
      <c r="U51" s="122"/>
      <c r="V51" s="122"/>
      <c r="W51" s="122"/>
      <c r="X51" s="122"/>
      <c r="Y51" s="122"/>
      <c r="Z51" s="122"/>
    </row>
    <row r="52" spans="1:26" ht="12.75" customHeight="1" thickBot="1">
      <c r="A52" s="385" t="s">
        <v>217</v>
      </c>
      <c r="B52" s="390">
        <v>24690.2</v>
      </c>
      <c r="C52" s="400">
        <f t="shared" si="28"/>
        <v>37.072372372372371</v>
      </c>
      <c r="D52" s="401">
        <f t="shared" si="26"/>
        <v>12345.1</v>
      </c>
      <c r="E52" s="402">
        <f t="shared" si="29"/>
        <v>37.072372372372371</v>
      </c>
      <c r="F52" s="403">
        <f t="shared" si="27"/>
        <v>12345.1</v>
      </c>
      <c r="G52" s="404">
        <f t="shared" si="30"/>
        <v>37.072372372372371</v>
      </c>
      <c r="H52" s="405">
        <f>F52/2</f>
        <v>6172.55</v>
      </c>
      <c r="I52" s="406">
        <f t="shared" si="31"/>
        <v>37.072372372372371</v>
      </c>
      <c r="J52" s="122"/>
      <c r="K52" s="122"/>
      <c r="L52" s="122"/>
      <c r="M52" s="122"/>
      <c r="N52" s="122"/>
      <c r="O52" s="122"/>
      <c r="P52" s="122"/>
      <c r="Q52" s="122"/>
      <c r="R52" s="122"/>
      <c r="S52" s="122"/>
      <c r="T52" s="122"/>
      <c r="U52" s="122"/>
      <c r="V52" s="122"/>
      <c r="W52" s="122"/>
      <c r="X52" s="122"/>
      <c r="Y52" s="122"/>
      <c r="Z52" s="122"/>
    </row>
    <row r="53" spans="1:26" ht="12.75" customHeight="1" thickBot="1">
      <c r="A53" s="122"/>
      <c r="B53" s="122"/>
      <c r="C53" s="122"/>
      <c r="D53" s="122"/>
      <c r="E53" s="122"/>
      <c r="F53" s="122"/>
      <c r="G53" s="122"/>
      <c r="H53" s="122"/>
      <c r="I53" s="122"/>
      <c r="J53" s="122"/>
      <c r="K53" s="122"/>
      <c r="L53" s="122"/>
      <c r="M53" s="122"/>
      <c r="N53" s="122"/>
      <c r="O53" s="122"/>
      <c r="P53" s="122"/>
      <c r="Q53" s="122"/>
      <c r="R53" s="122"/>
      <c r="S53" s="122"/>
      <c r="T53" s="122"/>
      <c r="U53" s="122"/>
      <c r="V53" s="122"/>
      <c r="W53" s="122"/>
      <c r="X53" s="122"/>
      <c r="Y53" s="122"/>
      <c r="Z53" s="122"/>
    </row>
    <row r="54" spans="1:26" ht="12.75" customHeight="1" thickBot="1">
      <c r="A54" s="373" t="s">
        <v>228</v>
      </c>
      <c r="B54" s="1453" t="s">
        <v>210</v>
      </c>
      <c r="C54" s="1277"/>
      <c r="D54" s="1450" t="s">
        <v>211</v>
      </c>
      <c r="E54" s="1277"/>
      <c r="F54" s="1451" t="s">
        <v>212</v>
      </c>
      <c r="G54" s="1277"/>
      <c r="H54" s="1452" t="s">
        <v>213</v>
      </c>
      <c r="I54" s="1277"/>
      <c r="J54" s="122"/>
      <c r="K54" s="122"/>
      <c r="L54" s="122"/>
      <c r="M54" s="122"/>
      <c r="N54" s="122"/>
      <c r="O54" s="122"/>
      <c r="P54" s="122"/>
      <c r="Q54" s="122"/>
      <c r="R54" s="122"/>
      <c r="S54" s="122"/>
      <c r="T54" s="122"/>
      <c r="U54" s="122"/>
      <c r="V54" s="122"/>
      <c r="W54" s="122"/>
      <c r="X54" s="122"/>
      <c r="Y54" s="122"/>
      <c r="Z54" s="122"/>
    </row>
    <row r="55" spans="1:26" ht="12.75" customHeight="1">
      <c r="A55" s="125" t="s">
        <v>218</v>
      </c>
      <c r="B55" s="1454">
        <f>B50</f>
        <v>22231.49</v>
      </c>
      <c r="C55" s="1455"/>
      <c r="D55" s="1456">
        <f t="shared" ref="D55:D57" si="32">B55/2</f>
        <v>11115.745000000001</v>
      </c>
      <c r="E55" s="1455"/>
      <c r="F55" s="1457">
        <f t="shared" ref="F55" si="33">D55</f>
        <v>11115.745000000001</v>
      </c>
      <c r="G55" s="1455"/>
      <c r="H55" s="1458">
        <f>H50</f>
        <v>5557.8725000000004</v>
      </c>
      <c r="I55" s="1455"/>
      <c r="J55" s="122"/>
      <c r="K55" s="122"/>
      <c r="L55" s="122"/>
      <c r="M55" s="122"/>
      <c r="N55" s="122"/>
      <c r="O55" s="122"/>
      <c r="P55" s="122"/>
      <c r="Q55" s="122"/>
      <c r="R55" s="122"/>
      <c r="S55" s="122"/>
      <c r="T55" s="122"/>
      <c r="U55" s="122"/>
      <c r="V55" s="122"/>
      <c r="W55" s="122"/>
      <c r="X55" s="122"/>
      <c r="Y55" s="122"/>
      <c r="Z55" s="122"/>
    </row>
    <row r="56" spans="1:26" ht="12.75" customHeight="1">
      <c r="A56" s="133" t="s">
        <v>219</v>
      </c>
      <c r="B56" s="1434">
        <f>B55*DATA!A6</f>
        <v>2541.059307</v>
      </c>
      <c r="C56" s="1435"/>
      <c r="D56" s="1436">
        <f t="shared" si="32"/>
        <v>1270.5296535</v>
      </c>
      <c r="E56" s="1435"/>
      <c r="F56" s="1437">
        <f>D56</f>
        <v>1270.5296535</v>
      </c>
      <c r="G56" s="1435"/>
      <c r="H56" s="1438">
        <f>H55*DATA!A6</f>
        <v>635.26482675</v>
      </c>
      <c r="I56" s="1435"/>
      <c r="J56" s="122"/>
      <c r="K56" s="122"/>
      <c r="L56" s="122"/>
      <c r="M56" s="122"/>
      <c r="N56" s="122"/>
      <c r="O56" s="122"/>
      <c r="P56" s="122"/>
      <c r="Q56" s="122"/>
      <c r="R56" s="122"/>
      <c r="S56" s="122"/>
      <c r="T56" s="122"/>
      <c r="U56" s="122"/>
      <c r="V56" s="122"/>
      <c r="W56" s="122"/>
      <c r="X56" s="122"/>
      <c r="Y56" s="122"/>
      <c r="Z56" s="122"/>
    </row>
    <row r="57" spans="1:26" ht="12.75" customHeight="1">
      <c r="A57" s="133" t="s">
        <v>220</v>
      </c>
      <c r="B57" s="1434">
        <v>10000</v>
      </c>
      <c r="C57" s="1435"/>
      <c r="D57" s="1436">
        <f t="shared" si="32"/>
        <v>5000</v>
      </c>
      <c r="E57" s="1435"/>
      <c r="F57" s="1437">
        <f t="shared" ref="F57:F58" si="34">D57</f>
        <v>5000</v>
      </c>
      <c r="G57" s="1435"/>
      <c r="H57" s="1438">
        <f>D57/2</f>
        <v>2500</v>
      </c>
      <c r="I57" s="1435"/>
      <c r="J57" s="122"/>
      <c r="K57" s="122"/>
      <c r="L57" s="122"/>
      <c r="M57" s="122"/>
      <c r="N57" s="122"/>
      <c r="O57" s="122"/>
      <c r="P57" s="122"/>
      <c r="Q57" s="122"/>
      <c r="R57" s="122"/>
      <c r="S57" s="122"/>
      <c r="T57" s="122"/>
      <c r="U57" s="122"/>
      <c r="V57" s="122"/>
      <c r="W57" s="122"/>
      <c r="X57" s="122"/>
      <c r="Y57" s="122"/>
      <c r="Z57" s="122"/>
    </row>
    <row r="58" spans="1:26" ht="12.75" customHeight="1">
      <c r="A58" s="133" t="s">
        <v>3</v>
      </c>
      <c r="B58" s="1434">
        <f>SUM(B55:B57)</f>
        <v>34772.549307000001</v>
      </c>
      <c r="C58" s="1435"/>
      <c r="D58" s="1436">
        <f>SUM(D55:D57)</f>
        <v>17386.274653500001</v>
      </c>
      <c r="E58" s="1435"/>
      <c r="F58" s="1437">
        <f t="shared" si="34"/>
        <v>17386.274653500001</v>
      </c>
      <c r="G58" s="1435"/>
      <c r="H58" s="1438">
        <f>SUM(H55:H57)</f>
        <v>8693.1373267500003</v>
      </c>
      <c r="I58" s="1435"/>
      <c r="J58" s="122"/>
      <c r="K58" s="122"/>
      <c r="L58" s="122"/>
      <c r="M58" s="122"/>
      <c r="N58" s="122"/>
      <c r="O58" s="122"/>
      <c r="P58" s="122"/>
      <c r="Q58" s="122"/>
      <c r="R58" s="122"/>
      <c r="S58" s="122"/>
      <c r="T58" s="122"/>
      <c r="U58" s="122"/>
      <c r="V58" s="122"/>
      <c r="W58" s="122"/>
      <c r="X58" s="122"/>
      <c r="Y58" s="122"/>
      <c r="Z58" s="122"/>
    </row>
    <row r="59" spans="1:26" ht="0.75" customHeight="1">
      <c r="A59" s="375"/>
      <c r="B59" s="1439"/>
      <c r="C59" s="1440"/>
      <c r="D59" s="1441"/>
      <c r="E59" s="1440"/>
      <c r="F59" s="1442"/>
      <c r="G59" s="1440"/>
      <c r="H59" s="1443"/>
      <c r="I59" s="1440"/>
      <c r="J59" s="122"/>
      <c r="K59" s="122"/>
      <c r="L59" s="122"/>
      <c r="M59" s="122"/>
      <c r="N59" s="122"/>
      <c r="O59" s="122"/>
      <c r="P59" s="122"/>
      <c r="Q59" s="122"/>
      <c r="R59" s="122"/>
      <c r="S59" s="122"/>
      <c r="T59" s="122"/>
      <c r="U59" s="122"/>
      <c r="V59" s="122"/>
      <c r="W59" s="122"/>
      <c r="X59" s="122"/>
      <c r="Y59" s="122"/>
      <c r="Z59" s="122"/>
    </row>
    <row r="60" spans="1:26" ht="12.75" customHeight="1">
      <c r="A60" s="130" t="s">
        <v>216</v>
      </c>
      <c r="B60" s="1434">
        <f>B51</f>
        <v>22983.27</v>
      </c>
      <c r="C60" s="1435"/>
      <c r="D60" s="1436">
        <f t="shared" ref="D60:D62" si="35">B60/2</f>
        <v>11491.635</v>
      </c>
      <c r="E60" s="1435"/>
      <c r="F60" s="1437">
        <f t="shared" ref="F60:F63" si="36">D60</f>
        <v>11491.635</v>
      </c>
      <c r="G60" s="1435"/>
      <c r="H60" s="1438">
        <f>H51</f>
        <v>5745.8175000000001</v>
      </c>
      <c r="I60" s="1435"/>
      <c r="J60" s="122"/>
      <c r="K60" s="122"/>
      <c r="L60" s="122"/>
      <c r="M60" s="122"/>
      <c r="N60" s="122"/>
      <c r="O60" s="122"/>
      <c r="P60" s="122"/>
      <c r="Q60" s="122"/>
      <c r="R60" s="122"/>
      <c r="S60" s="122"/>
      <c r="T60" s="122"/>
      <c r="U60" s="122"/>
      <c r="V60" s="122"/>
      <c r="W60" s="122"/>
      <c r="X60" s="122"/>
      <c r="Y60" s="122"/>
      <c r="Z60" s="122"/>
    </row>
    <row r="61" spans="1:26" ht="12.75" customHeight="1">
      <c r="A61" s="133" t="s">
        <v>219</v>
      </c>
      <c r="B61" s="1434">
        <f>B60*DATA!A6</f>
        <v>2626.9877609999999</v>
      </c>
      <c r="C61" s="1435"/>
      <c r="D61" s="1436">
        <f t="shared" si="35"/>
        <v>1313.4938804999999</v>
      </c>
      <c r="E61" s="1435"/>
      <c r="F61" s="1437">
        <f t="shared" si="36"/>
        <v>1313.4938804999999</v>
      </c>
      <c r="G61" s="1435"/>
      <c r="H61" s="1438">
        <f>H60*DATA!A6</f>
        <v>656.74694024999997</v>
      </c>
      <c r="I61" s="1435"/>
      <c r="J61" s="122"/>
      <c r="K61" s="122"/>
      <c r="L61" s="122"/>
      <c r="M61" s="122"/>
      <c r="N61" s="122"/>
      <c r="O61" s="122"/>
      <c r="P61" s="122"/>
      <c r="Q61" s="122"/>
      <c r="R61" s="122"/>
      <c r="S61" s="122"/>
      <c r="T61" s="122"/>
      <c r="U61" s="122"/>
      <c r="V61" s="122"/>
      <c r="W61" s="122"/>
      <c r="X61" s="122"/>
      <c r="Y61" s="122"/>
      <c r="Z61" s="122"/>
    </row>
    <row r="62" spans="1:26" ht="12.75" customHeight="1">
      <c r="A62" s="133" t="s">
        <v>220</v>
      </c>
      <c r="B62" s="1434">
        <v>10000</v>
      </c>
      <c r="C62" s="1435"/>
      <c r="D62" s="1436">
        <f t="shared" si="35"/>
        <v>5000</v>
      </c>
      <c r="E62" s="1435"/>
      <c r="F62" s="1437">
        <f t="shared" si="36"/>
        <v>5000</v>
      </c>
      <c r="G62" s="1435"/>
      <c r="H62" s="1438">
        <f>D62/2</f>
        <v>2500</v>
      </c>
      <c r="I62" s="1435"/>
      <c r="J62" s="122"/>
      <c r="K62" s="122"/>
      <c r="L62" s="122"/>
      <c r="M62" s="122"/>
      <c r="N62" s="122"/>
      <c r="O62" s="122"/>
      <c r="P62" s="122"/>
      <c r="Q62" s="122"/>
      <c r="R62" s="122"/>
      <c r="S62" s="122"/>
      <c r="T62" s="122"/>
      <c r="U62" s="122"/>
      <c r="V62" s="122"/>
      <c r="W62" s="122"/>
      <c r="X62" s="122"/>
      <c r="Y62" s="122"/>
      <c r="Z62" s="122"/>
    </row>
    <row r="63" spans="1:26" ht="12.75" customHeight="1">
      <c r="A63" s="133" t="s">
        <v>3</v>
      </c>
      <c r="B63" s="1434">
        <f>SUM(B60:B62)</f>
        <v>35610.257761000001</v>
      </c>
      <c r="C63" s="1435"/>
      <c r="D63" s="1436">
        <f>SUM(D60:D62)</f>
        <v>17805.1288805</v>
      </c>
      <c r="E63" s="1435"/>
      <c r="F63" s="1437">
        <f t="shared" si="36"/>
        <v>17805.1288805</v>
      </c>
      <c r="G63" s="1435"/>
      <c r="H63" s="1438">
        <f>SUM(H60:H62)</f>
        <v>8902.5644402500002</v>
      </c>
      <c r="I63" s="1435"/>
      <c r="J63" s="122"/>
      <c r="K63" s="122"/>
      <c r="L63" s="122"/>
      <c r="M63" s="122"/>
      <c r="N63" s="122"/>
      <c r="O63" s="122"/>
      <c r="P63" s="122"/>
      <c r="Q63" s="122"/>
      <c r="R63" s="122"/>
      <c r="S63" s="122"/>
      <c r="T63" s="122"/>
      <c r="U63" s="122"/>
      <c r="V63" s="122"/>
      <c r="W63" s="122"/>
      <c r="X63" s="122"/>
      <c r="Y63" s="122"/>
      <c r="Z63" s="122"/>
    </row>
    <row r="64" spans="1:26" ht="0.75" customHeight="1">
      <c r="A64" s="375"/>
      <c r="B64" s="1439"/>
      <c r="C64" s="1440"/>
      <c r="D64" s="1441"/>
      <c r="E64" s="1440"/>
      <c r="F64" s="1442"/>
      <c r="G64" s="1440"/>
      <c r="H64" s="1443"/>
      <c r="I64" s="1440"/>
      <c r="J64" s="122"/>
      <c r="K64" s="122"/>
      <c r="L64" s="122"/>
      <c r="M64" s="122"/>
      <c r="N64" s="122"/>
      <c r="O64" s="122"/>
      <c r="P64" s="122"/>
      <c r="Q64" s="122"/>
      <c r="R64" s="122"/>
      <c r="S64" s="122"/>
      <c r="T64" s="122"/>
      <c r="U64" s="122"/>
      <c r="V64" s="122"/>
      <c r="W64" s="122"/>
      <c r="X64" s="122"/>
      <c r="Y64" s="122"/>
      <c r="Z64" s="122"/>
    </row>
    <row r="65" spans="1:26" ht="12.75" customHeight="1">
      <c r="A65" s="130" t="s">
        <v>217</v>
      </c>
      <c r="B65" s="1434">
        <f>B52</f>
        <v>24690.2</v>
      </c>
      <c r="C65" s="1435"/>
      <c r="D65" s="1436">
        <f t="shared" ref="D65:D67" si="37">B65/2</f>
        <v>12345.1</v>
      </c>
      <c r="E65" s="1435"/>
      <c r="F65" s="1437">
        <f t="shared" ref="F65:F68" si="38">D65</f>
        <v>12345.1</v>
      </c>
      <c r="G65" s="1435"/>
      <c r="H65" s="1438">
        <f>H52</f>
        <v>6172.55</v>
      </c>
      <c r="I65" s="1435"/>
      <c r="J65" s="122"/>
      <c r="K65" s="122"/>
      <c r="L65" s="122"/>
      <c r="M65" s="122"/>
      <c r="N65" s="122"/>
      <c r="O65" s="122"/>
      <c r="P65" s="122"/>
      <c r="Q65" s="122"/>
      <c r="R65" s="122"/>
      <c r="S65" s="122"/>
      <c r="T65" s="122"/>
      <c r="U65" s="122"/>
      <c r="V65" s="122"/>
      <c r="W65" s="122"/>
      <c r="X65" s="122"/>
      <c r="Y65" s="122"/>
      <c r="Z65" s="122"/>
    </row>
    <row r="66" spans="1:26" ht="12.75" customHeight="1">
      <c r="A66" s="133" t="s">
        <v>219</v>
      </c>
      <c r="B66" s="1434">
        <f>B65*DATA!A6</f>
        <v>2822.08986</v>
      </c>
      <c r="C66" s="1435"/>
      <c r="D66" s="1436">
        <f t="shared" si="37"/>
        <v>1411.04493</v>
      </c>
      <c r="E66" s="1435"/>
      <c r="F66" s="1437">
        <f t="shared" si="38"/>
        <v>1411.04493</v>
      </c>
      <c r="G66" s="1435"/>
      <c r="H66" s="1438">
        <f>H65*DATA!A6</f>
        <v>705.52246500000001</v>
      </c>
      <c r="I66" s="1435"/>
      <c r="J66" s="122"/>
      <c r="K66" s="122"/>
      <c r="L66" s="122"/>
      <c r="M66" s="122"/>
      <c r="N66" s="122"/>
      <c r="O66" s="122"/>
      <c r="P66" s="122"/>
      <c r="Q66" s="122"/>
      <c r="R66" s="122"/>
      <c r="S66" s="122"/>
      <c r="T66" s="122"/>
      <c r="U66" s="122"/>
      <c r="V66" s="122"/>
      <c r="W66" s="122"/>
      <c r="X66" s="122"/>
      <c r="Y66" s="122"/>
      <c r="Z66" s="122"/>
    </row>
    <row r="67" spans="1:26" ht="12.75" customHeight="1">
      <c r="A67" s="133" t="s">
        <v>220</v>
      </c>
      <c r="B67" s="1434">
        <v>10000</v>
      </c>
      <c r="C67" s="1435"/>
      <c r="D67" s="1436">
        <f t="shared" si="37"/>
        <v>5000</v>
      </c>
      <c r="E67" s="1435"/>
      <c r="F67" s="1437">
        <f t="shared" si="38"/>
        <v>5000</v>
      </c>
      <c r="G67" s="1435"/>
      <c r="H67" s="1438">
        <f>D67/2</f>
        <v>2500</v>
      </c>
      <c r="I67" s="1435"/>
      <c r="J67" s="122"/>
      <c r="K67" s="122"/>
      <c r="L67" s="122"/>
      <c r="M67" s="122"/>
      <c r="N67" s="122"/>
      <c r="O67" s="122"/>
      <c r="P67" s="122"/>
      <c r="Q67" s="122"/>
      <c r="R67" s="122"/>
      <c r="S67" s="122"/>
      <c r="T67" s="122"/>
      <c r="U67" s="122"/>
      <c r="V67" s="122"/>
      <c r="W67" s="122"/>
      <c r="X67" s="122"/>
      <c r="Y67" s="122"/>
      <c r="Z67" s="122"/>
    </row>
    <row r="68" spans="1:26" ht="12.75" customHeight="1" thickBot="1">
      <c r="A68" s="134" t="s">
        <v>3</v>
      </c>
      <c r="B68" s="1444">
        <f>SUM(B65:B67)</f>
        <v>37512.289860000004</v>
      </c>
      <c r="C68" s="1445"/>
      <c r="D68" s="1446">
        <f>SUM(D65:D67)</f>
        <v>18756.144930000002</v>
      </c>
      <c r="E68" s="1445"/>
      <c r="F68" s="1447">
        <f t="shared" si="38"/>
        <v>18756.144930000002</v>
      </c>
      <c r="G68" s="1445"/>
      <c r="H68" s="1448">
        <f>SUM(H65:H67)</f>
        <v>9378.0724650000011</v>
      </c>
      <c r="I68" s="1445"/>
      <c r="J68" s="122"/>
      <c r="K68" s="122"/>
      <c r="L68" s="122"/>
      <c r="M68" s="122"/>
      <c r="N68" s="122"/>
      <c r="O68" s="122"/>
      <c r="P68" s="122"/>
      <c r="Q68" s="122"/>
      <c r="R68" s="122"/>
      <c r="S68" s="122"/>
      <c r="T68" s="122"/>
      <c r="U68" s="122"/>
      <c r="V68" s="122"/>
      <c r="W68" s="122"/>
      <c r="X68" s="122"/>
      <c r="Y68" s="122"/>
      <c r="Z68" s="122"/>
    </row>
    <row r="69" spans="1:26" ht="12.75" customHeight="1">
      <c r="A69" s="122"/>
      <c r="B69" s="122"/>
      <c r="C69" s="122"/>
      <c r="D69" s="122"/>
      <c r="E69" s="122"/>
      <c r="F69" s="122"/>
      <c r="G69" s="122"/>
      <c r="H69" s="122"/>
      <c r="I69" s="122"/>
      <c r="J69" s="122"/>
      <c r="K69" s="122"/>
      <c r="L69" s="122"/>
      <c r="M69" s="122"/>
      <c r="N69" s="122"/>
      <c r="O69" s="122"/>
      <c r="P69" s="122"/>
      <c r="Q69" s="122"/>
      <c r="R69" s="122"/>
      <c r="S69" s="122"/>
      <c r="T69" s="122"/>
      <c r="U69" s="122"/>
      <c r="V69" s="122"/>
      <c r="W69" s="122"/>
      <c r="X69" s="122"/>
      <c r="Y69" s="122"/>
      <c r="Z69" s="122"/>
    </row>
    <row r="70" spans="1:26" ht="12.75" customHeight="1">
      <c r="A70" s="122"/>
      <c r="B70" s="122"/>
      <c r="C70" s="122"/>
      <c r="D70" s="122"/>
      <c r="E70" s="122"/>
      <c r="F70" s="122"/>
      <c r="G70" s="122"/>
      <c r="H70" s="122"/>
      <c r="I70" s="122"/>
      <c r="J70" s="122"/>
      <c r="K70" s="122"/>
      <c r="L70" s="122"/>
      <c r="M70" s="122"/>
      <c r="N70" s="122"/>
      <c r="O70" s="122"/>
      <c r="P70" s="122"/>
      <c r="Q70" s="122"/>
      <c r="R70" s="122"/>
      <c r="S70" s="122"/>
      <c r="T70" s="122"/>
      <c r="U70" s="122"/>
      <c r="V70" s="122"/>
      <c r="W70" s="122"/>
      <c r="X70" s="122"/>
      <c r="Y70" s="122"/>
      <c r="Z70" s="122"/>
    </row>
    <row r="71" spans="1:26" ht="12.75" customHeight="1">
      <c r="A71" s="122"/>
      <c r="B71" s="122"/>
      <c r="C71" s="122"/>
      <c r="D71" s="122"/>
      <c r="E71" s="122"/>
      <c r="F71" s="122"/>
      <c r="G71" s="122"/>
      <c r="H71" s="122"/>
      <c r="I71" s="122"/>
      <c r="J71" s="122"/>
      <c r="K71" s="122"/>
      <c r="L71" s="122"/>
      <c r="M71" s="122"/>
      <c r="N71" s="122"/>
      <c r="O71" s="122"/>
      <c r="P71" s="122"/>
      <c r="Q71" s="122"/>
      <c r="R71" s="122"/>
      <c r="S71" s="122"/>
      <c r="T71" s="122"/>
      <c r="U71" s="122"/>
      <c r="V71" s="122"/>
      <c r="W71" s="122"/>
      <c r="X71" s="122"/>
      <c r="Y71" s="122"/>
      <c r="Z71" s="122"/>
    </row>
    <row r="72" spans="1:26" ht="12.75" customHeight="1">
      <c r="A72" s="122"/>
      <c r="B72" s="122"/>
      <c r="C72" s="122"/>
      <c r="D72" s="122"/>
      <c r="E72" s="122"/>
      <c r="F72" s="122"/>
      <c r="G72" s="122"/>
      <c r="H72" s="122"/>
      <c r="I72" s="122"/>
      <c r="J72" s="122"/>
      <c r="K72" s="122"/>
      <c r="L72" s="122"/>
      <c r="M72" s="122"/>
      <c r="N72" s="122"/>
      <c r="O72" s="122"/>
      <c r="P72" s="122"/>
      <c r="Q72" s="122"/>
      <c r="R72" s="122"/>
      <c r="S72" s="122"/>
      <c r="T72" s="122"/>
      <c r="U72" s="122"/>
      <c r="V72" s="122"/>
      <c r="W72" s="122"/>
      <c r="X72" s="122"/>
      <c r="Y72" s="122"/>
      <c r="Z72" s="122"/>
    </row>
    <row r="73" spans="1:26" ht="12.75" customHeight="1">
      <c r="A73" s="122"/>
      <c r="B73" s="122"/>
      <c r="C73" s="122"/>
      <c r="D73" s="122"/>
      <c r="E73" s="122"/>
      <c r="F73" s="122"/>
      <c r="G73" s="122"/>
      <c r="H73" s="122"/>
      <c r="I73" s="122"/>
      <c r="J73" s="122"/>
      <c r="K73" s="122"/>
      <c r="L73" s="122"/>
      <c r="M73" s="122"/>
      <c r="N73" s="122"/>
      <c r="O73" s="122"/>
      <c r="P73" s="122"/>
      <c r="Q73" s="122"/>
      <c r="R73" s="122"/>
      <c r="S73" s="122"/>
      <c r="T73" s="122"/>
      <c r="U73" s="122"/>
      <c r="V73" s="122"/>
      <c r="W73" s="122"/>
      <c r="X73" s="122"/>
      <c r="Y73" s="122"/>
      <c r="Z73" s="122"/>
    </row>
    <row r="74" spans="1:26" ht="12.75" customHeight="1">
      <c r="A74" s="122"/>
      <c r="B74" s="122"/>
      <c r="C74" s="122"/>
      <c r="D74" s="122"/>
      <c r="E74" s="122"/>
      <c r="F74" s="122"/>
      <c r="G74" s="122"/>
      <c r="H74" s="122"/>
      <c r="I74" s="122"/>
      <c r="J74" s="122"/>
      <c r="K74" s="122"/>
      <c r="L74" s="122"/>
      <c r="M74" s="122"/>
      <c r="N74" s="122"/>
      <c r="O74" s="122"/>
      <c r="P74" s="122"/>
      <c r="Q74" s="122"/>
      <c r="R74" s="122"/>
      <c r="S74" s="122"/>
      <c r="T74" s="122"/>
      <c r="U74" s="122"/>
      <c r="V74" s="122"/>
      <c r="W74" s="122"/>
      <c r="X74" s="122"/>
      <c r="Y74" s="122"/>
      <c r="Z74" s="122"/>
    </row>
    <row r="75" spans="1:26" ht="12.75" customHeight="1">
      <c r="A75" s="122"/>
      <c r="B75" s="122"/>
      <c r="C75" s="122"/>
      <c r="D75" s="122"/>
      <c r="E75" s="122"/>
      <c r="F75" s="122"/>
      <c r="G75" s="122"/>
      <c r="H75" s="122"/>
      <c r="I75" s="122"/>
      <c r="J75" s="122"/>
      <c r="K75" s="122"/>
      <c r="L75" s="122"/>
      <c r="M75" s="122"/>
      <c r="N75" s="122"/>
      <c r="O75" s="122"/>
      <c r="P75" s="122"/>
      <c r="Q75" s="122"/>
      <c r="R75" s="122"/>
      <c r="S75" s="122"/>
      <c r="T75" s="122"/>
      <c r="U75" s="122"/>
      <c r="V75" s="122"/>
      <c r="W75" s="122"/>
      <c r="X75" s="122"/>
      <c r="Y75" s="122"/>
      <c r="Z75" s="122"/>
    </row>
    <row r="76" spans="1:26" ht="12.75" customHeight="1">
      <c r="A76" s="122"/>
      <c r="B76" s="122"/>
      <c r="C76" s="122"/>
      <c r="D76" s="122"/>
      <c r="E76" s="122"/>
      <c r="F76" s="122"/>
      <c r="G76" s="122"/>
      <c r="H76" s="122"/>
      <c r="I76" s="122"/>
      <c r="J76" s="122"/>
      <c r="K76" s="122"/>
      <c r="L76" s="122"/>
      <c r="M76" s="122"/>
      <c r="N76" s="122"/>
      <c r="O76" s="122"/>
      <c r="P76" s="122"/>
      <c r="Q76" s="122"/>
      <c r="R76" s="122"/>
      <c r="S76" s="122"/>
      <c r="T76" s="122"/>
      <c r="U76" s="122"/>
      <c r="V76" s="122"/>
      <c r="W76" s="122"/>
      <c r="X76" s="122"/>
      <c r="Y76" s="122"/>
      <c r="Z76" s="122"/>
    </row>
    <row r="77" spans="1:26" ht="12.75" customHeight="1">
      <c r="A77" s="122"/>
      <c r="B77" s="122"/>
      <c r="C77" s="122"/>
      <c r="D77" s="122"/>
      <c r="E77" s="122"/>
      <c r="F77" s="122"/>
      <c r="G77" s="122"/>
      <c r="H77" s="122"/>
      <c r="I77" s="122"/>
      <c r="J77" s="122"/>
      <c r="K77" s="122"/>
      <c r="L77" s="122"/>
      <c r="M77" s="122"/>
      <c r="N77" s="122"/>
      <c r="O77" s="122"/>
      <c r="P77" s="122"/>
      <c r="Q77" s="122"/>
      <c r="R77" s="122"/>
      <c r="S77" s="122"/>
      <c r="T77" s="122"/>
      <c r="U77" s="122"/>
      <c r="V77" s="122"/>
      <c r="W77" s="122"/>
      <c r="X77" s="122"/>
      <c r="Y77" s="122"/>
      <c r="Z77" s="122"/>
    </row>
    <row r="78" spans="1:26" ht="12.75" customHeight="1">
      <c r="A78" s="122"/>
      <c r="B78" s="122"/>
      <c r="C78" s="122"/>
      <c r="D78" s="122"/>
      <c r="E78" s="122"/>
      <c r="F78" s="122"/>
      <c r="G78" s="122"/>
      <c r="H78" s="122"/>
      <c r="I78" s="122"/>
      <c r="J78" s="122"/>
      <c r="K78" s="122"/>
      <c r="L78" s="122"/>
      <c r="M78" s="122"/>
      <c r="N78" s="122"/>
      <c r="O78" s="122"/>
      <c r="P78" s="122"/>
      <c r="Q78" s="122"/>
      <c r="R78" s="122"/>
      <c r="S78" s="122"/>
      <c r="T78" s="122"/>
      <c r="U78" s="122"/>
      <c r="V78" s="122"/>
      <c r="W78" s="122"/>
      <c r="X78" s="122"/>
      <c r="Y78" s="122"/>
      <c r="Z78" s="122"/>
    </row>
    <row r="79" spans="1:26" ht="12.75" customHeight="1">
      <c r="A79" s="122"/>
      <c r="B79" s="122"/>
      <c r="C79" s="122"/>
      <c r="D79" s="122"/>
      <c r="E79" s="122"/>
      <c r="F79" s="122"/>
      <c r="G79" s="122"/>
      <c r="H79" s="122"/>
      <c r="I79" s="122"/>
      <c r="J79" s="122"/>
      <c r="K79" s="122"/>
      <c r="L79" s="122"/>
      <c r="M79" s="122"/>
      <c r="N79" s="122"/>
      <c r="O79" s="122"/>
      <c r="P79" s="122"/>
      <c r="Q79" s="122"/>
      <c r="R79" s="122"/>
      <c r="S79" s="122"/>
      <c r="T79" s="122"/>
      <c r="U79" s="122"/>
      <c r="V79" s="122"/>
      <c r="W79" s="122"/>
      <c r="X79" s="122"/>
      <c r="Y79" s="122"/>
      <c r="Z79" s="122"/>
    </row>
    <row r="80" spans="1:26" ht="12.75" customHeight="1">
      <c r="A80" s="122"/>
      <c r="B80" s="122"/>
      <c r="C80" s="122"/>
      <c r="D80" s="122"/>
      <c r="E80" s="122"/>
      <c r="F80" s="122"/>
      <c r="G80" s="122"/>
      <c r="H80" s="122"/>
      <c r="I80" s="122"/>
      <c r="J80" s="122"/>
      <c r="K80" s="122"/>
      <c r="L80" s="122"/>
      <c r="M80" s="122"/>
      <c r="N80" s="122"/>
      <c r="O80" s="122"/>
      <c r="P80" s="122"/>
      <c r="Q80" s="122"/>
      <c r="R80" s="122"/>
      <c r="S80" s="122"/>
      <c r="T80" s="122"/>
      <c r="U80" s="122"/>
      <c r="V80" s="122"/>
      <c r="W80" s="122"/>
      <c r="X80" s="122"/>
      <c r="Y80" s="122"/>
      <c r="Z80" s="122"/>
    </row>
    <row r="81" spans="1:26" ht="12.75" customHeight="1">
      <c r="A81" s="122"/>
      <c r="B81" s="122"/>
      <c r="C81" s="122"/>
      <c r="D81" s="122"/>
      <c r="E81" s="122"/>
      <c r="F81" s="122"/>
      <c r="G81" s="122"/>
      <c r="H81" s="122"/>
      <c r="I81" s="122"/>
      <c r="J81" s="122"/>
      <c r="K81" s="122"/>
      <c r="L81" s="122"/>
      <c r="M81" s="122"/>
      <c r="N81" s="122"/>
      <c r="O81" s="122"/>
      <c r="P81" s="122"/>
      <c r="Q81" s="122"/>
      <c r="R81" s="122"/>
      <c r="S81" s="122"/>
      <c r="T81" s="122"/>
      <c r="U81" s="122"/>
      <c r="V81" s="122"/>
      <c r="W81" s="122"/>
      <c r="X81" s="122"/>
      <c r="Y81" s="122"/>
      <c r="Z81" s="122"/>
    </row>
    <row r="82" spans="1:26" ht="12.75" customHeight="1">
      <c r="A82" s="122"/>
      <c r="B82" s="122"/>
      <c r="C82" s="122"/>
      <c r="D82" s="122"/>
      <c r="E82" s="122"/>
      <c r="F82" s="122"/>
      <c r="G82" s="122"/>
      <c r="H82" s="122"/>
      <c r="I82" s="122"/>
      <c r="J82" s="122"/>
      <c r="K82" s="122"/>
      <c r="L82" s="122"/>
      <c r="M82" s="122"/>
      <c r="N82" s="122"/>
      <c r="O82" s="122"/>
      <c r="P82" s="122"/>
      <c r="Q82" s="122"/>
      <c r="R82" s="122"/>
      <c r="S82" s="122"/>
      <c r="T82" s="122"/>
      <c r="U82" s="122"/>
      <c r="V82" s="122"/>
      <c r="W82" s="122"/>
      <c r="X82" s="122"/>
      <c r="Y82" s="122"/>
      <c r="Z82" s="122"/>
    </row>
    <row r="83" spans="1:26" ht="12.75" customHeight="1">
      <c r="A83" s="122"/>
      <c r="B83" s="122"/>
      <c r="C83" s="122"/>
      <c r="D83" s="122"/>
      <c r="E83" s="122"/>
      <c r="F83" s="122"/>
      <c r="G83" s="122"/>
      <c r="H83" s="122"/>
      <c r="I83" s="122"/>
      <c r="J83" s="122"/>
      <c r="K83" s="122"/>
      <c r="L83" s="122"/>
      <c r="M83" s="122"/>
      <c r="N83" s="122"/>
      <c r="O83" s="122"/>
      <c r="P83" s="122"/>
      <c r="Q83" s="122"/>
      <c r="R83" s="122"/>
      <c r="S83" s="122"/>
      <c r="T83" s="122"/>
      <c r="U83" s="122"/>
      <c r="V83" s="122"/>
      <c r="W83" s="122"/>
      <c r="X83" s="122"/>
      <c r="Y83" s="122"/>
      <c r="Z83" s="122"/>
    </row>
    <row r="84" spans="1:26" ht="12.75" customHeight="1">
      <c r="A84" s="122"/>
      <c r="B84" s="122"/>
      <c r="C84" s="122"/>
      <c r="D84" s="122"/>
      <c r="E84" s="122"/>
      <c r="F84" s="122"/>
      <c r="G84" s="122"/>
      <c r="H84" s="122"/>
      <c r="I84" s="122"/>
      <c r="J84" s="122"/>
      <c r="K84" s="122"/>
      <c r="L84" s="122"/>
      <c r="M84" s="122"/>
      <c r="N84" s="122"/>
      <c r="O84" s="122"/>
      <c r="P84" s="122"/>
      <c r="Q84" s="122"/>
      <c r="R84" s="122"/>
      <c r="S84" s="122"/>
      <c r="T84" s="122"/>
      <c r="U84" s="122"/>
      <c r="V84" s="122"/>
      <c r="W84" s="122"/>
      <c r="X84" s="122"/>
      <c r="Y84" s="122"/>
      <c r="Z84" s="122"/>
    </row>
    <row r="85" spans="1:26" ht="12.75" customHeight="1">
      <c r="A85" s="122"/>
      <c r="B85" s="122"/>
      <c r="C85" s="122"/>
      <c r="D85" s="122"/>
      <c r="E85" s="122"/>
      <c r="F85" s="122"/>
      <c r="G85" s="122"/>
      <c r="H85" s="122"/>
      <c r="I85" s="122"/>
      <c r="J85" s="122"/>
      <c r="K85" s="122"/>
      <c r="L85" s="122"/>
      <c r="M85" s="122"/>
      <c r="N85" s="122"/>
      <c r="O85" s="122"/>
      <c r="P85" s="122"/>
      <c r="Q85" s="122"/>
      <c r="R85" s="122"/>
      <c r="S85" s="122"/>
      <c r="T85" s="122"/>
      <c r="U85" s="122"/>
      <c r="V85" s="122"/>
      <c r="W85" s="122"/>
      <c r="X85" s="122"/>
      <c r="Y85" s="122"/>
      <c r="Z85" s="122"/>
    </row>
    <row r="86" spans="1:26" ht="12.75" customHeight="1">
      <c r="A86" s="122"/>
      <c r="B86" s="122"/>
      <c r="C86" s="122"/>
      <c r="D86" s="122"/>
      <c r="E86" s="122"/>
      <c r="F86" s="122"/>
      <c r="G86" s="122"/>
      <c r="H86" s="122"/>
      <c r="I86" s="122"/>
      <c r="J86" s="122"/>
      <c r="K86" s="122"/>
      <c r="L86" s="122"/>
      <c r="M86" s="122"/>
      <c r="N86" s="122"/>
      <c r="O86" s="122"/>
      <c r="P86" s="122"/>
      <c r="Q86" s="122"/>
      <c r="R86" s="122"/>
      <c r="S86" s="122"/>
      <c r="T86" s="122"/>
      <c r="U86" s="122"/>
      <c r="V86" s="122"/>
      <c r="W86" s="122"/>
      <c r="X86" s="122"/>
      <c r="Y86" s="122"/>
      <c r="Z86" s="122"/>
    </row>
    <row r="87" spans="1:26" ht="12.75" customHeight="1">
      <c r="A87" s="122"/>
      <c r="B87" s="122"/>
      <c r="C87" s="122"/>
      <c r="D87" s="122"/>
      <c r="E87" s="122"/>
      <c r="F87" s="122"/>
      <c r="G87" s="122"/>
      <c r="H87" s="122"/>
      <c r="I87" s="122"/>
      <c r="J87" s="122"/>
      <c r="K87" s="122"/>
      <c r="L87" s="122"/>
      <c r="M87" s="122"/>
      <c r="N87" s="122"/>
      <c r="O87" s="122"/>
      <c r="P87" s="122"/>
      <c r="Q87" s="122"/>
      <c r="R87" s="122"/>
      <c r="S87" s="122"/>
      <c r="T87" s="122"/>
      <c r="U87" s="122"/>
      <c r="V87" s="122"/>
      <c r="W87" s="122"/>
      <c r="X87" s="122"/>
      <c r="Y87" s="122"/>
      <c r="Z87" s="122"/>
    </row>
    <row r="88" spans="1:26" ht="12.75" customHeight="1">
      <c r="A88" s="122"/>
      <c r="B88" s="122"/>
      <c r="C88" s="122"/>
      <c r="D88" s="122"/>
      <c r="E88" s="122"/>
      <c r="F88" s="122"/>
      <c r="G88" s="122"/>
      <c r="H88" s="122"/>
      <c r="I88" s="122"/>
      <c r="J88" s="122"/>
      <c r="K88" s="122"/>
      <c r="L88" s="122"/>
      <c r="M88" s="122"/>
      <c r="N88" s="122"/>
      <c r="O88" s="122"/>
      <c r="P88" s="122"/>
      <c r="Q88" s="122"/>
      <c r="R88" s="122"/>
      <c r="S88" s="122"/>
      <c r="T88" s="122"/>
      <c r="U88" s="122"/>
      <c r="V88" s="122"/>
      <c r="W88" s="122"/>
      <c r="X88" s="122"/>
      <c r="Y88" s="122"/>
      <c r="Z88" s="122"/>
    </row>
    <row r="89" spans="1:26" ht="12.75" customHeight="1">
      <c r="A89" s="122"/>
      <c r="B89" s="122"/>
      <c r="C89" s="122"/>
      <c r="D89" s="122"/>
      <c r="E89" s="122"/>
      <c r="F89" s="122"/>
      <c r="G89" s="122"/>
      <c r="H89" s="122"/>
      <c r="I89" s="122"/>
      <c r="J89" s="122"/>
      <c r="K89" s="122"/>
      <c r="L89" s="122"/>
      <c r="M89" s="122"/>
      <c r="N89" s="122"/>
      <c r="O89" s="122"/>
      <c r="P89" s="122"/>
      <c r="Q89" s="122"/>
      <c r="R89" s="122"/>
      <c r="S89" s="122"/>
      <c r="T89" s="122"/>
      <c r="U89" s="122"/>
      <c r="V89" s="122"/>
      <c r="W89" s="122"/>
      <c r="X89" s="122"/>
      <c r="Y89" s="122"/>
      <c r="Z89" s="122"/>
    </row>
    <row r="90" spans="1:26" ht="12.75" customHeight="1">
      <c r="A90" s="122"/>
      <c r="B90" s="122"/>
      <c r="C90" s="122"/>
      <c r="D90" s="122"/>
      <c r="E90" s="122"/>
      <c r="F90" s="122"/>
      <c r="G90" s="122"/>
      <c r="H90" s="122"/>
      <c r="I90" s="122"/>
      <c r="J90" s="122"/>
      <c r="K90" s="122"/>
      <c r="L90" s="122"/>
      <c r="M90" s="122"/>
      <c r="N90" s="122"/>
      <c r="O90" s="122"/>
      <c r="P90" s="122"/>
      <c r="Q90" s="122"/>
      <c r="R90" s="122"/>
      <c r="S90" s="122"/>
      <c r="T90" s="122"/>
      <c r="U90" s="122"/>
      <c r="V90" s="122"/>
      <c r="W90" s="122"/>
      <c r="X90" s="122"/>
      <c r="Y90" s="122"/>
      <c r="Z90" s="122"/>
    </row>
    <row r="91" spans="1:26" ht="12.75" customHeight="1">
      <c r="A91" s="122"/>
      <c r="B91" s="122"/>
      <c r="C91" s="122"/>
      <c r="D91" s="122"/>
      <c r="E91" s="122"/>
      <c r="F91" s="122"/>
      <c r="G91" s="122"/>
      <c r="H91" s="122"/>
      <c r="I91" s="122"/>
      <c r="J91" s="122"/>
      <c r="K91" s="122"/>
      <c r="L91" s="122"/>
      <c r="M91" s="122"/>
      <c r="N91" s="122"/>
      <c r="O91" s="122"/>
      <c r="P91" s="122"/>
      <c r="Q91" s="122"/>
      <c r="R91" s="122"/>
      <c r="S91" s="122"/>
      <c r="T91" s="122"/>
      <c r="U91" s="122"/>
      <c r="V91" s="122"/>
      <c r="W91" s="122"/>
      <c r="X91" s="122"/>
      <c r="Y91" s="122"/>
      <c r="Z91" s="122"/>
    </row>
    <row r="92" spans="1:26" ht="12.75" customHeight="1">
      <c r="A92" s="122"/>
      <c r="B92" s="122"/>
      <c r="C92" s="122"/>
      <c r="D92" s="122"/>
      <c r="E92" s="122"/>
      <c r="F92" s="122"/>
      <c r="G92" s="122"/>
      <c r="H92" s="122"/>
      <c r="I92" s="122"/>
      <c r="J92" s="122"/>
      <c r="K92" s="122"/>
      <c r="L92" s="122"/>
      <c r="M92" s="122"/>
      <c r="N92" s="122"/>
      <c r="O92" s="122"/>
      <c r="P92" s="122"/>
      <c r="Q92" s="122"/>
      <c r="R92" s="122"/>
      <c r="S92" s="122"/>
      <c r="T92" s="122"/>
      <c r="U92" s="122"/>
      <c r="V92" s="122"/>
      <c r="W92" s="122"/>
      <c r="X92" s="122"/>
      <c r="Y92" s="122"/>
      <c r="Z92" s="122"/>
    </row>
    <row r="93" spans="1:26" ht="12.75" customHeight="1">
      <c r="A93" s="122"/>
      <c r="B93" s="122"/>
      <c r="C93" s="122"/>
      <c r="D93" s="122"/>
      <c r="E93" s="122"/>
      <c r="F93" s="122"/>
      <c r="G93" s="122"/>
      <c r="H93" s="122"/>
      <c r="I93" s="122"/>
      <c r="J93" s="122"/>
      <c r="K93" s="122"/>
      <c r="L93" s="122"/>
      <c r="M93" s="122"/>
      <c r="N93" s="122"/>
      <c r="O93" s="122"/>
      <c r="P93" s="122"/>
      <c r="Q93" s="122"/>
      <c r="R93" s="122"/>
      <c r="S93" s="122"/>
      <c r="T93" s="122"/>
      <c r="U93" s="122"/>
      <c r="V93" s="122"/>
      <c r="W93" s="122"/>
      <c r="X93" s="122"/>
      <c r="Y93" s="122"/>
      <c r="Z93" s="122"/>
    </row>
    <row r="94" spans="1:26" ht="12.75" customHeight="1">
      <c r="A94" s="122"/>
      <c r="B94" s="122"/>
      <c r="C94" s="122"/>
      <c r="D94" s="122"/>
      <c r="E94" s="122"/>
      <c r="F94" s="122"/>
      <c r="G94" s="122"/>
      <c r="H94" s="122"/>
      <c r="I94" s="122"/>
      <c r="J94" s="122"/>
      <c r="K94" s="122"/>
      <c r="L94" s="122"/>
      <c r="M94" s="122"/>
      <c r="N94" s="122"/>
      <c r="O94" s="122"/>
      <c r="P94" s="122"/>
      <c r="Q94" s="122"/>
      <c r="R94" s="122"/>
      <c r="S94" s="122"/>
      <c r="T94" s="122"/>
      <c r="U94" s="122"/>
      <c r="V94" s="122"/>
      <c r="W94" s="122"/>
      <c r="X94" s="122"/>
      <c r="Y94" s="122"/>
      <c r="Z94" s="122"/>
    </row>
    <row r="95" spans="1:26" ht="12.75" customHeight="1">
      <c r="A95" s="122"/>
      <c r="B95" s="122"/>
      <c r="C95" s="122"/>
      <c r="D95" s="122"/>
      <c r="E95" s="122"/>
      <c r="F95" s="122"/>
      <c r="G95" s="122"/>
      <c r="H95" s="122"/>
      <c r="I95" s="122"/>
      <c r="J95" s="122"/>
      <c r="K95" s="122"/>
      <c r="L95" s="122"/>
      <c r="M95" s="122"/>
      <c r="N95" s="122"/>
      <c r="O95" s="122"/>
      <c r="P95" s="122"/>
      <c r="Q95" s="122"/>
      <c r="R95" s="122"/>
      <c r="S95" s="122"/>
      <c r="T95" s="122"/>
      <c r="U95" s="122"/>
      <c r="V95" s="122"/>
      <c r="W95" s="122"/>
      <c r="X95" s="122"/>
      <c r="Y95" s="122"/>
      <c r="Z95" s="122"/>
    </row>
    <row r="96" spans="1:26" ht="12.75" customHeight="1">
      <c r="A96" s="122"/>
      <c r="B96" s="122"/>
      <c r="C96" s="122"/>
      <c r="D96" s="122"/>
      <c r="E96" s="122"/>
      <c r="F96" s="122"/>
      <c r="G96" s="122"/>
      <c r="H96" s="122"/>
      <c r="I96" s="122"/>
      <c r="J96" s="122"/>
      <c r="K96" s="122"/>
      <c r="L96" s="122"/>
      <c r="M96" s="122"/>
      <c r="N96" s="122"/>
      <c r="O96" s="122"/>
      <c r="P96" s="122"/>
      <c r="Q96" s="122"/>
      <c r="R96" s="122"/>
      <c r="S96" s="122"/>
      <c r="T96" s="122"/>
      <c r="U96" s="122"/>
      <c r="V96" s="122"/>
      <c r="W96" s="122"/>
      <c r="X96" s="122"/>
      <c r="Y96" s="122"/>
      <c r="Z96" s="122"/>
    </row>
    <row r="97" spans="1:26" ht="12.75" customHeight="1">
      <c r="A97" s="122"/>
      <c r="B97" s="122"/>
      <c r="C97" s="122"/>
      <c r="D97" s="122"/>
      <c r="E97" s="122"/>
      <c r="F97" s="122"/>
      <c r="G97" s="122"/>
      <c r="H97" s="122"/>
      <c r="I97" s="122"/>
      <c r="J97" s="122"/>
      <c r="K97" s="122"/>
      <c r="L97" s="122"/>
      <c r="M97" s="122"/>
      <c r="N97" s="122"/>
      <c r="O97" s="122"/>
      <c r="P97" s="122"/>
      <c r="Q97" s="122"/>
      <c r="R97" s="122"/>
      <c r="S97" s="122"/>
      <c r="T97" s="122"/>
      <c r="U97" s="122"/>
      <c r="V97" s="122"/>
      <c r="W97" s="122"/>
      <c r="X97" s="122"/>
      <c r="Y97" s="122"/>
      <c r="Z97" s="122"/>
    </row>
    <row r="98" spans="1:26" ht="12.75" customHeight="1">
      <c r="A98" s="122"/>
      <c r="B98" s="122"/>
      <c r="C98" s="122"/>
      <c r="D98" s="122"/>
      <c r="E98" s="122"/>
      <c r="F98" s="122"/>
      <c r="G98" s="122"/>
      <c r="H98" s="122"/>
      <c r="I98" s="122"/>
      <c r="J98" s="122"/>
      <c r="K98" s="122"/>
      <c r="L98" s="122"/>
      <c r="M98" s="122"/>
      <c r="N98" s="122"/>
      <c r="O98" s="122"/>
      <c r="P98" s="122"/>
      <c r="Q98" s="122"/>
      <c r="R98" s="122"/>
      <c r="S98" s="122"/>
      <c r="T98" s="122"/>
      <c r="U98" s="122"/>
      <c r="V98" s="122"/>
      <c r="W98" s="122"/>
      <c r="X98" s="122"/>
      <c r="Y98" s="122"/>
      <c r="Z98" s="122"/>
    </row>
    <row r="99" spans="1:26" ht="12.75" customHeight="1">
      <c r="A99" s="122"/>
      <c r="B99" s="122"/>
      <c r="C99" s="122"/>
      <c r="D99" s="122"/>
      <c r="E99" s="122"/>
      <c r="F99" s="122"/>
      <c r="G99" s="122"/>
      <c r="H99" s="122"/>
      <c r="I99" s="122"/>
      <c r="J99" s="122"/>
      <c r="K99" s="122"/>
      <c r="L99" s="122"/>
      <c r="M99" s="122"/>
      <c r="N99" s="122"/>
      <c r="O99" s="122"/>
      <c r="P99" s="122"/>
      <c r="Q99" s="122"/>
      <c r="R99" s="122"/>
      <c r="S99" s="122"/>
      <c r="T99" s="122"/>
      <c r="U99" s="122"/>
      <c r="V99" s="122"/>
      <c r="W99" s="122"/>
      <c r="X99" s="122"/>
      <c r="Y99" s="122"/>
      <c r="Z99" s="122"/>
    </row>
    <row r="100" spans="1:26" ht="12.75" customHeight="1">
      <c r="A100" s="122"/>
      <c r="B100" s="122"/>
      <c r="C100" s="122"/>
      <c r="D100" s="122"/>
      <c r="E100" s="122"/>
      <c r="F100" s="122"/>
      <c r="G100" s="122"/>
      <c r="H100" s="122"/>
      <c r="I100" s="122"/>
      <c r="J100" s="122"/>
      <c r="K100" s="122"/>
      <c r="L100" s="122"/>
      <c r="M100" s="122"/>
      <c r="N100" s="122"/>
      <c r="O100" s="122"/>
      <c r="P100" s="122"/>
      <c r="Q100" s="122"/>
      <c r="R100" s="122"/>
      <c r="S100" s="122"/>
      <c r="T100" s="122"/>
      <c r="U100" s="122"/>
      <c r="V100" s="122"/>
      <c r="W100" s="122"/>
      <c r="X100" s="122"/>
      <c r="Y100" s="122"/>
      <c r="Z100" s="122"/>
    </row>
    <row r="101" spans="1:26" ht="12.75" customHeight="1">
      <c r="A101" s="122"/>
      <c r="B101" s="122"/>
      <c r="C101" s="122"/>
      <c r="D101" s="122"/>
      <c r="E101" s="122"/>
      <c r="F101" s="122"/>
      <c r="G101" s="122"/>
      <c r="H101" s="122"/>
      <c r="I101" s="122"/>
      <c r="J101" s="122"/>
      <c r="K101" s="122"/>
      <c r="L101" s="122"/>
      <c r="M101" s="122"/>
      <c r="N101" s="122"/>
      <c r="O101" s="122"/>
      <c r="P101" s="122"/>
      <c r="Q101" s="122"/>
      <c r="R101" s="122"/>
      <c r="S101" s="122"/>
      <c r="T101" s="122"/>
      <c r="U101" s="122"/>
      <c r="V101" s="122"/>
      <c r="W101" s="122"/>
      <c r="X101" s="122"/>
      <c r="Y101" s="122"/>
      <c r="Z101" s="122"/>
    </row>
    <row r="102" spans="1:26" ht="12.75" customHeight="1">
      <c r="A102" s="122"/>
      <c r="B102" s="122"/>
      <c r="C102" s="122"/>
      <c r="D102" s="122"/>
      <c r="E102" s="122"/>
      <c r="F102" s="122"/>
      <c r="G102" s="122"/>
      <c r="H102" s="122"/>
      <c r="I102" s="122"/>
      <c r="J102" s="122"/>
      <c r="K102" s="122"/>
      <c r="L102" s="122"/>
      <c r="M102" s="122"/>
      <c r="N102" s="122"/>
      <c r="O102" s="122"/>
      <c r="P102" s="122"/>
      <c r="Q102" s="122"/>
      <c r="R102" s="122"/>
      <c r="S102" s="122"/>
      <c r="T102" s="122"/>
      <c r="U102" s="122"/>
      <c r="V102" s="122"/>
      <c r="W102" s="122"/>
      <c r="X102" s="122"/>
      <c r="Y102" s="122"/>
      <c r="Z102" s="122"/>
    </row>
    <row r="103" spans="1:26" ht="12.75" customHeight="1">
      <c r="A103" s="122"/>
      <c r="B103" s="122"/>
      <c r="C103" s="122"/>
      <c r="D103" s="122"/>
      <c r="E103" s="122"/>
      <c r="F103" s="122"/>
      <c r="G103" s="122"/>
      <c r="H103" s="122"/>
      <c r="I103" s="122"/>
      <c r="J103" s="122"/>
      <c r="K103" s="122"/>
      <c r="L103" s="122"/>
      <c r="M103" s="122"/>
      <c r="N103" s="122"/>
      <c r="O103" s="122"/>
      <c r="P103" s="122"/>
      <c r="Q103" s="122"/>
      <c r="R103" s="122"/>
      <c r="S103" s="122"/>
      <c r="T103" s="122"/>
      <c r="U103" s="122"/>
      <c r="V103" s="122"/>
      <c r="W103" s="122"/>
      <c r="X103" s="122"/>
      <c r="Y103" s="122"/>
      <c r="Z103" s="122"/>
    </row>
    <row r="104" spans="1:26" ht="12.75" customHeight="1">
      <c r="A104" s="122"/>
      <c r="B104" s="122"/>
      <c r="C104" s="122"/>
      <c r="D104" s="122"/>
      <c r="E104" s="122"/>
      <c r="F104" s="122"/>
      <c r="G104" s="122"/>
      <c r="H104" s="122"/>
      <c r="I104" s="122"/>
      <c r="J104" s="122"/>
      <c r="K104" s="122"/>
      <c r="L104" s="122"/>
      <c r="M104" s="122"/>
      <c r="N104" s="122"/>
      <c r="O104" s="122"/>
      <c r="P104" s="122"/>
      <c r="Q104" s="122"/>
      <c r="R104" s="122"/>
      <c r="S104" s="122"/>
      <c r="T104" s="122"/>
      <c r="U104" s="122"/>
      <c r="V104" s="122"/>
      <c r="W104" s="122"/>
      <c r="X104" s="122"/>
      <c r="Y104" s="122"/>
      <c r="Z104" s="122"/>
    </row>
    <row r="105" spans="1:26" ht="12.75" customHeight="1">
      <c r="A105" s="122"/>
      <c r="B105" s="122"/>
      <c r="C105" s="122"/>
      <c r="D105" s="122"/>
      <c r="E105" s="122"/>
      <c r="F105" s="122"/>
      <c r="G105" s="122"/>
      <c r="H105" s="122"/>
      <c r="I105" s="122"/>
      <c r="J105" s="122"/>
      <c r="K105" s="122"/>
      <c r="L105" s="122"/>
      <c r="M105" s="122"/>
      <c r="N105" s="122"/>
      <c r="O105" s="122"/>
      <c r="P105" s="122"/>
      <c r="Q105" s="122"/>
      <c r="R105" s="122"/>
      <c r="S105" s="122"/>
      <c r="T105" s="122"/>
      <c r="U105" s="122"/>
      <c r="V105" s="122"/>
      <c r="W105" s="122"/>
      <c r="X105" s="122"/>
      <c r="Y105" s="122"/>
      <c r="Z105" s="122"/>
    </row>
    <row r="106" spans="1:26" ht="12.75" customHeight="1">
      <c r="A106" s="122"/>
      <c r="B106" s="122"/>
      <c r="C106" s="122"/>
      <c r="D106" s="122"/>
      <c r="E106" s="122"/>
      <c r="F106" s="122"/>
      <c r="G106" s="122"/>
      <c r="H106" s="122"/>
      <c r="I106" s="122"/>
      <c r="J106" s="122"/>
      <c r="K106" s="122"/>
      <c r="L106" s="122"/>
      <c r="M106" s="122"/>
      <c r="N106" s="122"/>
      <c r="O106" s="122"/>
      <c r="P106" s="122"/>
      <c r="Q106" s="122"/>
      <c r="R106" s="122"/>
      <c r="S106" s="122"/>
      <c r="T106" s="122"/>
      <c r="U106" s="122"/>
      <c r="V106" s="122"/>
      <c r="W106" s="122"/>
      <c r="X106" s="122"/>
      <c r="Y106" s="122"/>
      <c r="Z106" s="122"/>
    </row>
    <row r="107" spans="1:26" ht="12.75" customHeight="1">
      <c r="A107" s="122"/>
      <c r="B107" s="122"/>
      <c r="C107" s="122"/>
      <c r="D107" s="122"/>
      <c r="E107" s="122"/>
      <c r="F107" s="122"/>
      <c r="G107" s="122"/>
      <c r="H107" s="122"/>
      <c r="I107" s="122"/>
      <c r="J107" s="122"/>
      <c r="K107" s="122"/>
      <c r="L107" s="122"/>
      <c r="M107" s="122"/>
      <c r="N107" s="122"/>
      <c r="O107" s="122"/>
      <c r="P107" s="122"/>
      <c r="Q107" s="122"/>
      <c r="R107" s="122"/>
      <c r="S107" s="122"/>
      <c r="T107" s="122"/>
      <c r="U107" s="122"/>
      <c r="V107" s="122"/>
      <c r="W107" s="122"/>
      <c r="X107" s="122"/>
      <c r="Y107" s="122"/>
      <c r="Z107" s="122"/>
    </row>
    <row r="108" spans="1:26" ht="12.75" customHeight="1">
      <c r="A108" s="122"/>
      <c r="B108" s="122"/>
      <c r="C108" s="122"/>
      <c r="D108" s="122"/>
      <c r="E108" s="122"/>
      <c r="F108" s="122"/>
      <c r="G108" s="122"/>
      <c r="H108" s="122"/>
      <c r="I108" s="122"/>
      <c r="J108" s="122"/>
      <c r="K108" s="122"/>
      <c r="L108" s="122"/>
      <c r="M108" s="122"/>
      <c r="N108" s="122"/>
      <c r="O108" s="122"/>
      <c r="P108" s="122"/>
      <c r="Q108" s="122"/>
      <c r="R108" s="122"/>
      <c r="S108" s="122"/>
      <c r="T108" s="122"/>
      <c r="U108" s="122"/>
      <c r="V108" s="122"/>
      <c r="W108" s="122"/>
      <c r="X108" s="122"/>
      <c r="Y108" s="122"/>
      <c r="Z108" s="122"/>
    </row>
    <row r="109" spans="1:26" ht="12.75" customHeight="1">
      <c r="A109" s="122"/>
      <c r="B109" s="122"/>
      <c r="C109" s="122"/>
      <c r="D109" s="122"/>
      <c r="E109" s="122"/>
      <c r="F109" s="122"/>
      <c r="G109" s="122"/>
      <c r="H109" s="122"/>
      <c r="I109" s="122"/>
      <c r="J109" s="122"/>
      <c r="K109" s="122"/>
      <c r="L109" s="122"/>
      <c r="M109" s="122"/>
      <c r="N109" s="122"/>
      <c r="O109" s="122"/>
      <c r="P109" s="122"/>
      <c r="Q109" s="122"/>
      <c r="R109" s="122"/>
      <c r="S109" s="122"/>
      <c r="T109" s="122"/>
      <c r="U109" s="122"/>
      <c r="V109" s="122"/>
      <c r="W109" s="122"/>
      <c r="X109" s="122"/>
      <c r="Y109" s="122"/>
      <c r="Z109" s="122"/>
    </row>
    <row r="110" spans="1:26" ht="12.75" customHeight="1">
      <c r="A110" s="122"/>
      <c r="B110" s="122"/>
      <c r="C110" s="122"/>
      <c r="D110" s="122"/>
      <c r="E110" s="122"/>
      <c r="F110" s="122"/>
      <c r="G110" s="122"/>
      <c r="H110" s="122"/>
      <c r="I110" s="122"/>
      <c r="J110" s="122"/>
      <c r="K110" s="122"/>
      <c r="L110" s="122"/>
      <c r="M110" s="122"/>
      <c r="N110" s="122"/>
      <c r="O110" s="122"/>
      <c r="P110" s="122"/>
      <c r="Q110" s="122"/>
      <c r="R110" s="122"/>
      <c r="S110" s="122"/>
      <c r="T110" s="122"/>
      <c r="U110" s="122"/>
      <c r="V110" s="122"/>
      <c r="W110" s="122"/>
      <c r="X110" s="122"/>
      <c r="Y110" s="122"/>
      <c r="Z110" s="122"/>
    </row>
    <row r="111" spans="1:26" ht="12.75" customHeight="1">
      <c r="A111" s="122"/>
      <c r="B111" s="122"/>
      <c r="C111" s="122"/>
      <c r="D111" s="122"/>
      <c r="E111" s="122"/>
      <c r="F111" s="122"/>
      <c r="G111" s="122"/>
      <c r="H111" s="122"/>
      <c r="I111" s="122"/>
      <c r="J111" s="122"/>
      <c r="K111" s="122"/>
      <c r="L111" s="122"/>
      <c r="M111" s="122"/>
      <c r="N111" s="122"/>
      <c r="O111" s="122"/>
      <c r="P111" s="122"/>
      <c r="Q111" s="122"/>
      <c r="R111" s="122"/>
      <c r="S111" s="122"/>
      <c r="T111" s="122"/>
      <c r="U111" s="122"/>
      <c r="V111" s="122"/>
      <c r="W111" s="122"/>
      <c r="X111" s="122"/>
      <c r="Y111" s="122"/>
      <c r="Z111" s="122"/>
    </row>
    <row r="112" spans="1:26" ht="12.75" customHeight="1">
      <c r="A112" s="122"/>
      <c r="B112" s="122"/>
      <c r="C112" s="122"/>
      <c r="D112" s="122"/>
      <c r="E112" s="122"/>
      <c r="F112" s="122"/>
      <c r="G112" s="122"/>
      <c r="H112" s="122"/>
      <c r="I112" s="122"/>
      <c r="J112" s="122"/>
      <c r="K112" s="122"/>
      <c r="L112" s="122"/>
      <c r="M112" s="122"/>
      <c r="N112" s="122"/>
      <c r="O112" s="122"/>
      <c r="P112" s="122"/>
      <c r="Q112" s="122"/>
      <c r="R112" s="122"/>
      <c r="S112" s="122"/>
      <c r="T112" s="122"/>
      <c r="U112" s="122"/>
      <c r="V112" s="122"/>
      <c r="W112" s="122"/>
      <c r="X112" s="122"/>
      <c r="Y112" s="122"/>
      <c r="Z112" s="122"/>
    </row>
    <row r="113" spans="1:26" ht="12.75" customHeight="1">
      <c r="A113" s="122"/>
      <c r="B113" s="122"/>
      <c r="C113" s="122"/>
      <c r="D113" s="122"/>
      <c r="E113" s="122"/>
      <c r="F113" s="122"/>
      <c r="G113" s="122"/>
      <c r="H113" s="122"/>
      <c r="I113" s="122"/>
      <c r="J113" s="122"/>
      <c r="K113" s="122"/>
      <c r="L113" s="122"/>
      <c r="M113" s="122"/>
      <c r="N113" s="122"/>
      <c r="O113" s="122"/>
      <c r="P113" s="122"/>
      <c r="Q113" s="122"/>
      <c r="R113" s="122"/>
      <c r="S113" s="122"/>
      <c r="T113" s="122"/>
      <c r="U113" s="122"/>
      <c r="V113" s="122"/>
      <c r="W113" s="122"/>
      <c r="X113" s="122"/>
      <c r="Y113" s="122"/>
      <c r="Z113" s="122"/>
    </row>
    <row r="114" spans="1:26" ht="12.75" customHeight="1">
      <c r="A114" s="122"/>
      <c r="B114" s="122"/>
      <c r="C114" s="122"/>
      <c r="D114" s="122"/>
      <c r="E114" s="122"/>
      <c r="F114" s="122"/>
      <c r="G114" s="122"/>
      <c r="H114" s="122"/>
      <c r="I114" s="122"/>
      <c r="J114" s="122"/>
      <c r="K114" s="122"/>
      <c r="L114" s="122"/>
      <c r="M114" s="122"/>
      <c r="N114" s="122"/>
      <c r="O114" s="122"/>
      <c r="P114" s="122"/>
      <c r="Q114" s="122"/>
      <c r="R114" s="122"/>
      <c r="S114" s="122"/>
      <c r="T114" s="122"/>
      <c r="U114" s="122"/>
      <c r="V114" s="122"/>
      <c r="W114" s="122"/>
      <c r="X114" s="122"/>
      <c r="Y114" s="122"/>
      <c r="Z114" s="122"/>
    </row>
    <row r="115" spans="1:26" ht="12.75" customHeight="1">
      <c r="A115" s="122"/>
      <c r="B115" s="122"/>
      <c r="C115" s="122"/>
      <c r="D115" s="122"/>
      <c r="E115" s="122"/>
      <c r="F115" s="122"/>
      <c r="G115" s="122"/>
      <c r="H115" s="122"/>
      <c r="I115" s="122"/>
      <c r="J115" s="122"/>
      <c r="K115" s="122"/>
      <c r="L115" s="122"/>
      <c r="M115" s="122"/>
      <c r="N115" s="122"/>
      <c r="O115" s="122"/>
      <c r="P115" s="122"/>
      <c r="Q115" s="122"/>
      <c r="R115" s="122"/>
      <c r="S115" s="122"/>
      <c r="T115" s="122"/>
      <c r="U115" s="122"/>
      <c r="V115" s="122"/>
      <c r="W115" s="122"/>
      <c r="X115" s="122"/>
      <c r="Y115" s="122"/>
      <c r="Z115" s="122"/>
    </row>
    <row r="116" spans="1:26" ht="12.75" customHeight="1">
      <c r="A116" s="122"/>
      <c r="B116" s="122"/>
      <c r="C116" s="122"/>
      <c r="D116" s="122"/>
      <c r="E116" s="122"/>
      <c r="F116" s="122"/>
      <c r="G116" s="122"/>
      <c r="H116" s="122"/>
      <c r="I116" s="122"/>
      <c r="J116" s="122"/>
      <c r="K116" s="122"/>
      <c r="L116" s="122"/>
      <c r="M116" s="122"/>
      <c r="N116" s="122"/>
      <c r="O116" s="122"/>
      <c r="P116" s="122"/>
      <c r="Q116" s="122"/>
      <c r="R116" s="122"/>
      <c r="S116" s="122"/>
      <c r="T116" s="122"/>
      <c r="U116" s="122"/>
      <c r="V116" s="122"/>
      <c r="W116" s="122"/>
      <c r="X116" s="122"/>
      <c r="Y116" s="122"/>
      <c r="Z116" s="122"/>
    </row>
    <row r="117" spans="1:26" ht="12.75" customHeight="1">
      <c r="A117" s="122"/>
      <c r="B117" s="122"/>
      <c r="C117" s="122"/>
      <c r="D117" s="122"/>
      <c r="E117" s="122"/>
      <c r="F117" s="122"/>
      <c r="G117" s="122"/>
      <c r="H117" s="122"/>
      <c r="I117" s="122"/>
      <c r="J117" s="122"/>
      <c r="K117" s="122"/>
      <c r="L117" s="122"/>
      <c r="M117" s="122"/>
      <c r="N117" s="122"/>
      <c r="O117" s="122"/>
      <c r="P117" s="122"/>
      <c r="Q117" s="122"/>
      <c r="R117" s="122"/>
      <c r="S117" s="122"/>
      <c r="T117" s="122"/>
      <c r="U117" s="122"/>
      <c r="V117" s="122"/>
      <c r="W117" s="122"/>
      <c r="X117" s="122"/>
      <c r="Y117" s="122"/>
      <c r="Z117" s="122"/>
    </row>
    <row r="118" spans="1:26" ht="12.75" customHeight="1">
      <c r="A118" s="122"/>
      <c r="B118" s="122"/>
      <c r="C118" s="122"/>
      <c r="D118" s="122"/>
      <c r="E118" s="122"/>
      <c r="F118" s="122"/>
      <c r="G118" s="122"/>
      <c r="H118" s="122"/>
      <c r="I118" s="122"/>
      <c r="J118" s="122"/>
      <c r="K118" s="122"/>
      <c r="L118" s="122"/>
      <c r="M118" s="122"/>
      <c r="N118" s="122"/>
      <c r="O118" s="122"/>
      <c r="P118" s="122"/>
      <c r="Q118" s="122"/>
      <c r="R118" s="122"/>
      <c r="S118" s="122"/>
      <c r="T118" s="122"/>
      <c r="U118" s="122"/>
      <c r="V118" s="122"/>
      <c r="W118" s="122"/>
      <c r="X118" s="122"/>
      <c r="Y118" s="122"/>
      <c r="Z118" s="122"/>
    </row>
    <row r="119" spans="1:26" ht="12.75" customHeight="1">
      <c r="A119" s="122"/>
      <c r="B119" s="122"/>
      <c r="C119" s="122"/>
      <c r="D119" s="122"/>
      <c r="E119" s="122"/>
      <c r="F119" s="122"/>
      <c r="G119" s="122"/>
      <c r="H119" s="122"/>
      <c r="I119" s="122"/>
      <c r="J119" s="122"/>
      <c r="K119" s="122"/>
      <c r="L119" s="122"/>
      <c r="M119" s="122"/>
      <c r="N119" s="122"/>
      <c r="O119" s="122"/>
      <c r="P119" s="122"/>
      <c r="Q119" s="122"/>
      <c r="R119" s="122"/>
      <c r="S119" s="122"/>
      <c r="T119" s="122"/>
      <c r="U119" s="122"/>
      <c r="V119" s="122"/>
      <c r="W119" s="122"/>
      <c r="X119" s="122"/>
      <c r="Y119" s="122"/>
      <c r="Z119" s="122"/>
    </row>
    <row r="120" spans="1:26" ht="12.75" customHeight="1">
      <c r="A120" s="122"/>
      <c r="B120" s="122"/>
      <c r="C120" s="122"/>
      <c r="D120" s="122"/>
      <c r="E120" s="122"/>
      <c r="F120" s="122"/>
      <c r="G120" s="122"/>
      <c r="H120" s="122"/>
      <c r="I120" s="122"/>
      <c r="J120" s="122"/>
      <c r="K120" s="122"/>
      <c r="L120" s="122"/>
      <c r="M120" s="122"/>
      <c r="N120" s="122"/>
      <c r="O120" s="122"/>
      <c r="P120" s="122"/>
      <c r="Q120" s="122"/>
      <c r="R120" s="122"/>
      <c r="S120" s="122"/>
      <c r="T120" s="122"/>
      <c r="U120" s="122"/>
      <c r="V120" s="122"/>
      <c r="W120" s="122"/>
      <c r="X120" s="122"/>
      <c r="Y120" s="122"/>
      <c r="Z120" s="122"/>
    </row>
    <row r="121" spans="1:26" ht="12.75" customHeight="1">
      <c r="A121" s="122"/>
      <c r="B121" s="122"/>
      <c r="C121" s="122"/>
      <c r="D121" s="122"/>
      <c r="E121" s="122"/>
      <c r="F121" s="122"/>
      <c r="G121" s="122"/>
      <c r="H121" s="122"/>
      <c r="I121" s="122"/>
      <c r="J121" s="122"/>
      <c r="K121" s="122"/>
      <c r="L121" s="122"/>
      <c r="M121" s="122"/>
      <c r="N121" s="122"/>
      <c r="O121" s="122"/>
      <c r="P121" s="122"/>
      <c r="Q121" s="122"/>
      <c r="R121" s="122"/>
      <c r="S121" s="122"/>
      <c r="T121" s="122"/>
      <c r="U121" s="122"/>
      <c r="V121" s="122"/>
      <c r="W121" s="122"/>
      <c r="X121" s="122"/>
      <c r="Y121" s="122"/>
      <c r="Z121" s="122"/>
    </row>
    <row r="122" spans="1:26" ht="12.75" customHeight="1">
      <c r="A122" s="122"/>
      <c r="B122" s="122"/>
      <c r="C122" s="122"/>
      <c r="D122" s="122"/>
      <c r="E122" s="122"/>
      <c r="F122" s="122"/>
      <c r="G122" s="122"/>
      <c r="H122" s="122"/>
      <c r="I122" s="122"/>
      <c r="J122" s="122"/>
      <c r="K122" s="122"/>
      <c r="L122" s="122"/>
      <c r="M122" s="122"/>
      <c r="N122" s="122"/>
      <c r="O122" s="122"/>
      <c r="P122" s="122"/>
      <c r="Q122" s="122"/>
      <c r="R122" s="122"/>
      <c r="S122" s="122"/>
      <c r="T122" s="122"/>
      <c r="U122" s="122"/>
      <c r="V122" s="122"/>
      <c r="W122" s="122"/>
      <c r="X122" s="122"/>
      <c r="Y122" s="122"/>
      <c r="Z122" s="122"/>
    </row>
    <row r="123" spans="1:26" ht="12.75" customHeight="1">
      <c r="A123" s="122"/>
      <c r="B123" s="122"/>
      <c r="C123" s="122"/>
      <c r="D123" s="122"/>
      <c r="E123" s="122"/>
      <c r="F123" s="122"/>
      <c r="G123" s="122"/>
      <c r="H123" s="122"/>
      <c r="I123" s="122"/>
      <c r="J123" s="122"/>
      <c r="K123" s="122"/>
      <c r="L123" s="122"/>
      <c r="M123" s="122"/>
      <c r="N123" s="122"/>
      <c r="O123" s="122"/>
      <c r="P123" s="122"/>
      <c r="Q123" s="122"/>
      <c r="R123" s="122"/>
      <c r="S123" s="122"/>
      <c r="T123" s="122"/>
      <c r="U123" s="122"/>
      <c r="V123" s="122"/>
      <c r="W123" s="122"/>
      <c r="X123" s="122"/>
      <c r="Y123" s="122"/>
      <c r="Z123" s="122"/>
    </row>
    <row r="124" spans="1:26" ht="12.75" customHeight="1">
      <c r="A124" s="122"/>
      <c r="B124" s="122"/>
      <c r="C124" s="122"/>
      <c r="D124" s="122"/>
      <c r="E124" s="122"/>
      <c r="F124" s="122"/>
      <c r="G124" s="122"/>
      <c r="H124" s="122"/>
      <c r="I124" s="122"/>
      <c r="J124" s="122"/>
      <c r="K124" s="122"/>
      <c r="L124" s="122"/>
      <c r="M124" s="122"/>
      <c r="N124" s="122"/>
      <c r="O124" s="122"/>
      <c r="P124" s="122"/>
      <c r="Q124" s="122"/>
      <c r="R124" s="122"/>
      <c r="S124" s="122"/>
      <c r="T124" s="122"/>
      <c r="U124" s="122"/>
      <c r="V124" s="122"/>
      <c r="W124" s="122"/>
      <c r="X124" s="122"/>
      <c r="Y124" s="122"/>
      <c r="Z124" s="122"/>
    </row>
    <row r="125" spans="1:26" ht="12.75" customHeight="1">
      <c r="A125" s="122"/>
      <c r="B125" s="122"/>
      <c r="C125" s="122"/>
      <c r="D125" s="122"/>
      <c r="E125" s="122"/>
      <c r="F125" s="122"/>
      <c r="G125" s="122"/>
      <c r="H125" s="122"/>
      <c r="I125" s="122"/>
      <c r="J125" s="122"/>
      <c r="K125" s="122"/>
      <c r="L125" s="122"/>
      <c r="M125" s="122"/>
      <c r="N125" s="122"/>
      <c r="O125" s="122"/>
      <c r="P125" s="122"/>
      <c r="Q125" s="122"/>
      <c r="R125" s="122"/>
      <c r="S125" s="122"/>
      <c r="T125" s="122"/>
      <c r="U125" s="122"/>
      <c r="V125" s="122"/>
      <c r="W125" s="122"/>
      <c r="X125" s="122"/>
      <c r="Y125" s="122"/>
      <c r="Z125" s="122"/>
    </row>
    <row r="126" spans="1:26" ht="12.75" customHeight="1">
      <c r="A126" s="122"/>
      <c r="B126" s="122"/>
      <c r="C126" s="122"/>
      <c r="D126" s="122"/>
      <c r="E126" s="122"/>
      <c r="F126" s="122"/>
      <c r="G126" s="122"/>
      <c r="H126" s="122"/>
      <c r="I126" s="122"/>
      <c r="J126" s="122"/>
      <c r="K126" s="122"/>
      <c r="L126" s="122"/>
      <c r="M126" s="122"/>
      <c r="N126" s="122"/>
      <c r="O126" s="122"/>
      <c r="P126" s="122"/>
      <c r="Q126" s="122"/>
      <c r="R126" s="122"/>
      <c r="S126" s="122"/>
      <c r="T126" s="122"/>
      <c r="U126" s="122"/>
      <c r="V126" s="122"/>
      <c r="W126" s="122"/>
      <c r="X126" s="122"/>
      <c r="Y126" s="122"/>
      <c r="Z126" s="122"/>
    </row>
    <row r="127" spans="1:26" ht="12.75" customHeight="1">
      <c r="A127" s="122"/>
      <c r="B127" s="122"/>
      <c r="C127" s="122"/>
      <c r="D127" s="122"/>
      <c r="E127" s="122"/>
      <c r="F127" s="122"/>
      <c r="G127" s="122"/>
      <c r="H127" s="122"/>
      <c r="I127" s="122"/>
      <c r="J127" s="122"/>
      <c r="K127" s="122"/>
      <c r="L127" s="122"/>
      <c r="M127" s="122"/>
      <c r="N127" s="122"/>
      <c r="O127" s="122"/>
      <c r="P127" s="122"/>
      <c r="Q127" s="122"/>
      <c r="R127" s="122"/>
      <c r="S127" s="122"/>
      <c r="T127" s="122"/>
      <c r="U127" s="122"/>
      <c r="V127" s="122"/>
      <c r="W127" s="122"/>
      <c r="X127" s="122"/>
      <c r="Y127" s="122"/>
      <c r="Z127" s="122"/>
    </row>
    <row r="128" spans="1:26" ht="12.75" customHeight="1">
      <c r="A128" s="122"/>
      <c r="B128" s="122"/>
      <c r="C128" s="122"/>
      <c r="D128" s="122"/>
      <c r="E128" s="122"/>
      <c r="F128" s="122"/>
      <c r="G128" s="122"/>
      <c r="H128" s="122"/>
      <c r="I128" s="122"/>
      <c r="J128" s="122"/>
      <c r="K128" s="122"/>
      <c r="L128" s="122"/>
      <c r="M128" s="122"/>
      <c r="N128" s="122"/>
      <c r="O128" s="122"/>
      <c r="P128" s="122"/>
      <c r="Q128" s="122"/>
      <c r="R128" s="122"/>
      <c r="S128" s="122"/>
      <c r="T128" s="122"/>
      <c r="U128" s="122"/>
      <c r="V128" s="122"/>
      <c r="W128" s="122"/>
      <c r="X128" s="122"/>
      <c r="Y128" s="122"/>
      <c r="Z128" s="122"/>
    </row>
    <row r="129" spans="1:26" ht="12.75" customHeight="1">
      <c r="A129" s="122"/>
      <c r="B129" s="122"/>
      <c r="C129" s="122"/>
      <c r="D129" s="122"/>
      <c r="E129" s="122"/>
      <c r="F129" s="122"/>
      <c r="G129" s="122"/>
      <c r="H129" s="122"/>
      <c r="I129" s="122"/>
      <c r="J129" s="122"/>
      <c r="K129" s="122"/>
      <c r="L129" s="122"/>
      <c r="M129" s="122"/>
      <c r="N129" s="122"/>
      <c r="O129" s="122"/>
      <c r="P129" s="122"/>
      <c r="Q129" s="122"/>
      <c r="R129" s="122"/>
      <c r="S129" s="122"/>
      <c r="T129" s="122"/>
      <c r="U129" s="122"/>
      <c r="V129" s="122"/>
      <c r="W129" s="122"/>
      <c r="X129" s="122"/>
      <c r="Y129" s="122"/>
      <c r="Z129" s="122"/>
    </row>
    <row r="130" spans="1:26" ht="12.75" customHeight="1">
      <c r="A130" s="122"/>
      <c r="B130" s="122"/>
      <c r="C130" s="122"/>
      <c r="D130" s="122"/>
      <c r="E130" s="122"/>
      <c r="F130" s="122"/>
      <c r="G130" s="122"/>
      <c r="H130" s="122"/>
      <c r="I130" s="122"/>
      <c r="J130" s="122"/>
      <c r="K130" s="122"/>
      <c r="L130" s="122"/>
      <c r="M130" s="122"/>
      <c r="N130" s="122"/>
      <c r="O130" s="122"/>
      <c r="P130" s="122"/>
      <c r="Q130" s="122"/>
      <c r="R130" s="122"/>
      <c r="S130" s="122"/>
      <c r="T130" s="122"/>
      <c r="U130" s="122"/>
      <c r="V130" s="122"/>
      <c r="W130" s="122"/>
      <c r="X130" s="122"/>
      <c r="Y130" s="122"/>
      <c r="Z130" s="122"/>
    </row>
    <row r="131" spans="1:26" ht="12.75" customHeight="1">
      <c r="A131" s="122"/>
      <c r="B131" s="122"/>
      <c r="C131" s="122"/>
      <c r="D131" s="122"/>
      <c r="E131" s="122"/>
      <c r="F131" s="122"/>
      <c r="G131" s="122"/>
      <c r="H131" s="122"/>
      <c r="I131" s="122"/>
      <c r="J131" s="122"/>
      <c r="K131" s="122"/>
      <c r="L131" s="122"/>
      <c r="M131" s="122"/>
      <c r="N131" s="122"/>
      <c r="O131" s="122"/>
      <c r="P131" s="122"/>
      <c r="Q131" s="122"/>
      <c r="R131" s="122"/>
      <c r="S131" s="122"/>
      <c r="T131" s="122"/>
      <c r="U131" s="122"/>
      <c r="V131" s="122"/>
      <c r="W131" s="122"/>
      <c r="X131" s="122"/>
      <c r="Y131" s="122"/>
      <c r="Z131" s="122"/>
    </row>
    <row r="132" spans="1:26" ht="12.75" customHeight="1">
      <c r="A132" s="122"/>
      <c r="B132" s="122"/>
      <c r="C132" s="122"/>
      <c r="D132" s="122"/>
      <c r="E132" s="122"/>
      <c r="F132" s="122"/>
      <c r="G132" s="122"/>
      <c r="H132" s="122"/>
      <c r="I132" s="122"/>
      <c r="J132" s="122"/>
      <c r="K132" s="122"/>
      <c r="L132" s="122"/>
      <c r="M132" s="122"/>
      <c r="N132" s="122"/>
      <c r="O132" s="122"/>
      <c r="P132" s="122"/>
      <c r="Q132" s="122"/>
      <c r="R132" s="122"/>
      <c r="S132" s="122"/>
      <c r="T132" s="122"/>
      <c r="U132" s="122"/>
      <c r="V132" s="122"/>
      <c r="W132" s="122"/>
      <c r="X132" s="122"/>
      <c r="Y132" s="122"/>
      <c r="Z132" s="122"/>
    </row>
    <row r="133" spans="1:26" ht="12.75" customHeight="1">
      <c r="A133" s="122"/>
      <c r="B133" s="122"/>
      <c r="C133" s="122"/>
      <c r="D133" s="122"/>
      <c r="E133" s="122"/>
      <c r="F133" s="122"/>
      <c r="G133" s="122"/>
      <c r="H133" s="122"/>
      <c r="I133" s="122"/>
      <c r="J133" s="122"/>
      <c r="K133" s="122"/>
      <c r="L133" s="122"/>
      <c r="M133" s="122"/>
      <c r="N133" s="122"/>
      <c r="O133" s="122"/>
      <c r="P133" s="122"/>
      <c r="Q133" s="122"/>
      <c r="R133" s="122"/>
      <c r="S133" s="122"/>
      <c r="T133" s="122"/>
      <c r="U133" s="122"/>
      <c r="V133" s="122"/>
      <c r="W133" s="122"/>
      <c r="X133" s="122"/>
      <c r="Y133" s="122"/>
      <c r="Z133" s="122"/>
    </row>
    <row r="134" spans="1:26" ht="12.75" customHeight="1">
      <c r="A134" s="122"/>
      <c r="B134" s="122"/>
      <c r="C134" s="122"/>
      <c r="D134" s="122"/>
      <c r="E134" s="122"/>
      <c r="F134" s="122"/>
      <c r="G134" s="122"/>
      <c r="H134" s="122"/>
      <c r="I134" s="122"/>
      <c r="J134" s="122"/>
      <c r="K134" s="122"/>
      <c r="L134" s="122"/>
      <c r="M134" s="122"/>
      <c r="N134" s="122"/>
      <c r="O134" s="122"/>
      <c r="P134" s="122"/>
      <c r="Q134" s="122"/>
      <c r="R134" s="122"/>
      <c r="S134" s="122"/>
      <c r="T134" s="122"/>
      <c r="U134" s="122"/>
      <c r="V134" s="122"/>
      <c r="W134" s="122"/>
      <c r="X134" s="122"/>
      <c r="Y134" s="122"/>
      <c r="Z134" s="122"/>
    </row>
    <row r="135" spans="1:26" ht="12.75" customHeight="1">
      <c r="A135" s="122"/>
      <c r="B135" s="122"/>
      <c r="C135" s="122"/>
      <c r="D135" s="122"/>
      <c r="E135" s="122"/>
      <c r="F135" s="122"/>
      <c r="G135" s="122"/>
      <c r="H135" s="122"/>
      <c r="I135" s="122"/>
      <c r="J135" s="122"/>
      <c r="K135" s="122"/>
      <c r="L135" s="122"/>
      <c r="M135" s="122"/>
      <c r="N135" s="122"/>
      <c r="O135" s="122"/>
      <c r="P135" s="122"/>
      <c r="Q135" s="122"/>
      <c r="R135" s="122"/>
      <c r="S135" s="122"/>
      <c r="T135" s="122"/>
      <c r="U135" s="122"/>
      <c r="V135" s="122"/>
      <c r="W135" s="122"/>
      <c r="X135" s="122"/>
      <c r="Y135" s="122"/>
      <c r="Z135" s="122"/>
    </row>
    <row r="136" spans="1:26" ht="12.75" customHeight="1">
      <c r="A136" s="122"/>
      <c r="B136" s="122"/>
      <c r="C136" s="122"/>
      <c r="D136" s="122"/>
      <c r="E136" s="122"/>
      <c r="F136" s="122"/>
      <c r="G136" s="122"/>
      <c r="H136" s="122"/>
      <c r="I136" s="122"/>
      <c r="J136" s="122"/>
      <c r="K136" s="122"/>
      <c r="L136" s="122"/>
      <c r="M136" s="122"/>
      <c r="N136" s="122"/>
      <c r="O136" s="122"/>
      <c r="P136" s="122"/>
      <c r="Q136" s="122"/>
      <c r="R136" s="122"/>
      <c r="S136" s="122"/>
      <c r="T136" s="122"/>
      <c r="U136" s="122"/>
      <c r="V136" s="122"/>
      <c r="W136" s="122"/>
      <c r="X136" s="122"/>
      <c r="Y136" s="122"/>
      <c r="Z136" s="122"/>
    </row>
    <row r="137" spans="1:26" ht="12.75" customHeight="1">
      <c r="A137" s="122"/>
      <c r="B137" s="122"/>
      <c r="C137" s="122"/>
      <c r="D137" s="122"/>
      <c r="E137" s="122"/>
      <c r="F137" s="122"/>
      <c r="G137" s="122"/>
      <c r="H137" s="122"/>
      <c r="I137" s="122"/>
      <c r="J137" s="122"/>
      <c r="K137" s="122"/>
      <c r="L137" s="122"/>
      <c r="M137" s="122"/>
      <c r="N137" s="122"/>
      <c r="O137" s="122"/>
      <c r="P137" s="122"/>
      <c r="Q137" s="122"/>
      <c r="R137" s="122"/>
      <c r="S137" s="122"/>
      <c r="T137" s="122"/>
      <c r="U137" s="122"/>
      <c r="V137" s="122"/>
      <c r="W137" s="122"/>
      <c r="X137" s="122"/>
      <c r="Y137" s="122"/>
      <c r="Z137" s="122"/>
    </row>
    <row r="138" spans="1:26" ht="12.75" customHeight="1">
      <c r="A138" s="122"/>
      <c r="B138" s="122"/>
      <c r="C138" s="122"/>
      <c r="D138" s="122"/>
      <c r="E138" s="122"/>
      <c r="F138" s="122"/>
      <c r="G138" s="122"/>
      <c r="H138" s="122"/>
      <c r="I138" s="122"/>
      <c r="J138" s="122"/>
      <c r="K138" s="122"/>
      <c r="L138" s="122"/>
      <c r="M138" s="122"/>
      <c r="N138" s="122"/>
      <c r="O138" s="122"/>
      <c r="P138" s="122"/>
      <c r="Q138" s="122"/>
      <c r="R138" s="122"/>
      <c r="S138" s="122"/>
      <c r="T138" s="122"/>
      <c r="U138" s="122"/>
      <c r="V138" s="122"/>
      <c r="W138" s="122"/>
      <c r="X138" s="122"/>
      <c r="Y138" s="122"/>
      <c r="Z138" s="122"/>
    </row>
    <row r="139" spans="1:26" ht="12.75" customHeight="1">
      <c r="A139" s="122"/>
      <c r="B139" s="122"/>
      <c r="C139" s="122"/>
      <c r="D139" s="122"/>
      <c r="E139" s="122"/>
      <c r="F139" s="122"/>
      <c r="G139" s="122"/>
      <c r="H139" s="122"/>
      <c r="I139" s="122"/>
      <c r="J139" s="122"/>
      <c r="K139" s="122"/>
      <c r="L139" s="122"/>
      <c r="M139" s="122"/>
      <c r="N139" s="122"/>
      <c r="O139" s="122"/>
      <c r="P139" s="122"/>
      <c r="Q139" s="122"/>
      <c r="R139" s="122"/>
      <c r="S139" s="122"/>
      <c r="T139" s="122"/>
      <c r="U139" s="122"/>
      <c r="V139" s="122"/>
      <c r="W139" s="122"/>
      <c r="X139" s="122"/>
      <c r="Y139" s="122"/>
      <c r="Z139" s="122"/>
    </row>
    <row r="140" spans="1:26" ht="12.75" customHeight="1">
      <c r="A140" s="122"/>
      <c r="B140" s="122"/>
      <c r="C140" s="122"/>
      <c r="D140" s="122"/>
      <c r="E140" s="122"/>
      <c r="F140" s="122"/>
      <c r="G140" s="122"/>
      <c r="H140" s="122"/>
      <c r="I140" s="122"/>
      <c r="J140" s="122"/>
      <c r="K140" s="122"/>
      <c r="L140" s="122"/>
      <c r="M140" s="122"/>
      <c r="N140" s="122"/>
      <c r="O140" s="122"/>
      <c r="P140" s="122"/>
      <c r="Q140" s="122"/>
      <c r="R140" s="122"/>
      <c r="S140" s="122"/>
      <c r="T140" s="122"/>
      <c r="U140" s="122"/>
      <c r="V140" s="122"/>
      <c r="W140" s="122"/>
      <c r="X140" s="122"/>
      <c r="Y140" s="122"/>
      <c r="Z140" s="122"/>
    </row>
    <row r="141" spans="1:26" ht="12.75" customHeight="1">
      <c r="A141" s="122"/>
      <c r="B141" s="122"/>
      <c r="C141" s="122"/>
      <c r="D141" s="122"/>
      <c r="E141" s="122"/>
      <c r="F141" s="122"/>
      <c r="G141" s="122"/>
      <c r="H141" s="122"/>
      <c r="I141" s="122"/>
      <c r="J141" s="122"/>
      <c r="K141" s="122"/>
      <c r="L141" s="122"/>
      <c r="M141" s="122"/>
      <c r="N141" s="122"/>
      <c r="O141" s="122"/>
      <c r="P141" s="122"/>
      <c r="Q141" s="122"/>
      <c r="R141" s="122"/>
      <c r="S141" s="122"/>
      <c r="T141" s="122"/>
      <c r="U141" s="122"/>
      <c r="V141" s="122"/>
      <c r="W141" s="122"/>
      <c r="X141" s="122"/>
      <c r="Y141" s="122"/>
      <c r="Z141" s="122"/>
    </row>
    <row r="142" spans="1:26" ht="12.75" customHeight="1">
      <c r="A142" s="122"/>
      <c r="B142" s="122"/>
      <c r="C142" s="122"/>
      <c r="D142" s="122"/>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row>
    <row r="143" spans="1:26" ht="12.75" customHeight="1">
      <c r="A143" s="122"/>
      <c r="B143" s="122"/>
      <c r="C143" s="122"/>
      <c r="D143" s="122"/>
      <c r="E143" s="122"/>
      <c r="F143" s="122"/>
      <c r="G143" s="122"/>
      <c r="H143" s="122"/>
      <c r="I143" s="122"/>
      <c r="J143" s="122"/>
      <c r="K143" s="122"/>
      <c r="L143" s="122"/>
      <c r="M143" s="122"/>
      <c r="N143" s="122"/>
      <c r="O143" s="122"/>
      <c r="P143" s="122"/>
      <c r="Q143" s="122"/>
      <c r="R143" s="122"/>
      <c r="S143" s="122"/>
      <c r="T143" s="122"/>
      <c r="U143" s="122"/>
      <c r="V143" s="122"/>
      <c r="W143" s="122"/>
      <c r="X143" s="122"/>
      <c r="Y143" s="122"/>
      <c r="Z143" s="122"/>
    </row>
    <row r="144" spans="1:26" ht="12.75" customHeight="1">
      <c r="A144" s="122"/>
      <c r="B144" s="122"/>
      <c r="C144" s="122"/>
      <c r="D144" s="122"/>
      <c r="E144" s="122"/>
      <c r="F144" s="122"/>
      <c r="G144" s="122"/>
      <c r="H144" s="122"/>
      <c r="I144" s="122"/>
      <c r="J144" s="122"/>
      <c r="K144" s="122"/>
      <c r="L144" s="122"/>
      <c r="M144" s="122"/>
      <c r="N144" s="122"/>
      <c r="O144" s="122"/>
      <c r="P144" s="122"/>
      <c r="Q144" s="122"/>
      <c r="R144" s="122"/>
      <c r="S144" s="122"/>
      <c r="T144" s="122"/>
      <c r="U144" s="122"/>
      <c r="V144" s="122"/>
      <c r="W144" s="122"/>
      <c r="X144" s="122"/>
      <c r="Y144" s="122"/>
      <c r="Z144" s="122"/>
    </row>
    <row r="145" spans="1:26" ht="12.75" customHeight="1">
      <c r="A145" s="122"/>
      <c r="B145" s="122"/>
      <c r="C145" s="122"/>
      <c r="D145" s="122"/>
      <c r="E145" s="122"/>
      <c r="F145" s="122"/>
      <c r="G145" s="122"/>
      <c r="H145" s="122"/>
      <c r="I145" s="122"/>
      <c r="J145" s="122"/>
      <c r="K145" s="122"/>
      <c r="L145" s="122"/>
      <c r="M145" s="122"/>
      <c r="N145" s="122"/>
      <c r="O145" s="122"/>
      <c r="P145" s="122"/>
      <c r="Q145" s="122"/>
      <c r="R145" s="122"/>
      <c r="S145" s="122"/>
      <c r="T145" s="122"/>
      <c r="U145" s="122"/>
      <c r="V145" s="122"/>
      <c r="W145" s="122"/>
      <c r="X145" s="122"/>
      <c r="Y145" s="122"/>
      <c r="Z145" s="122"/>
    </row>
    <row r="146" spans="1:26" ht="12.75" customHeight="1">
      <c r="A146" s="122"/>
      <c r="B146" s="122"/>
      <c r="C146" s="122"/>
      <c r="D146" s="122"/>
      <c r="E146" s="122"/>
      <c r="F146" s="122"/>
      <c r="G146" s="122"/>
      <c r="H146" s="122"/>
      <c r="I146" s="122"/>
      <c r="J146" s="122"/>
      <c r="K146" s="122"/>
      <c r="L146" s="122"/>
      <c r="M146" s="122"/>
      <c r="N146" s="122"/>
      <c r="O146" s="122"/>
      <c r="P146" s="122"/>
      <c r="Q146" s="122"/>
      <c r="R146" s="122"/>
      <c r="S146" s="122"/>
      <c r="T146" s="122"/>
      <c r="U146" s="122"/>
      <c r="V146" s="122"/>
      <c r="W146" s="122"/>
      <c r="X146" s="122"/>
      <c r="Y146" s="122"/>
      <c r="Z146" s="122"/>
    </row>
    <row r="147" spans="1:26" ht="12.75" customHeight="1">
      <c r="A147" s="122"/>
      <c r="B147" s="122"/>
      <c r="C147" s="122"/>
      <c r="D147" s="122"/>
      <c r="E147" s="122"/>
      <c r="F147" s="122"/>
      <c r="G147" s="122"/>
      <c r="H147" s="122"/>
      <c r="I147" s="122"/>
      <c r="J147" s="122"/>
      <c r="K147" s="122"/>
      <c r="L147" s="122"/>
      <c r="M147" s="122"/>
      <c r="N147" s="122"/>
      <c r="O147" s="122"/>
      <c r="P147" s="122"/>
      <c r="Q147" s="122"/>
      <c r="R147" s="122"/>
      <c r="S147" s="122"/>
      <c r="T147" s="122"/>
      <c r="U147" s="122"/>
      <c r="V147" s="122"/>
      <c r="W147" s="122"/>
      <c r="X147" s="122"/>
      <c r="Y147" s="122"/>
      <c r="Z147" s="122"/>
    </row>
    <row r="148" spans="1:26" ht="12.75" customHeight="1">
      <c r="A148" s="122"/>
      <c r="B148" s="122"/>
      <c r="C148" s="122"/>
      <c r="D148" s="122"/>
      <c r="E148" s="122"/>
      <c r="F148" s="122"/>
      <c r="G148" s="122"/>
      <c r="H148" s="122"/>
      <c r="I148" s="122"/>
      <c r="J148" s="122"/>
      <c r="K148" s="122"/>
      <c r="L148" s="122"/>
      <c r="M148" s="122"/>
      <c r="N148" s="122"/>
      <c r="O148" s="122"/>
      <c r="P148" s="122"/>
      <c r="Q148" s="122"/>
      <c r="R148" s="122"/>
      <c r="S148" s="122"/>
      <c r="T148" s="122"/>
      <c r="U148" s="122"/>
      <c r="V148" s="122"/>
      <c r="W148" s="122"/>
      <c r="X148" s="122"/>
      <c r="Y148" s="122"/>
      <c r="Z148" s="122"/>
    </row>
    <row r="149" spans="1:26" ht="12.75" customHeight="1">
      <c r="A149" s="122"/>
      <c r="B149" s="122"/>
      <c r="C149" s="122"/>
      <c r="D149" s="122"/>
      <c r="E149" s="122"/>
      <c r="F149" s="122"/>
      <c r="G149" s="122"/>
      <c r="H149" s="122"/>
      <c r="I149" s="122"/>
      <c r="J149" s="122"/>
      <c r="K149" s="122"/>
      <c r="L149" s="122"/>
      <c r="M149" s="122"/>
      <c r="N149" s="122"/>
      <c r="O149" s="122"/>
      <c r="P149" s="122"/>
      <c r="Q149" s="122"/>
      <c r="R149" s="122"/>
      <c r="S149" s="122"/>
      <c r="T149" s="122"/>
      <c r="U149" s="122"/>
      <c r="V149" s="122"/>
      <c r="W149" s="122"/>
      <c r="X149" s="122"/>
      <c r="Y149" s="122"/>
      <c r="Z149" s="122"/>
    </row>
    <row r="150" spans="1:26" ht="12.75" customHeight="1">
      <c r="A150" s="122"/>
      <c r="B150" s="122"/>
      <c r="C150" s="122"/>
      <c r="D150" s="122"/>
      <c r="E150" s="122"/>
      <c r="F150" s="122"/>
      <c r="G150" s="122"/>
      <c r="H150" s="122"/>
      <c r="I150" s="122"/>
      <c r="J150" s="122"/>
      <c r="K150" s="122"/>
      <c r="L150" s="122"/>
      <c r="M150" s="122"/>
      <c r="N150" s="122"/>
      <c r="O150" s="122"/>
      <c r="P150" s="122"/>
      <c r="Q150" s="122"/>
      <c r="R150" s="122"/>
      <c r="S150" s="122"/>
      <c r="T150" s="122"/>
      <c r="U150" s="122"/>
      <c r="V150" s="122"/>
      <c r="W150" s="122"/>
      <c r="X150" s="122"/>
      <c r="Y150" s="122"/>
      <c r="Z150" s="122"/>
    </row>
    <row r="151" spans="1:26" ht="12.75" customHeight="1">
      <c r="A151" s="122"/>
      <c r="B151" s="122"/>
      <c r="C151" s="122"/>
      <c r="D151" s="122"/>
      <c r="E151" s="122"/>
      <c r="F151" s="122"/>
      <c r="G151" s="122"/>
      <c r="H151" s="122"/>
      <c r="I151" s="122"/>
      <c r="J151" s="122"/>
      <c r="K151" s="122"/>
      <c r="L151" s="122"/>
      <c r="M151" s="122"/>
      <c r="N151" s="122"/>
      <c r="O151" s="122"/>
      <c r="P151" s="122"/>
      <c r="Q151" s="122"/>
      <c r="R151" s="122"/>
      <c r="S151" s="122"/>
      <c r="T151" s="122"/>
      <c r="U151" s="122"/>
      <c r="V151" s="122"/>
      <c r="W151" s="122"/>
      <c r="X151" s="122"/>
      <c r="Y151" s="122"/>
      <c r="Z151" s="122"/>
    </row>
    <row r="152" spans="1:26" ht="12.75" customHeight="1">
      <c r="A152" s="122"/>
      <c r="B152" s="122"/>
      <c r="C152" s="122"/>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row>
    <row r="153" spans="1:26" ht="12.75" customHeight="1">
      <c r="A153" s="122"/>
      <c r="B153" s="122"/>
      <c r="C153" s="122"/>
      <c r="D153" s="122"/>
      <c r="E153" s="122"/>
      <c r="F153" s="122"/>
      <c r="G153" s="122"/>
      <c r="H153" s="122"/>
      <c r="I153" s="122"/>
      <c r="J153" s="122"/>
      <c r="K153" s="122"/>
      <c r="L153" s="122"/>
      <c r="M153" s="122"/>
      <c r="N153" s="122"/>
      <c r="O153" s="122"/>
      <c r="P153" s="122"/>
      <c r="Q153" s="122"/>
      <c r="R153" s="122"/>
      <c r="S153" s="122"/>
      <c r="T153" s="122"/>
      <c r="U153" s="122"/>
      <c r="V153" s="122"/>
      <c r="W153" s="122"/>
      <c r="X153" s="122"/>
      <c r="Y153" s="122"/>
      <c r="Z153" s="122"/>
    </row>
    <row r="154" spans="1:26" ht="12.75" customHeight="1">
      <c r="A154" s="122"/>
      <c r="B154" s="122"/>
      <c r="C154" s="122"/>
      <c r="D154" s="122"/>
      <c r="E154" s="122"/>
      <c r="F154" s="122"/>
      <c r="G154" s="122"/>
      <c r="H154" s="122"/>
      <c r="I154" s="122"/>
      <c r="J154" s="122"/>
      <c r="K154" s="122"/>
      <c r="L154" s="122"/>
      <c r="M154" s="122"/>
      <c r="N154" s="122"/>
      <c r="O154" s="122"/>
      <c r="P154" s="122"/>
      <c r="Q154" s="122"/>
      <c r="R154" s="122"/>
      <c r="S154" s="122"/>
      <c r="T154" s="122"/>
      <c r="U154" s="122"/>
      <c r="V154" s="122"/>
      <c r="W154" s="122"/>
      <c r="X154" s="122"/>
      <c r="Y154" s="122"/>
      <c r="Z154" s="122"/>
    </row>
    <row r="155" spans="1:26" ht="12.75" customHeight="1">
      <c r="A155" s="122"/>
      <c r="B155" s="122"/>
      <c r="C155" s="122"/>
      <c r="D155" s="122"/>
      <c r="E155" s="122"/>
      <c r="F155" s="122"/>
      <c r="G155" s="122"/>
      <c r="H155" s="122"/>
      <c r="I155" s="122"/>
      <c r="J155" s="122"/>
      <c r="K155" s="122"/>
      <c r="L155" s="122"/>
      <c r="M155" s="122"/>
      <c r="N155" s="122"/>
      <c r="O155" s="122"/>
      <c r="P155" s="122"/>
      <c r="Q155" s="122"/>
      <c r="R155" s="122"/>
      <c r="S155" s="122"/>
      <c r="T155" s="122"/>
      <c r="U155" s="122"/>
      <c r="V155" s="122"/>
      <c r="W155" s="122"/>
      <c r="X155" s="122"/>
      <c r="Y155" s="122"/>
      <c r="Z155" s="122"/>
    </row>
    <row r="156" spans="1:26" ht="12.75" customHeight="1">
      <c r="A156" s="122"/>
      <c r="B156" s="122"/>
      <c r="C156" s="122"/>
      <c r="D156" s="122"/>
      <c r="E156" s="122"/>
      <c r="F156" s="122"/>
      <c r="G156" s="122"/>
      <c r="H156" s="122"/>
      <c r="I156" s="122"/>
      <c r="J156" s="122"/>
      <c r="K156" s="122"/>
      <c r="L156" s="122"/>
      <c r="M156" s="122"/>
      <c r="N156" s="122"/>
      <c r="O156" s="122"/>
      <c r="P156" s="122"/>
      <c r="Q156" s="122"/>
      <c r="R156" s="122"/>
      <c r="S156" s="122"/>
      <c r="T156" s="122"/>
      <c r="U156" s="122"/>
      <c r="V156" s="122"/>
      <c r="W156" s="122"/>
      <c r="X156" s="122"/>
      <c r="Y156" s="122"/>
      <c r="Z156" s="122"/>
    </row>
    <row r="157" spans="1:26" ht="12.75" customHeight="1">
      <c r="A157" s="122"/>
      <c r="B157" s="122"/>
      <c r="C157" s="122"/>
      <c r="D157" s="122"/>
      <c r="E157" s="122"/>
      <c r="F157" s="122"/>
      <c r="G157" s="122"/>
      <c r="H157" s="122"/>
      <c r="I157" s="122"/>
      <c r="J157" s="122"/>
      <c r="K157" s="122"/>
      <c r="L157" s="122"/>
      <c r="M157" s="122"/>
      <c r="N157" s="122"/>
      <c r="O157" s="122"/>
      <c r="P157" s="122"/>
      <c r="Q157" s="122"/>
      <c r="R157" s="122"/>
      <c r="S157" s="122"/>
      <c r="T157" s="122"/>
      <c r="U157" s="122"/>
      <c r="V157" s="122"/>
      <c r="W157" s="122"/>
      <c r="X157" s="122"/>
      <c r="Y157" s="122"/>
      <c r="Z157" s="122"/>
    </row>
    <row r="158" spans="1:26" ht="12.75" customHeight="1">
      <c r="A158" s="122"/>
      <c r="B158" s="122"/>
      <c r="C158" s="122"/>
      <c r="D158" s="122"/>
      <c r="E158" s="122"/>
      <c r="F158" s="122"/>
      <c r="G158" s="122"/>
      <c r="H158" s="122"/>
      <c r="I158" s="122"/>
      <c r="J158" s="122"/>
      <c r="K158" s="122"/>
      <c r="L158" s="122"/>
      <c r="M158" s="122"/>
      <c r="N158" s="122"/>
      <c r="O158" s="122"/>
      <c r="P158" s="122"/>
      <c r="Q158" s="122"/>
      <c r="R158" s="122"/>
      <c r="S158" s="122"/>
      <c r="T158" s="122"/>
      <c r="U158" s="122"/>
      <c r="V158" s="122"/>
      <c r="W158" s="122"/>
      <c r="X158" s="122"/>
      <c r="Y158" s="122"/>
      <c r="Z158" s="122"/>
    </row>
    <row r="159" spans="1:26" ht="12.75" customHeight="1">
      <c r="A159" s="122"/>
      <c r="B159" s="122"/>
      <c r="C159" s="122"/>
      <c r="D159" s="122"/>
      <c r="E159" s="122"/>
      <c r="F159" s="122"/>
      <c r="G159" s="122"/>
      <c r="H159" s="122"/>
      <c r="I159" s="122"/>
      <c r="J159" s="122"/>
      <c r="K159" s="122"/>
      <c r="L159" s="122"/>
      <c r="M159" s="122"/>
      <c r="N159" s="122"/>
      <c r="O159" s="122"/>
      <c r="P159" s="122"/>
      <c r="Q159" s="122"/>
      <c r="R159" s="122"/>
      <c r="S159" s="122"/>
      <c r="T159" s="122"/>
      <c r="U159" s="122"/>
      <c r="V159" s="122"/>
      <c r="W159" s="122"/>
      <c r="X159" s="122"/>
      <c r="Y159" s="122"/>
      <c r="Z159" s="122"/>
    </row>
    <row r="160" spans="1:26" ht="12.75" customHeight="1">
      <c r="A160" s="122"/>
      <c r="B160" s="122"/>
      <c r="C160" s="122"/>
      <c r="D160" s="122"/>
      <c r="E160" s="122"/>
      <c r="F160" s="122"/>
      <c r="G160" s="122"/>
      <c r="H160" s="122"/>
      <c r="I160" s="122"/>
      <c r="J160" s="122"/>
      <c r="K160" s="122"/>
      <c r="L160" s="122"/>
      <c r="M160" s="122"/>
      <c r="N160" s="122"/>
      <c r="O160" s="122"/>
      <c r="P160" s="122"/>
      <c r="Q160" s="122"/>
      <c r="R160" s="122"/>
      <c r="S160" s="122"/>
      <c r="T160" s="122"/>
      <c r="U160" s="122"/>
      <c r="V160" s="122"/>
      <c r="W160" s="122"/>
      <c r="X160" s="122"/>
      <c r="Y160" s="122"/>
      <c r="Z160" s="122"/>
    </row>
    <row r="161" spans="1:26" ht="12.75" customHeight="1">
      <c r="A161" s="122"/>
      <c r="B161" s="122"/>
      <c r="C161" s="122"/>
      <c r="D161" s="122"/>
      <c r="E161" s="122"/>
      <c r="F161" s="122"/>
      <c r="G161" s="122"/>
      <c r="H161" s="122"/>
      <c r="I161" s="122"/>
      <c r="J161" s="122"/>
      <c r="K161" s="122"/>
      <c r="L161" s="122"/>
      <c r="M161" s="122"/>
      <c r="N161" s="122"/>
      <c r="O161" s="122"/>
      <c r="P161" s="122"/>
      <c r="Q161" s="122"/>
      <c r="R161" s="122"/>
      <c r="S161" s="122"/>
      <c r="T161" s="122"/>
      <c r="U161" s="122"/>
      <c r="V161" s="122"/>
      <c r="W161" s="122"/>
      <c r="X161" s="122"/>
      <c r="Y161" s="122"/>
      <c r="Z161" s="122"/>
    </row>
    <row r="162" spans="1:26" ht="12.75" customHeight="1">
      <c r="A162" s="122"/>
      <c r="B162" s="122"/>
      <c r="C162" s="122"/>
      <c r="D162" s="122"/>
      <c r="E162" s="122"/>
      <c r="F162" s="122"/>
      <c r="G162" s="122"/>
      <c r="H162" s="122"/>
      <c r="I162" s="122"/>
      <c r="J162" s="122"/>
      <c r="K162" s="122"/>
      <c r="L162" s="122"/>
      <c r="M162" s="122"/>
      <c r="N162" s="122"/>
      <c r="O162" s="122"/>
      <c r="P162" s="122"/>
      <c r="Q162" s="122"/>
      <c r="R162" s="122"/>
      <c r="S162" s="122"/>
      <c r="T162" s="122"/>
      <c r="U162" s="122"/>
      <c r="V162" s="122"/>
      <c r="W162" s="122"/>
      <c r="X162" s="122"/>
      <c r="Y162" s="122"/>
      <c r="Z162" s="122"/>
    </row>
    <row r="163" spans="1:26" ht="12.75" customHeight="1">
      <c r="A163" s="122"/>
      <c r="B163" s="122"/>
      <c r="C163" s="122"/>
      <c r="D163" s="122"/>
      <c r="E163" s="122"/>
      <c r="F163" s="122"/>
      <c r="G163" s="122"/>
      <c r="H163" s="122"/>
      <c r="I163" s="122"/>
      <c r="J163" s="122"/>
      <c r="K163" s="122"/>
      <c r="L163" s="122"/>
      <c r="M163" s="122"/>
      <c r="N163" s="122"/>
      <c r="O163" s="122"/>
      <c r="P163" s="122"/>
      <c r="Q163" s="122"/>
      <c r="R163" s="122"/>
      <c r="S163" s="122"/>
      <c r="T163" s="122"/>
      <c r="U163" s="122"/>
      <c r="V163" s="122"/>
      <c r="W163" s="122"/>
      <c r="X163" s="122"/>
      <c r="Y163" s="122"/>
      <c r="Z163" s="122"/>
    </row>
    <row r="164" spans="1:26" ht="12.75" customHeight="1">
      <c r="A164" s="122"/>
      <c r="B164" s="122"/>
      <c r="C164" s="122"/>
      <c r="D164" s="122"/>
      <c r="E164" s="122"/>
      <c r="F164" s="122"/>
      <c r="G164" s="122"/>
      <c r="H164" s="122"/>
      <c r="I164" s="122"/>
      <c r="J164" s="122"/>
      <c r="K164" s="122"/>
      <c r="L164" s="122"/>
      <c r="M164" s="122"/>
      <c r="N164" s="122"/>
      <c r="O164" s="122"/>
      <c r="P164" s="122"/>
      <c r="Q164" s="122"/>
      <c r="R164" s="122"/>
      <c r="S164" s="122"/>
      <c r="T164" s="122"/>
      <c r="U164" s="122"/>
      <c r="V164" s="122"/>
      <c r="W164" s="122"/>
      <c r="X164" s="122"/>
      <c r="Y164" s="122"/>
      <c r="Z164" s="122"/>
    </row>
    <row r="165" spans="1:26" ht="12.75" customHeight="1">
      <c r="A165" s="122"/>
      <c r="B165" s="122"/>
      <c r="C165" s="122"/>
      <c r="D165" s="122"/>
      <c r="E165" s="122"/>
      <c r="F165" s="122"/>
      <c r="G165" s="122"/>
      <c r="H165" s="122"/>
      <c r="I165" s="122"/>
      <c r="J165" s="122"/>
      <c r="K165" s="122"/>
      <c r="L165" s="122"/>
      <c r="M165" s="122"/>
      <c r="N165" s="122"/>
      <c r="O165" s="122"/>
      <c r="P165" s="122"/>
      <c r="Q165" s="122"/>
      <c r="R165" s="122"/>
      <c r="S165" s="122"/>
      <c r="T165" s="122"/>
      <c r="U165" s="122"/>
      <c r="V165" s="122"/>
      <c r="W165" s="122"/>
      <c r="X165" s="122"/>
      <c r="Y165" s="122"/>
      <c r="Z165" s="122"/>
    </row>
    <row r="166" spans="1:26" ht="12.75" customHeight="1">
      <c r="A166" s="122"/>
      <c r="B166" s="122"/>
      <c r="C166" s="122"/>
      <c r="D166" s="122"/>
      <c r="E166" s="122"/>
      <c r="F166" s="122"/>
      <c r="G166" s="122"/>
      <c r="H166" s="122"/>
      <c r="I166" s="122"/>
      <c r="J166" s="122"/>
      <c r="K166" s="122"/>
      <c r="L166" s="122"/>
      <c r="M166" s="122"/>
      <c r="N166" s="122"/>
      <c r="O166" s="122"/>
      <c r="P166" s="122"/>
      <c r="Q166" s="122"/>
      <c r="R166" s="122"/>
      <c r="S166" s="122"/>
      <c r="T166" s="122"/>
      <c r="U166" s="122"/>
      <c r="V166" s="122"/>
      <c r="W166" s="122"/>
      <c r="X166" s="122"/>
      <c r="Y166" s="122"/>
      <c r="Z166" s="122"/>
    </row>
    <row r="167" spans="1:26" ht="12.75" customHeight="1">
      <c r="A167" s="122"/>
      <c r="B167" s="122"/>
      <c r="C167" s="122"/>
      <c r="D167" s="122"/>
      <c r="E167" s="122"/>
      <c r="F167" s="122"/>
      <c r="G167" s="122"/>
      <c r="H167" s="122"/>
      <c r="I167" s="122"/>
      <c r="J167" s="122"/>
      <c r="K167" s="122"/>
      <c r="L167" s="122"/>
      <c r="M167" s="122"/>
      <c r="N167" s="122"/>
      <c r="O167" s="122"/>
      <c r="P167" s="122"/>
      <c r="Q167" s="122"/>
      <c r="R167" s="122"/>
      <c r="S167" s="122"/>
      <c r="T167" s="122"/>
      <c r="U167" s="122"/>
      <c r="V167" s="122"/>
      <c r="W167" s="122"/>
      <c r="X167" s="122"/>
      <c r="Y167" s="122"/>
      <c r="Z167" s="122"/>
    </row>
    <row r="168" spans="1:26" ht="12.75" customHeight="1">
      <c r="A168" s="122"/>
      <c r="B168" s="122"/>
      <c r="C168" s="122"/>
      <c r="D168" s="122"/>
      <c r="E168" s="122"/>
      <c r="F168" s="122"/>
      <c r="G168" s="122"/>
      <c r="H168" s="122"/>
      <c r="I168" s="122"/>
      <c r="J168" s="122"/>
      <c r="K168" s="122"/>
      <c r="L168" s="122"/>
      <c r="M168" s="122"/>
      <c r="N168" s="122"/>
      <c r="O168" s="122"/>
      <c r="P168" s="122"/>
      <c r="Q168" s="122"/>
      <c r="R168" s="122"/>
      <c r="S168" s="122"/>
      <c r="T168" s="122"/>
      <c r="U168" s="122"/>
      <c r="V168" s="122"/>
      <c r="W168" s="122"/>
      <c r="X168" s="122"/>
      <c r="Y168" s="122"/>
      <c r="Z168" s="122"/>
    </row>
    <row r="169" spans="1:26" ht="12.75" customHeight="1">
      <c r="A169" s="122"/>
      <c r="B169" s="122"/>
      <c r="C169" s="122"/>
      <c r="D169" s="122"/>
      <c r="E169" s="122"/>
      <c r="F169" s="122"/>
      <c r="G169" s="122"/>
      <c r="H169" s="122"/>
      <c r="I169" s="122"/>
      <c r="J169" s="122"/>
      <c r="K169" s="122"/>
      <c r="L169" s="122"/>
      <c r="M169" s="122"/>
      <c r="N169" s="122"/>
      <c r="O169" s="122"/>
      <c r="P169" s="122"/>
      <c r="Q169" s="122"/>
      <c r="R169" s="122"/>
      <c r="S169" s="122"/>
      <c r="T169" s="122"/>
      <c r="U169" s="122"/>
      <c r="V169" s="122"/>
      <c r="W169" s="122"/>
      <c r="X169" s="122"/>
      <c r="Y169" s="122"/>
      <c r="Z169" s="122"/>
    </row>
    <row r="170" spans="1:26" ht="12.75" customHeight="1">
      <c r="A170" s="122"/>
      <c r="B170" s="122"/>
      <c r="C170" s="122"/>
      <c r="D170" s="122"/>
      <c r="E170" s="122"/>
      <c r="F170" s="122"/>
      <c r="G170" s="122"/>
      <c r="H170" s="122"/>
      <c r="I170" s="122"/>
      <c r="J170" s="122"/>
      <c r="K170" s="122"/>
      <c r="L170" s="122"/>
      <c r="M170" s="122"/>
      <c r="N170" s="122"/>
      <c r="O170" s="122"/>
      <c r="P170" s="122"/>
      <c r="Q170" s="122"/>
      <c r="R170" s="122"/>
      <c r="S170" s="122"/>
      <c r="T170" s="122"/>
      <c r="U170" s="122"/>
      <c r="V170" s="122"/>
      <c r="W170" s="122"/>
      <c r="X170" s="122"/>
      <c r="Y170" s="122"/>
      <c r="Z170" s="122"/>
    </row>
    <row r="171" spans="1:26" ht="12.75" customHeight="1">
      <c r="A171" s="122"/>
      <c r="B171" s="122"/>
      <c r="C171" s="122"/>
      <c r="D171" s="122"/>
      <c r="E171" s="122"/>
      <c r="F171" s="122"/>
      <c r="G171" s="122"/>
      <c r="H171" s="122"/>
      <c r="I171" s="122"/>
      <c r="J171" s="122"/>
      <c r="K171" s="122"/>
      <c r="L171" s="122"/>
      <c r="M171" s="122"/>
      <c r="N171" s="122"/>
      <c r="O171" s="122"/>
      <c r="P171" s="122"/>
      <c r="Q171" s="122"/>
      <c r="R171" s="122"/>
      <c r="S171" s="122"/>
      <c r="T171" s="122"/>
      <c r="U171" s="122"/>
      <c r="V171" s="122"/>
      <c r="W171" s="122"/>
      <c r="X171" s="122"/>
      <c r="Y171" s="122"/>
      <c r="Z171" s="122"/>
    </row>
    <row r="172" spans="1:26" ht="12.75" customHeight="1">
      <c r="A172" s="122"/>
      <c r="B172" s="122"/>
      <c r="C172" s="122"/>
      <c r="D172" s="122"/>
      <c r="E172" s="122"/>
      <c r="F172" s="122"/>
      <c r="G172" s="122"/>
      <c r="H172" s="122"/>
      <c r="I172" s="122"/>
      <c r="J172" s="122"/>
      <c r="K172" s="122"/>
      <c r="L172" s="122"/>
      <c r="M172" s="122"/>
      <c r="N172" s="122"/>
      <c r="O172" s="122"/>
      <c r="P172" s="122"/>
      <c r="Q172" s="122"/>
      <c r="R172" s="122"/>
      <c r="S172" s="122"/>
      <c r="T172" s="122"/>
      <c r="U172" s="122"/>
      <c r="V172" s="122"/>
      <c r="W172" s="122"/>
      <c r="X172" s="122"/>
      <c r="Y172" s="122"/>
      <c r="Z172" s="122"/>
    </row>
    <row r="173" spans="1:26" ht="12.75" customHeight="1">
      <c r="A173" s="122"/>
      <c r="B173" s="122"/>
      <c r="C173" s="122"/>
      <c r="D173" s="122"/>
      <c r="E173" s="122"/>
      <c r="F173" s="122"/>
      <c r="G173" s="122"/>
      <c r="H173" s="122"/>
      <c r="I173" s="122"/>
      <c r="J173" s="122"/>
      <c r="K173" s="122"/>
      <c r="L173" s="122"/>
      <c r="M173" s="122"/>
      <c r="N173" s="122"/>
      <c r="O173" s="122"/>
      <c r="P173" s="122"/>
      <c r="Q173" s="122"/>
      <c r="R173" s="122"/>
      <c r="S173" s="122"/>
      <c r="T173" s="122"/>
      <c r="U173" s="122"/>
      <c r="V173" s="122"/>
      <c r="W173" s="122"/>
      <c r="X173" s="122"/>
      <c r="Y173" s="122"/>
      <c r="Z173" s="122"/>
    </row>
    <row r="174" spans="1:26" ht="12.75" customHeight="1">
      <c r="A174" s="122"/>
      <c r="B174" s="122"/>
      <c r="C174" s="122"/>
      <c r="D174" s="122"/>
      <c r="E174" s="122"/>
      <c r="F174" s="122"/>
      <c r="G174" s="122"/>
      <c r="H174" s="122"/>
      <c r="I174" s="122"/>
      <c r="J174" s="122"/>
      <c r="K174" s="122"/>
      <c r="L174" s="122"/>
      <c r="M174" s="122"/>
      <c r="N174" s="122"/>
      <c r="O174" s="122"/>
      <c r="P174" s="122"/>
      <c r="Q174" s="122"/>
      <c r="R174" s="122"/>
      <c r="S174" s="122"/>
      <c r="T174" s="122"/>
      <c r="U174" s="122"/>
      <c r="V174" s="122"/>
      <c r="W174" s="122"/>
      <c r="X174" s="122"/>
      <c r="Y174" s="122"/>
      <c r="Z174" s="122"/>
    </row>
    <row r="175" spans="1:26" ht="12.75" customHeight="1">
      <c r="A175" s="122"/>
      <c r="B175" s="122"/>
      <c r="C175" s="122"/>
      <c r="D175" s="122"/>
      <c r="E175" s="122"/>
      <c r="F175" s="122"/>
      <c r="G175" s="122"/>
      <c r="H175" s="122"/>
      <c r="I175" s="122"/>
      <c r="J175" s="122"/>
      <c r="K175" s="122"/>
      <c r="L175" s="122"/>
      <c r="M175" s="122"/>
      <c r="N175" s="122"/>
      <c r="O175" s="122"/>
      <c r="P175" s="122"/>
      <c r="Q175" s="122"/>
      <c r="R175" s="122"/>
      <c r="S175" s="122"/>
      <c r="T175" s="122"/>
      <c r="U175" s="122"/>
      <c r="V175" s="122"/>
      <c r="W175" s="122"/>
      <c r="X175" s="122"/>
      <c r="Y175" s="122"/>
      <c r="Z175" s="122"/>
    </row>
    <row r="176" spans="1:26" ht="12.75" customHeight="1">
      <c r="A176" s="122"/>
      <c r="B176" s="122"/>
      <c r="C176" s="122"/>
      <c r="D176" s="122"/>
      <c r="E176" s="122"/>
      <c r="F176" s="122"/>
      <c r="G176" s="122"/>
      <c r="H176" s="122"/>
      <c r="I176" s="122"/>
      <c r="J176" s="122"/>
      <c r="K176" s="122"/>
      <c r="L176" s="122"/>
      <c r="M176" s="122"/>
      <c r="N176" s="122"/>
      <c r="O176" s="122"/>
      <c r="P176" s="122"/>
      <c r="Q176" s="122"/>
      <c r="R176" s="122"/>
      <c r="S176" s="122"/>
      <c r="T176" s="122"/>
      <c r="U176" s="122"/>
      <c r="V176" s="122"/>
      <c r="W176" s="122"/>
      <c r="X176" s="122"/>
      <c r="Y176" s="122"/>
      <c r="Z176" s="122"/>
    </row>
    <row r="177" spans="1:26" ht="12.75" customHeight="1">
      <c r="A177" s="122"/>
      <c r="B177" s="122"/>
      <c r="C177" s="122"/>
      <c r="D177" s="122"/>
      <c r="E177" s="122"/>
      <c r="F177" s="122"/>
      <c r="G177" s="122"/>
      <c r="H177" s="122"/>
      <c r="I177" s="122"/>
      <c r="J177" s="122"/>
      <c r="K177" s="122"/>
      <c r="L177" s="122"/>
      <c r="M177" s="122"/>
      <c r="N177" s="122"/>
      <c r="O177" s="122"/>
      <c r="P177" s="122"/>
      <c r="Q177" s="122"/>
      <c r="R177" s="122"/>
      <c r="S177" s="122"/>
      <c r="T177" s="122"/>
      <c r="U177" s="122"/>
      <c r="V177" s="122"/>
      <c r="W177" s="122"/>
      <c r="X177" s="122"/>
      <c r="Y177" s="122"/>
      <c r="Z177" s="122"/>
    </row>
    <row r="178" spans="1:26" ht="12.75" customHeight="1">
      <c r="A178" s="122"/>
      <c r="B178" s="122"/>
      <c r="C178" s="122"/>
      <c r="D178" s="122"/>
      <c r="E178" s="122"/>
      <c r="F178" s="122"/>
      <c r="G178" s="122"/>
      <c r="H178" s="122"/>
      <c r="I178" s="122"/>
      <c r="J178" s="122"/>
      <c r="K178" s="122"/>
      <c r="L178" s="122"/>
      <c r="M178" s="122"/>
      <c r="N178" s="122"/>
      <c r="O178" s="122"/>
      <c r="P178" s="122"/>
      <c r="Q178" s="122"/>
      <c r="R178" s="122"/>
      <c r="S178" s="122"/>
      <c r="T178" s="122"/>
      <c r="U178" s="122"/>
      <c r="V178" s="122"/>
      <c r="W178" s="122"/>
      <c r="X178" s="122"/>
      <c r="Y178" s="122"/>
      <c r="Z178" s="122"/>
    </row>
    <row r="179" spans="1:26" ht="12.75" customHeight="1">
      <c r="A179" s="122"/>
      <c r="B179" s="122"/>
      <c r="C179" s="122"/>
      <c r="D179" s="122"/>
      <c r="E179" s="122"/>
      <c r="F179" s="122"/>
      <c r="G179" s="122"/>
      <c r="H179" s="122"/>
      <c r="I179" s="122"/>
      <c r="J179" s="122"/>
      <c r="K179" s="122"/>
      <c r="L179" s="122"/>
      <c r="M179" s="122"/>
      <c r="N179" s="122"/>
      <c r="O179" s="122"/>
      <c r="P179" s="122"/>
      <c r="Q179" s="122"/>
      <c r="R179" s="122"/>
      <c r="S179" s="122"/>
      <c r="T179" s="122"/>
      <c r="U179" s="122"/>
      <c r="V179" s="122"/>
      <c r="W179" s="122"/>
      <c r="X179" s="122"/>
      <c r="Y179" s="122"/>
      <c r="Z179" s="122"/>
    </row>
    <row r="180" spans="1:26" ht="12.75" customHeight="1">
      <c r="A180" s="122"/>
      <c r="B180" s="122"/>
      <c r="C180" s="122"/>
      <c r="D180" s="122"/>
      <c r="E180" s="122"/>
      <c r="F180" s="122"/>
      <c r="G180" s="122"/>
      <c r="H180" s="122"/>
      <c r="I180" s="122"/>
      <c r="J180" s="122"/>
      <c r="K180" s="122"/>
      <c r="L180" s="122"/>
      <c r="M180" s="122"/>
      <c r="N180" s="122"/>
      <c r="O180" s="122"/>
      <c r="P180" s="122"/>
      <c r="Q180" s="122"/>
      <c r="R180" s="122"/>
      <c r="S180" s="122"/>
      <c r="T180" s="122"/>
      <c r="U180" s="122"/>
      <c r="V180" s="122"/>
      <c r="W180" s="122"/>
      <c r="X180" s="122"/>
      <c r="Y180" s="122"/>
      <c r="Z180" s="122"/>
    </row>
    <row r="181" spans="1:26" ht="12.75" customHeight="1">
      <c r="A181" s="122"/>
      <c r="B181" s="122"/>
      <c r="C181" s="122"/>
      <c r="D181" s="122"/>
      <c r="E181" s="122"/>
      <c r="F181" s="122"/>
      <c r="G181" s="122"/>
      <c r="H181" s="122"/>
      <c r="I181" s="122"/>
      <c r="J181" s="122"/>
      <c r="K181" s="122"/>
      <c r="L181" s="122"/>
      <c r="M181" s="122"/>
      <c r="N181" s="122"/>
      <c r="O181" s="122"/>
      <c r="P181" s="122"/>
      <c r="Q181" s="122"/>
      <c r="R181" s="122"/>
      <c r="S181" s="122"/>
      <c r="T181" s="122"/>
      <c r="U181" s="122"/>
      <c r="V181" s="122"/>
      <c r="W181" s="122"/>
      <c r="X181" s="122"/>
      <c r="Y181" s="122"/>
      <c r="Z181" s="122"/>
    </row>
    <row r="182" spans="1:26" ht="12.75" customHeight="1">
      <c r="A182" s="122"/>
      <c r="B182" s="122"/>
      <c r="C182" s="122"/>
      <c r="D182" s="122"/>
      <c r="E182" s="122"/>
      <c r="F182" s="122"/>
      <c r="G182" s="122"/>
      <c r="H182" s="122"/>
      <c r="I182" s="122"/>
      <c r="J182" s="122"/>
      <c r="K182" s="122"/>
      <c r="L182" s="122"/>
      <c r="M182" s="122"/>
      <c r="N182" s="122"/>
      <c r="O182" s="122"/>
      <c r="P182" s="122"/>
      <c r="Q182" s="122"/>
      <c r="R182" s="122"/>
      <c r="S182" s="122"/>
      <c r="T182" s="122"/>
      <c r="U182" s="122"/>
      <c r="V182" s="122"/>
      <c r="W182" s="122"/>
      <c r="X182" s="122"/>
      <c r="Y182" s="122"/>
      <c r="Z182" s="122"/>
    </row>
    <row r="183" spans="1:26" ht="12.75" customHeight="1">
      <c r="A183" s="122"/>
      <c r="B183" s="122"/>
      <c r="C183" s="122"/>
      <c r="D183" s="122"/>
      <c r="E183" s="122"/>
      <c r="F183" s="122"/>
      <c r="G183" s="122"/>
      <c r="H183" s="122"/>
      <c r="I183" s="122"/>
      <c r="J183" s="122"/>
      <c r="K183" s="122"/>
      <c r="L183" s="122"/>
      <c r="M183" s="122"/>
      <c r="N183" s="122"/>
      <c r="O183" s="122"/>
      <c r="P183" s="122"/>
      <c r="Q183" s="122"/>
      <c r="R183" s="122"/>
      <c r="S183" s="122"/>
      <c r="T183" s="122"/>
      <c r="U183" s="122"/>
      <c r="V183" s="122"/>
      <c r="W183" s="122"/>
      <c r="X183" s="122"/>
      <c r="Y183" s="122"/>
      <c r="Z183" s="122"/>
    </row>
    <row r="184" spans="1:26" ht="12.75" customHeight="1">
      <c r="A184" s="122"/>
      <c r="B184" s="122"/>
      <c r="C184" s="122"/>
      <c r="D184" s="122"/>
      <c r="E184" s="122"/>
      <c r="F184" s="122"/>
      <c r="G184" s="122"/>
      <c r="H184" s="122"/>
      <c r="I184" s="122"/>
      <c r="J184" s="122"/>
      <c r="K184" s="122"/>
      <c r="L184" s="122"/>
      <c r="M184" s="122"/>
      <c r="N184" s="122"/>
      <c r="O184" s="122"/>
      <c r="P184" s="122"/>
      <c r="Q184" s="122"/>
      <c r="R184" s="122"/>
      <c r="S184" s="122"/>
      <c r="T184" s="122"/>
      <c r="U184" s="122"/>
      <c r="V184" s="122"/>
      <c r="W184" s="122"/>
      <c r="X184" s="122"/>
      <c r="Y184" s="122"/>
      <c r="Z184" s="122"/>
    </row>
    <row r="185" spans="1:26" ht="12.75" customHeight="1">
      <c r="A185" s="122"/>
      <c r="B185" s="122"/>
      <c r="C185" s="122"/>
      <c r="D185" s="122"/>
      <c r="E185" s="122"/>
      <c r="F185" s="122"/>
      <c r="G185" s="122"/>
      <c r="H185" s="122"/>
      <c r="I185" s="122"/>
      <c r="J185" s="122"/>
      <c r="K185" s="122"/>
      <c r="L185" s="122"/>
      <c r="M185" s="122"/>
      <c r="N185" s="122"/>
      <c r="O185" s="122"/>
      <c r="P185" s="122"/>
      <c r="Q185" s="122"/>
      <c r="R185" s="122"/>
      <c r="S185" s="122"/>
      <c r="T185" s="122"/>
      <c r="U185" s="122"/>
      <c r="V185" s="122"/>
      <c r="W185" s="122"/>
      <c r="X185" s="122"/>
      <c r="Y185" s="122"/>
      <c r="Z185" s="122"/>
    </row>
    <row r="186" spans="1:26" ht="12.75" customHeight="1">
      <c r="A186" s="122"/>
      <c r="B186" s="122"/>
      <c r="C186" s="122"/>
      <c r="D186" s="122"/>
      <c r="E186" s="122"/>
      <c r="F186" s="122"/>
      <c r="G186" s="122"/>
      <c r="H186" s="122"/>
      <c r="I186" s="122"/>
      <c r="J186" s="122"/>
      <c r="K186" s="122"/>
      <c r="L186" s="122"/>
      <c r="M186" s="122"/>
      <c r="N186" s="122"/>
      <c r="O186" s="122"/>
      <c r="P186" s="122"/>
      <c r="Q186" s="122"/>
      <c r="R186" s="122"/>
      <c r="S186" s="122"/>
      <c r="T186" s="122"/>
      <c r="U186" s="122"/>
      <c r="V186" s="122"/>
      <c r="W186" s="122"/>
      <c r="X186" s="122"/>
      <c r="Y186" s="122"/>
      <c r="Z186" s="122"/>
    </row>
    <row r="187" spans="1:26" ht="12.75" customHeight="1">
      <c r="A187" s="122"/>
      <c r="B187" s="122"/>
      <c r="C187" s="122"/>
      <c r="D187" s="122"/>
      <c r="E187" s="122"/>
      <c r="F187" s="122"/>
      <c r="G187" s="122"/>
      <c r="H187" s="122"/>
      <c r="I187" s="122"/>
      <c r="J187" s="122"/>
      <c r="K187" s="122"/>
      <c r="L187" s="122"/>
      <c r="M187" s="122"/>
      <c r="N187" s="122"/>
      <c r="O187" s="122"/>
      <c r="P187" s="122"/>
      <c r="Q187" s="122"/>
      <c r="R187" s="122"/>
      <c r="S187" s="122"/>
      <c r="T187" s="122"/>
      <c r="U187" s="122"/>
      <c r="V187" s="122"/>
      <c r="W187" s="122"/>
      <c r="X187" s="122"/>
      <c r="Y187" s="122"/>
      <c r="Z187" s="122"/>
    </row>
    <row r="188" spans="1:26" ht="12.75" customHeight="1">
      <c r="A188" s="122"/>
      <c r="B188" s="122"/>
      <c r="C188" s="122"/>
      <c r="D188" s="122"/>
      <c r="E188" s="122"/>
      <c r="F188" s="122"/>
      <c r="G188" s="122"/>
      <c r="H188" s="122"/>
      <c r="I188" s="122"/>
      <c r="J188" s="122"/>
      <c r="K188" s="122"/>
      <c r="L188" s="122"/>
      <c r="M188" s="122"/>
      <c r="N188" s="122"/>
      <c r="O188" s="122"/>
      <c r="P188" s="122"/>
      <c r="Q188" s="122"/>
      <c r="R188" s="122"/>
      <c r="S188" s="122"/>
      <c r="T188" s="122"/>
      <c r="U188" s="122"/>
      <c r="V188" s="122"/>
      <c r="W188" s="122"/>
      <c r="X188" s="122"/>
      <c r="Y188" s="122"/>
      <c r="Z188" s="122"/>
    </row>
    <row r="189" spans="1:26" ht="12.75" customHeight="1">
      <c r="A189" s="122"/>
      <c r="B189" s="122"/>
      <c r="C189" s="122"/>
      <c r="D189" s="122"/>
      <c r="E189" s="122"/>
      <c r="F189" s="122"/>
      <c r="G189" s="122"/>
      <c r="H189" s="122"/>
      <c r="I189" s="122"/>
      <c r="J189" s="122"/>
      <c r="K189" s="122"/>
      <c r="L189" s="122"/>
      <c r="M189" s="122"/>
      <c r="N189" s="122"/>
      <c r="O189" s="122"/>
      <c r="P189" s="122"/>
      <c r="Q189" s="122"/>
      <c r="R189" s="122"/>
      <c r="S189" s="122"/>
      <c r="T189" s="122"/>
      <c r="U189" s="122"/>
      <c r="V189" s="122"/>
      <c r="W189" s="122"/>
      <c r="X189" s="122"/>
      <c r="Y189" s="122"/>
      <c r="Z189" s="122"/>
    </row>
    <row r="190" spans="1:26" ht="12.75" customHeight="1">
      <c r="A190" s="122"/>
      <c r="B190" s="122"/>
      <c r="C190" s="122"/>
      <c r="D190" s="122"/>
      <c r="E190" s="122"/>
      <c r="F190" s="122"/>
      <c r="G190" s="122"/>
      <c r="H190" s="122"/>
      <c r="I190" s="122"/>
      <c r="J190" s="122"/>
      <c r="K190" s="122"/>
      <c r="L190" s="122"/>
      <c r="M190" s="122"/>
      <c r="N190" s="122"/>
      <c r="O190" s="122"/>
      <c r="P190" s="122"/>
      <c r="Q190" s="122"/>
      <c r="R190" s="122"/>
      <c r="S190" s="122"/>
      <c r="T190" s="122"/>
      <c r="U190" s="122"/>
      <c r="V190" s="122"/>
      <c r="W190" s="122"/>
      <c r="X190" s="122"/>
      <c r="Y190" s="122"/>
      <c r="Z190" s="122"/>
    </row>
    <row r="191" spans="1:26" ht="12.75" customHeight="1">
      <c r="A191" s="122"/>
      <c r="B191" s="122"/>
      <c r="C191" s="122"/>
      <c r="D191" s="122"/>
      <c r="E191" s="122"/>
      <c r="F191" s="122"/>
      <c r="G191" s="122"/>
      <c r="H191" s="122"/>
      <c r="I191" s="122"/>
      <c r="J191" s="122"/>
      <c r="K191" s="122"/>
      <c r="L191" s="122"/>
      <c r="M191" s="122"/>
      <c r="N191" s="122"/>
      <c r="O191" s="122"/>
      <c r="P191" s="122"/>
      <c r="Q191" s="122"/>
      <c r="R191" s="122"/>
      <c r="S191" s="122"/>
      <c r="T191" s="122"/>
      <c r="U191" s="122"/>
      <c r="V191" s="122"/>
      <c r="W191" s="122"/>
      <c r="X191" s="122"/>
      <c r="Y191" s="122"/>
      <c r="Z191" s="122"/>
    </row>
    <row r="192" spans="1:26" ht="12.75" customHeight="1">
      <c r="A192" s="122"/>
      <c r="B192" s="122"/>
      <c r="C192" s="122"/>
      <c r="D192" s="122"/>
      <c r="E192" s="122"/>
      <c r="F192" s="122"/>
      <c r="G192" s="122"/>
      <c r="H192" s="122"/>
      <c r="I192" s="122"/>
      <c r="J192" s="122"/>
      <c r="K192" s="122"/>
      <c r="L192" s="122"/>
      <c r="M192" s="122"/>
      <c r="N192" s="122"/>
      <c r="O192" s="122"/>
      <c r="P192" s="122"/>
      <c r="Q192" s="122"/>
      <c r="R192" s="122"/>
      <c r="S192" s="122"/>
      <c r="T192" s="122"/>
      <c r="U192" s="122"/>
      <c r="V192" s="122"/>
      <c r="W192" s="122"/>
      <c r="X192" s="122"/>
      <c r="Y192" s="122"/>
      <c r="Z192" s="122"/>
    </row>
    <row r="193" spans="1:26" ht="12.75" customHeight="1">
      <c r="A193" s="122"/>
      <c r="B193" s="122"/>
      <c r="C193" s="122"/>
      <c r="D193" s="122"/>
      <c r="E193" s="122"/>
      <c r="F193" s="122"/>
      <c r="G193" s="122"/>
      <c r="H193" s="122"/>
      <c r="I193" s="122"/>
      <c r="J193" s="122"/>
      <c r="K193" s="122"/>
      <c r="L193" s="122"/>
      <c r="M193" s="122"/>
      <c r="N193" s="122"/>
      <c r="O193" s="122"/>
      <c r="P193" s="122"/>
      <c r="Q193" s="122"/>
      <c r="R193" s="122"/>
      <c r="S193" s="122"/>
      <c r="T193" s="122"/>
      <c r="U193" s="122"/>
      <c r="V193" s="122"/>
      <c r="W193" s="122"/>
      <c r="X193" s="122"/>
      <c r="Y193" s="122"/>
      <c r="Z193" s="122"/>
    </row>
    <row r="194" spans="1:26" ht="12.75" customHeight="1">
      <c r="A194" s="122"/>
      <c r="B194" s="122"/>
      <c r="C194" s="122"/>
      <c r="D194" s="122"/>
      <c r="E194" s="122"/>
      <c r="F194" s="122"/>
      <c r="G194" s="122"/>
      <c r="H194" s="122"/>
      <c r="I194" s="122"/>
      <c r="J194" s="122"/>
      <c r="K194" s="122"/>
      <c r="L194" s="122"/>
      <c r="M194" s="122"/>
      <c r="N194" s="122"/>
      <c r="O194" s="122"/>
      <c r="P194" s="122"/>
      <c r="Q194" s="122"/>
      <c r="R194" s="122"/>
      <c r="S194" s="122"/>
      <c r="T194" s="122"/>
      <c r="U194" s="122"/>
      <c r="V194" s="122"/>
      <c r="W194" s="122"/>
      <c r="X194" s="122"/>
      <c r="Y194" s="122"/>
      <c r="Z194" s="122"/>
    </row>
    <row r="195" spans="1:26" ht="12.75" customHeight="1">
      <c r="A195" s="122"/>
      <c r="B195" s="122"/>
      <c r="C195" s="122"/>
      <c r="D195" s="122"/>
      <c r="E195" s="122"/>
      <c r="F195" s="122"/>
      <c r="G195" s="122"/>
      <c r="H195" s="122"/>
      <c r="I195" s="122"/>
      <c r="J195" s="122"/>
      <c r="K195" s="122"/>
      <c r="L195" s="122"/>
      <c r="M195" s="122"/>
      <c r="N195" s="122"/>
      <c r="O195" s="122"/>
      <c r="P195" s="122"/>
      <c r="Q195" s="122"/>
      <c r="R195" s="122"/>
      <c r="S195" s="122"/>
      <c r="T195" s="122"/>
      <c r="U195" s="122"/>
      <c r="V195" s="122"/>
      <c r="W195" s="122"/>
      <c r="X195" s="122"/>
      <c r="Y195" s="122"/>
      <c r="Z195" s="122"/>
    </row>
    <row r="196" spans="1:26" ht="12.75" customHeight="1">
      <c r="A196" s="122"/>
      <c r="B196" s="122"/>
      <c r="C196" s="122"/>
      <c r="D196" s="122"/>
      <c r="E196" s="122"/>
      <c r="F196" s="122"/>
      <c r="G196" s="122"/>
      <c r="H196" s="122"/>
      <c r="I196" s="122"/>
      <c r="J196" s="122"/>
      <c r="K196" s="122"/>
      <c r="L196" s="122"/>
      <c r="M196" s="122"/>
      <c r="N196" s="122"/>
      <c r="O196" s="122"/>
      <c r="P196" s="122"/>
      <c r="Q196" s="122"/>
      <c r="R196" s="122"/>
      <c r="S196" s="122"/>
      <c r="T196" s="122"/>
      <c r="U196" s="122"/>
      <c r="V196" s="122"/>
      <c r="W196" s="122"/>
      <c r="X196" s="122"/>
      <c r="Y196" s="122"/>
      <c r="Z196" s="122"/>
    </row>
    <row r="197" spans="1:26" ht="12.75" customHeight="1">
      <c r="A197" s="122"/>
      <c r="B197" s="122"/>
      <c r="C197" s="122"/>
      <c r="D197" s="122"/>
      <c r="E197" s="122"/>
      <c r="F197" s="122"/>
      <c r="G197" s="122"/>
      <c r="H197" s="122"/>
      <c r="I197" s="122"/>
      <c r="J197" s="122"/>
      <c r="K197" s="122"/>
      <c r="L197" s="122"/>
      <c r="M197" s="122"/>
      <c r="N197" s="122"/>
      <c r="O197" s="122"/>
      <c r="P197" s="122"/>
      <c r="Q197" s="122"/>
      <c r="R197" s="122"/>
      <c r="S197" s="122"/>
      <c r="T197" s="122"/>
      <c r="U197" s="122"/>
      <c r="V197" s="122"/>
      <c r="W197" s="122"/>
      <c r="X197" s="122"/>
      <c r="Y197" s="122"/>
      <c r="Z197" s="122"/>
    </row>
    <row r="198" spans="1:26" ht="12.75" customHeight="1">
      <c r="A198" s="122"/>
      <c r="B198" s="122"/>
      <c r="C198" s="122"/>
      <c r="D198" s="122"/>
      <c r="E198" s="122"/>
      <c r="F198" s="122"/>
      <c r="G198" s="122"/>
      <c r="H198" s="122"/>
      <c r="I198" s="122"/>
      <c r="J198" s="122"/>
      <c r="K198" s="122"/>
      <c r="L198" s="122"/>
      <c r="M198" s="122"/>
      <c r="N198" s="122"/>
      <c r="O198" s="122"/>
      <c r="P198" s="122"/>
      <c r="Q198" s="122"/>
      <c r="R198" s="122"/>
      <c r="S198" s="122"/>
      <c r="T198" s="122"/>
      <c r="U198" s="122"/>
      <c r="V198" s="122"/>
      <c r="W198" s="122"/>
      <c r="X198" s="122"/>
      <c r="Y198" s="122"/>
      <c r="Z198" s="122"/>
    </row>
    <row r="199" spans="1:26" ht="12.75" customHeight="1">
      <c r="A199" s="122"/>
      <c r="B199" s="122"/>
      <c r="C199" s="122"/>
      <c r="D199" s="122"/>
      <c r="E199" s="122"/>
      <c r="F199" s="122"/>
      <c r="G199" s="122"/>
      <c r="H199" s="122"/>
      <c r="I199" s="122"/>
      <c r="J199" s="122"/>
      <c r="K199" s="122"/>
      <c r="L199" s="122"/>
      <c r="M199" s="122"/>
      <c r="N199" s="122"/>
      <c r="O199" s="122"/>
      <c r="P199" s="122"/>
      <c r="Q199" s="122"/>
      <c r="R199" s="122"/>
      <c r="S199" s="122"/>
      <c r="T199" s="122"/>
      <c r="U199" s="122"/>
      <c r="V199" s="122"/>
      <c r="W199" s="122"/>
      <c r="X199" s="122"/>
      <c r="Y199" s="122"/>
      <c r="Z199" s="122"/>
    </row>
    <row r="200" spans="1:26" ht="12.75" customHeight="1">
      <c r="A200" s="122"/>
      <c r="B200" s="122"/>
      <c r="C200" s="122"/>
      <c r="D200" s="122"/>
      <c r="E200" s="122"/>
      <c r="F200" s="122"/>
      <c r="G200" s="122"/>
      <c r="H200" s="122"/>
      <c r="I200" s="122"/>
      <c r="J200" s="122"/>
      <c r="K200" s="122"/>
      <c r="L200" s="122"/>
      <c r="M200" s="122"/>
      <c r="N200" s="122"/>
      <c r="O200" s="122"/>
      <c r="P200" s="122"/>
      <c r="Q200" s="122"/>
      <c r="R200" s="122"/>
      <c r="S200" s="122"/>
      <c r="T200" s="122"/>
      <c r="U200" s="122"/>
      <c r="V200" s="122"/>
      <c r="W200" s="122"/>
      <c r="X200" s="122"/>
      <c r="Y200" s="122"/>
      <c r="Z200" s="122"/>
    </row>
    <row r="201" spans="1:26" ht="12.75" customHeight="1">
      <c r="A201" s="122"/>
      <c r="B201" s="122"/>
      <c r="C201" s="122"/>
      <c r="D201" s="122"/>
      <c r="E201" s="122"/>
      <c r="F201" s="122"/>
      <c r="G201" s="122"/>
      <c r="H201" s="122"/>
      <c r="I201" s="122"/>
      <c r="J201" s="122"/>
      <c r="K201" s="122"/>
      <c r="L201" s="122"/>
      <c r="M201" s="122"/>
      <c r="N201" s="122"/>
      <c r="O201" s="122"/>
      <c r="P201" s="122"/>
      <c r="Q201" s="122"/>
      <c r="R201" s="122"/>
      <c r="S201" s="122"/>
      <c r="T201" s="122"/>
      <c r="U201" s="122"/>
      <c r="V201" s="122"/>
      <c r="W201" s="122"/>
      <c r="X201" s="122"/>
      <c r="Y201" s="122"/>
      <c r="Z201" s="122"/>
    </row>
    <row r="202" spans="1:26" ht="12.75" customHeight="1">
      <c r="A202" s="122"/>
      <c r="B202" s="122"/>
      <c r="C202" s="122"/>
      <c r="D202" s="122"/>
      <c r="E202" s="122"/>
      <c r="F202" s="122"/>
      <c r="G202" s="122"/>
      <c r="H202" s="122"/>
      <c r="I202" s="122"/>
      <c r="J202" s="122"/>
      <c r="K202" s="122"/>
      <c r="L202" s="122"/>
      <c r="M202" s="122"/>
      <c r="N202" s="122"/>
      <c r="O202" s="122"/>
      <c r="P202" s="122"/>
      <c r="Q202" s="122"/>
      <c r="R202" s="122"/>
      <c r="S202" s="122"/>
      <c r="T202" s="122"/>
      <c r="U202" s="122"/>
      <c r="V202" s="122"/>
      <c r="W202" s="122"/>
      <c r="X202" s="122"/>
      <c r="Y202" s="122"/>
      <c r="Z202" s="122"/>
    </row>
    <row r="203" spans="1:26" ht="12.75" customHeight="1">
      <c r="A203" s="122"/>
      <c r="B203" s="122"/>
      <c r="C203" s="122"/>
      <c r="D203" s="122"/>
      <c r="E203" s="122"/>
      <c r="F203" s="122"/>
      <c r="G203" s="122"/>
      <c r="H203" s="122"/>
      <c r="I203" s="122"/>
      <c r="J203" s="122"/>
      <c r="K203" s="122"/>
      <c r="L203" s="122"/>
      <c r="M203" s="122"/>
      <c r="N203" s="122"/>
      <c r="O203" s="122"/>
      <c r="P203" s="122"/>
      <c r="Q203" s="122"/>
      <c r="R203" s="122"/>
      <c r="S203" s="122"/>
      <c r="T203" s="122"/>
      <c r="U203" s="122"/>
      <c r="V203" s="122"/>
      <c r="W203" s="122"/>
      <c r="X203" s="122"/>
      <c r="Y203" s="122"/>
      <c r="Z203" s="122"/>
    </row>
    <row r="204" spans="1:26" ht="12.75" customHeight="1">
      <c r="A204" s="122"/>
      <c r="B204" s="122"/>
      <c r="C204" s="122"/>
      <c r="D204" s="122"/>
      <c r="E204" s="122"/>
      <c r="F204" s="122"/>
      <c r="G204" s="122"/>
      <c r="H204" s="122"/>
      <c r="I204" s="122"/>
      <c r="J204" s="122"/>
      <c r="K204" s="122"/>
      <c r="L204" s="122"/>
      <c r="M204" s="122"/>
      <c r="N204" s="122"/>
      <c r="O204" s="122"/>
      <c r="P204" s="122"/>
      <c r="Q204" s="122"/>
      <c r="R204" s="122"/>
      <c r="S204" s="122"/>
      <c r="T204" s="122"/>
      <c r="U204" s="122"/>
      <c r="V204" s="122"/>
      <c r="W204" s="122"/>
      <c r="X204" s="122"/>
      <c r="Y204" s="122"/>
      <c r="Z204" s="122"/>
    </row>
    <row r="205" spans="1:26" ht="12.75" customHeight="1">
      <c r="A205" s="122"/>
      <c r="B205" s="122"/>
      <c r="C205" s="122"/>
      <c r="D205" s="122"/>
      <c r="E205" s="122"/>
      <c r="F205" s="122"/>
      <c r="G205" s="122"/>
      <c r="H205" s="122"/>
      <c r="I205" s="122"/>
      <c r="J205" s="122"/>
      <c r="K205" s="122"/>
      <c r="L205" s="122"/>
      <c r="M205" s="122"/>
      <c r="N205" s="122"/>
      <c r="O205" s="122"/>
      <c r="P205" s="122"/>
      <c r="Q205" s="122"/>
      <c r="R205" s="122"/>
      <c r="S205" s="122"/>
      <c r="T205" s="122"/>
      <c r="U205" s="122"/>
      <c r="V205" s="122"/>
      <c r="W205" s="122"/>
      <c r="X205" s="122"/>
      <c r="Y205" s="122"/>
      <c r="Z205" s="122"/>
    </row>
    <row r="206" spans="1:26" ht="12.75" customHeight="1">
      <c r="A206" s="122"/>
      <c r="B206" s="122"/>
      <c r="C206" s="122"/>
      <c r="D206" s="122"/>
      <c r="E206" s="122"/>
      <c r="F206" s="122"/>
      <c r="G206" s="122"/>
      <c r="H206" s="122"/>
      <c r="I206" s="122"/>
      <c r="J206" s="122"/>
      <c r="K206" s="122"/>
      <c r="L206" s="122"/>
      <c r="M206" s="122"/>
      <c r="N206" s="122"/>
      <c r="O206" s="122"/>
      <c r="P206" s="122"/>
      <c r="Q206" s="122"/>
      <c r="R206" s="122"/>
      <c r="S206" s="122"/>
      <c r="T206" s="122"/>
      <c r="U206" s="122"/>
      <c r="V206" s="122"/>
      <c r="W206" s="122"/>
      <c r="X206" s="122"/>
      <c r="Y206" s="122"/>
      <c r="Z206" s="122"/>
    </row>
    <row r="207" spans="1:26" ht="12.75" customHeight="1">
      <c r="A207" s="122"/>
      <c r="B207" s="122"/>
      <c r="C207" s="122"/>
      <c r="D207" s="122"/>
      <c r="E207" s="122"/>
      <c r="F207" s="122"/>
      <c r="G207" s="122"/>
      <c r="H207" s="122"/>
      <c r="I207" s="122"/>
      <c r="J207" s="122"/>
      <c r="K207" s="122"/>
      <c r="L207" s="122"/>
      <c r="M207" s="122"/>
      <c r="N207" s="122"/>
      <c r="O207" s="122"/>
      <c r="P207" s="122"/>
      <c r="Q207" s="122"/>
      <c r="R207" s="122"/>
      <c r="S207" s="122"/>
      <c r="T207" s="122"/>
      <c r="U207" s="122"/>
      <c r="V207" s="122"/>
      <c r="W207" s="122"/>
      <c r="X207" s="122"/>
      <c r="Y207" s="122"/>
      <c r="Z207" s="122"/>
    </row>
    <row r="208" spans="1:26" ht="12.75" customHeight="1">
      <c r="A208" s="122"/>
      <c r="B208" s="122"/>
      <c r="C208" s="122"/>
      <c r="D208" s="122"/>
      <c r="E208" s="122"/>
      <c r="F208" s="122"/>
      <c r="G208" s="122"/>
      <c r="H208" s="122"/>
      <c r="I208" s="122"/>
      <c r="J208" s="122"/>
      <c r="K208" s="122"/>
      <c r="L208" s="122"/>
      <c r="M208" s="122"/>
      <c r="N208" s="122"/>
      <c r="O208" s="122"/>
      <c r="P208" s="122"/>
      <c r="Q208" s="122"/>
      <c r="R208" s="122"/>
      <c r="S208" s="122"/>
      <c r="T208" s="122"/>
      <c r="U208" s="122"/>
      <c r="V208" s="122"/>
      <c r="W208" s="122"/>
      <c r="X208" s="122"/>
      <c r="Y208" s="122"/>
      <c r="Z208" s="122"/>
    </row>
    <row r="209" spans="1:26" ht="12.75" customHeight="1">
      <c r="A209" s="122"/>
      <c r="B209" s="122"/>
      <c r="C209" s="122"/>
      <c r="D209" s="122"/>
      <c r="E209" s="122"/>
      <c r="F209" s="122"/>
      <c r="G209" s="122"/>
      <c r="H209" s="122"/>
      <c r="I209" s="122"/>
      <c r="J209" s="122"/>
      <c r="K209" s="122"/>
      <c r="L209" s="122"/>
      <c r="M209" s="122"/>
      <c r="N209" s="122"/>
      <c r="O209" s="122"/>
      <c r="P209" s="122"/>
      <c r="Q209" s="122"/>
      <c r="R209" s="122"/>
      <c r="S209" s="122"/>
      <c r="T209" s="122"/>
      <c r="U209" s="122"/>
      <c r="V209" s="122"/>
      <c r="W209" s="122"/>
      <c r="X209" s="122"/>
      <c r="Y209" s="122"/>
      <c r="Z209" s="122"/>
    </row>
    <row r="210" spans="1:26" ht="12.75" customHeight="1">
      <c r="A210" s="122"/>
      <c r="B210" s="122"/>
      <c r="C210" s="122"/>
      <c r="D210" s="122"/>
      <c r="E210" s="122"/>
      <c r="F210" s="122"/>
      <c r="G210" s="122"/>
      <c r="H210" s="122"/>
      <c r="I210" s="122"/>
      <c r="J210" s="122"/>
      <c r="K210" s="122"/>
      <c r="L210" s="122"/>
      <c r="M210" s="122"/>
      <c r="N210" s="122"/>
      <c r="O210" s="122"/>
      <c r="P210" s="122"/>
      <c r="Q210" s="122"/>
      <c r="R210" s="122"/>
      <c r="S210" s="122"/>
      <c r="T210" s="122"/>
      <c r="U210" s="122"/>
      <c r="V210" s="122"/>
      <c r="W210" s="122"/>
      <c r="X210" s="122"/>
      <c r="Y210" s="122"/>
      <c r="Z210" s="122"/>
    </row>
    <row r="211" spans="1:26" ht="12.75" customHeight="1">
      <c r="A211" s="122"/>
      <c r="B211" s="122"/>
      <c r="C211" s="122"/>
      <c r="D211" s="122"/>
      <c r="E211" s="122"/>
      <c r="F211" s="122"/>
      <c r="G211" s="122"/>
      <c r="H211" s="122"/>
      <c r="I211" s="122"/>
      <c r="J211" s="122"/>
      <c r="K211" s="122"/>
      <c r="L211" s="122"/>
      <c r="M211" s="122"/>
      <c r="N211" s="122"/>
      <c r="O211" s="122"/>
      <c r="P211" s="122"/>
      <c r="Q211" s="122"/>
      <c r="R211" s="122"/>
      <c r="S211" s="122"/>
      <c r="T211" s="122"/>
      <c r="U211" s="122"/>
      <c r="V211" s="122"/>
      <c r="W211" s="122"/>
      <c r="X211" s="122"/>
      <c r="Y211" s="122"/>
      <c r="Z211" s="122"/>
    </row>
    <row r="212" spans="1:26" ht="12.75" customHeight="1">
      <c r="A212" s="122"/>
      <c r="B212" s="122"/>
      <c r="C212" s="122"/>
      <c r="D212" s="122"/>
      <c r="E212" s="122"/>
      <c r="F212" s="122"/>
      <c r="G212" s="122"/>
      <c r="H212" s="122"/>
      <c r="I212" s="122"/>
      <c r="J212" s="122"/>
      <c r="K212" s="122"/>
      <c r="L212" s="122"/>
      <c r="M212" s="122"/>
      <c r="N212" s="122"/>
      <c r="O212" s="122"/>
      <c r="P212" s="122"/>
      <c r="Q212" s="122"/>
      <c r="R212" s="122"/>
      <c r="S212" s="122"/>
      <c r="T212" s="122"/>
      <c r="U212" s="122"/>
      <c r="V212" s="122"/>
      <c r="W212" s="122"/>
      <c r="X212" s="122"/>
      <c r="Y212" s="122"/>
      <c r="Z212" s="122"/>
    </row>
    <row r="213" spans="1:26" ht="12.75" customHeight="1">
      <c r="A213" s="122"/>
      <c r="B213" s="122"/>
      <c r="C213" s="122"/>
      <c r="D213" s="122"/>
      <c r="E213" s="122"/>
      <c r="F213" s="122"/>
      <c r="G213" s="122"/>
      <c r="H213" s="122"/>
      <c r="I213" s="122"/>
      <c r="J213" s="122"/>
      <c r="K213" s="122"/>
      <c r="L213" s="122"/>
      <c r="M213" s="122"/>
      <c r="N213" s="122"/>
      <c r="O213" s="122"/>
      <c r="P213" s="122"/>
      <c r="Q213" s="122"/>
      <c r="R213" s="122"/>
      <c r="S213" s="122"/>
      <c r="T213" s="122"/>
      <c r="U213" s="122"/>
      <c r="V213" s="122"/>
      <c r="W213" s="122"/>
      <c r="X213" s="122"/>
      <c r="Y213" s="122"/>
      <c r="Z213" s="122"/>
    </row>
    <row r="214" spans="1:26" ht="12.75" customHeight="1">
      <c r="A214" s="122"/>
      <c r="B214" s="122"/>
      <c r="C214" s="122"/>
      <c r="D214" s="122"/>
      <c r="E214" s="122"/>
      <c r="F214" s="122"/>
      <c r="G214" s="122"/>
      <c r="H214" s="122"/>
      <c r="I214" s="122"/>
      <c r="J214" s="122"/>
      <c r="K214" s="122"/>
      <c r="L214" s="122"/>
      <c r="M214" s="122"/>
      <c r="N214" s="122"/>
      <c r="O214" s="122"/>
      <c r="P214" s="122"/>
      <c r="Q214" s="122"/>
      <c r="R214" s="122"/>
      <c r="S214" s="122"/>
      <c r="T214" s="122"/>
      <c r="U214" s="122"/>
      <c r="V214" s="122"/>
      <c r="W214" s="122"/>
      <c r="X214" s="122"/>
      <c r="Y214" s="122"/>
      <c r="Z214" s="122"/>
    </row>
    <row r="215" spans="1:26" ht="12.75" customHeight="1">
      <c r="A215" s="122"/>
      <c r="B215" s="122"/>
      <c r="C215" s="122"/>
      <c r="D215" s="122"/>
      <c r="E215" s="122"/>
      <c r="F215" s="122"/>
      <c r="G215" s="122"/>
      <c r="H215" s="122"/>
      <c r="I215" s="122"/>
      <c r="J215" s="122"/>
      <c r="K215" s="122"/>
      <c r="L215" s="122"/>
      <c r="M215" s="122"/>
      <c r="N215" s="122"/>
      <c r="O215" s="122"/>
      <c r="P215" s="122"/>
      <c r="Q215" s="122"/>
      <c r="R215" s="122"/>
      <c r="S215" s="122"/>
      <c r="T215" s="122"/>
      <c r="U215" s="122"/>
      <c r="V215" s="122"/>
      <c r="W215" s="122"/>
      <c r="X215" s="122"/>
      <c r="Y215" s="122"/>
      <c r="Z215" s="122"/>
    </row>
    <row r="216" spans="1:26" ht="12.75" customHeight="1">
      <c r="A216" s="122"/>
      <c r="B216" s="122"/>
      <c r="C216" s="122"/>
      <c r="D216" s="122"/>
      <c r="E216" s="122"/>
      <c r="F216" s="122"/>
      <c r="G216" s="122"/>
      <c r="H216" s="122"/>
      <c r="I216" s="122"/>
      <c r="J216" s="122"/>
      <c r="K216" s="122"/>
      <c r="L216" s="122"/>
      <c r="M216" s="122"/>
      <c r="N216" s="122"/>
      <c r="O216" s="122"/>
      <c r="P216" s="122"/>
      <c r="Q216" s="122"/>
      <c r="R216" s="122"/>
      <c r="S216" s="122"/>
      <c r="T216" s="122"/>
      <c r="U216" s="122"/>
      <c r="V216" s="122"/>
      <c r="W216" s="122"/>
      <c r="X216" s="122"/>
      <c r="Y216" s="122"/>
      <c r="Z216" s="122"/>
    </row>
    <row r="217" spans="1:26" ht="12.75" customHeight="1">
      <c r="A217" s="122"/>
      <c r="B217" s="122"/>
      <c r="C217" s="122"/>
      <c r="D217" s="122"/>
      <c r="E217" s="122"/>
      <c r="F217" s="122"/>
      <c r="G217" s="122"/>
      <c r="H217" s="122"/>
      <c r="I217" s="122"/>
      <c r="J217" s="122"/>
      <c r="K217" s="122"/>
      <c r="L217" s="122"/>
      <c r="M217" s="122"/>
      <c r="N217" s="122"/>
      <c r="O217" s="122"/>
      <c r="P217" s="122"/>
      <c r="Q217" s="122"/>
      <c r="R217" s="122"/>
      <c r="S217" s="122"/>
      <c r="T217" s="122"/>
      <c r="U217" s="122"/>
      <c r="V217" s="122"/>
      <c r="W217" s="122"/>
      <c r="X217" s="122"/>
      <c r="Y217" s="122"/>
      <c r="Z217" s="122"/>
    </row>
    <row r="218" spans="1:26" ht="12.75" customHeight="1">
      <c r="A218" s="122"/>
      <c r="B218" s="122"/>
      <c r="C218" s="122"/>
      <c r="D218" s="122"/>
      <c r="E218" s="122"/>
      <c r="F218" s="122"/>
      <c r="G218" s="122"/>
      <c r="H218" s="122"/>
      <c r="I218" s="122"/>
      <c r="J218" s="122"/>
      <c r="K218" s="122"/>
      <c r="L218" s="122"/>
      <c r="M218" s="122"/>
      <c r="N218" s="122"/>
      <c r="O218" s="122"/>
      <c r="P218" s="122"/>
      <c r="Q218" s="122"/>
      <c r="R218" s="122"/>
      <c r="S218" s="122"/>
      <c r="T218" s="122"/>
      <c r="U218" s="122"/>
      <c r="V218" s="122"/>
      <c r="W218" s="122"/>
      <c r="X218" s="122"/>
      <c r="Y218" s="122"/>
      <c r="Z218" s="122"/>
    </row>
    <row r="219" spans="1:26" ht="12.75" customHeight="1">
      <c r="A219" s="122"/>
      <c r="B219" s="122"/>
      <c r="C219" s="122"/>
      <c r="D219" s="122"/>
      <c r="E219" s="122"/>
      <c r="F219" s="122"/>
      <c r="G219" s="122"/>
      <c r="H219" s="122"/>
      <c r="I219" s="122"/>
      <c r="J219" s="122"/>
      <c r="K219" s="122"/>
      <c r="L219" s="122"/>
      <c r="M219" s="122"/>
      <c r="N219" s="122"/>
      <c r="O219" s="122"/>
      <c r="P219" s="122"/>
      <c r="Q219" s="122"/>
      <c r="R219" s="122"/>
      <c r="S219" s="122"/>
      <c r="T219" s="122"/>
      <c r="U219" s="122"/>
      <c r="V219" s="122"/>
      <c r="W219" s="122"/>
      <c r="X219" s="122"/>
      <c r="Y219" s="122"/>
      <c r="Z219" s="122"/>
    </row>
    <row r="220" spans="1:26" ht="12.75" customHeight="1">
      <c r="A220" s="122"/>
      <c r="B220" s="122"/>
      <c r="C220" s="122"/>
      <c r="D220" s="122"/>
      <c r="E220" s="122"/>
      <c r="F220" s="122"/>
      <c r="G220" s="122"/>
      <c r="H220" s="122"/>
      <c r="I220" s="122"/>
      <c r="J220" s="122"/>
      <c r="K220" s="122"/>
      <c r="L220" s="122"/>
      <c r="M220" s="122"/>
      <c r="N220" s="122"/>
      <c r="O220" s="122"/>
      <c r="P220" s="122"/>
      <c r="Q220" s="122"/>
      <c r="R220" s="122"/>
      <c r="S220" s="122"/>
      <c r="T220" s="122"/>
      <c r="U220" s="122"/>
      <c r="V220" s="122"/>
      <c r="W220" s="122"/>
      <c r="X220" s="122"/>
      <c r="Y220" s="122"/>
      <c r="Z220" s="122"/>
    </row>
    <row r="221" spans="1:26" ht="12.75" customHeight="1">
      <c r="A221" s="122"/>
      <c r="B221" s="122"/>
      <c r="C221" s="122"/>
      <c r="D221" s="122"/>
      <c r="E221" s="122"/>
      <c r="F221" s="122"/>
      <c r="G221" s="122"/>
      <c r="H221" s="122"/>
      <c r="I221" s="122"/>
      <c r="J221" s="122"/>
      <c r="K221" s="122"/>
      <c r="L221" s="122"/>
      <c r="M221" s="122"/>
      <c r="N221" s="122"/>
      <c r="O221" s="122"/>
      <c r="P221" s="122"/>
      <c r="Q221" s="122"/>
      <c r="R221" s="122"/>
      <c r="S221" s="122"/>
      <c r="T221" s="122"/>
      <c r="U221" s="122"/>
      <c r="V221" s="122"/>
      <c r="W221" s="122"/>
      <c r="X221" s="122"/>
      <c r="Y221" s="122"/>
      <c r="Z221" s="122"/>
    </row>
    <row r="222" spans="1:26" ht="12.75" customHeight="1">
      <c r="A222" s="122"/>
      <c r="B222" s="122"/>
      <c r="C222" s="122"/>
      <c r="D222" s="122"/>
      <c r="E222" s="122"/>
      <c r="F222" s="122"/>
      <c r="G222" s="122"/>
      <c r="H222" s="122"/>
      <c r="I222" s="122"/>
      <c r="J222" s="122"/>
      <c r="K222" s="122"/>
      <c r="L222" s="122"/>
      <c r="M222" s="122"/>
      <c r="N222" s="122"/>
      <c r="O222" s="122"/>
      <c r="P222" s="122"/>
      <c r="Q222" s="122"/>
      <c r="R222" s="122"/>
      <c r="S222" s="122"/>
      <c r="T222" s="122"/>
      <c r="U222" s="122"/>
      <c r="V222" s="122"/>
      <c r="W222" s="122"/>
      <c r="X222" s="122"/>
      <c r="Y222" s="122"/>
      <c r="Z222" s="122"/>
    </row>
    <row r="223" spans="1:26" ht="12.75" customHeight="1">
      <c r="A223" s="122"/>
      <c r="B223" s="122"/>
      <c r="C223" s="122"/>
      <c r="D223" s="122"/>
      <c r="E223" s="122"/>
      <c r="F223" s="122"/>
      <c r="G223" s="122"/>
      <c r="H223" s="122"/>
      <c r="I223" s="122"/>
      <c r="J223" s="122"/>
      <c r="K223" s="122"/>
      <c r="L223" s="122"/>
      <c r="M223" s="122"/>
      <c r="N223" s="122"/>
      <c r="O223" s="122"/>
      <c r="P223" s="122"/>
      <c r="Q223" s="122"/>
      <c r="R223" s="122"/>
      <c r="S223" s="122"/>
      <c r="T223" s="122"/>
      <c r="U223" s="122"/>
      <c r="V223" s="122"/>
      <c r="W223" s="122"/>
      <c r="X223" s="122"/>
      <c r="Y223" s="122"/>
      <c r="Z223" s="122"/>
    </row>
    <row r="224" spans="1:26" ht="12.75" customHeight="1">
      <c r="A224" s="122"/>
      <c r="B224" s="122"/>
      <c r="C224" s="122"/>
      <c r="D224" s="122"/>
      <c r="E224" s="122"/>
      <c r="F224" s="122"/>
      <c r="G224" s="122"/>
      <c r="H224" s="122"/>
      <c r="I224" s="122"/>
      <c r="J224" s="122"/>
      <c r="K224" s="122"/>
      <c r="L224" s="122"/>
      <c r="M224" s="122"/>
      <c r="N224" s="122"/>
      <c r="O224" s="122"/>
      <c r="P224" s="122"/>
      <c r="Q224" s="122"/>
      <c r="R224" s="122"/>
      <c r="S224" s="122"/>
      <c r="T224" s="122"/>
      <c r="U224" s="122"/>
      <c r="V224" s="122"/>
      <c r="W224" s="122"/>
      <c r="X224" s="122"/>
      <c r="Y224" s="122"/>
      <c r="Z224" s="122"/>
    </row>
    <row r="225" spans="1:26" ht="12.75" customHeight="1">
      <c r="A225" s="122"/>
      <c r="B225" s="122"/>
      <c r="C225" s="122"/>
      <c r="D225" s="122"/>
      <c r="E225" s="122"/>
      <c r="F225" s="122"/>
      <c r="G225" s="122"/>
      <c r="H225" s="122"/>
      <c r="I225" s="122"/>
      <c r="J225" s="122"/>
      <c r="K225" s="122"/>
      <c r="L225" s="122"/>
      <c r="M225" s="122"/>
      <c r="N225" s="122"/>
      <c r="O225" s="122"/>
      <c r="P225" s="122"/>
      <c r="Q225" s="122"/>
      <c r="R225" s="122"/>
      <c r="S225" s="122"/>
      <c r="T225" s="122"/>
      <c r="U225" s="122"/>
      <c r="V225" s="122"/>
      <c r="W225" s="122"/>
      <c r="X225" s="122"/>
      <c r="Y225" s="122"/>
      <c r="Z225" s="122"/>
    </row>
    <row r="226" spans="1:26" ht="12.75" customHeight="1">
      <c r="A226" s="122"/>
      <c r="B226" s="122"/>
      <c r="C226" s="122"/>
      <c r="D226" s="122"/>
      <c r="E226" s="122"/>
      <c r="F226" s="122"/>
      <c r="G226" s="122"/>
      <c r="H226" s="122"/>
      <c r="I226" s="122"/>
      <c r="J226" s="122"/>
      <c r="K226" s="122"/>
      <c r="L226" s="122"/>
      <c r="M226" s="122"/>
      <c r="N226" s="122"/>
      <c r="O226" s="122"/>
      <c r="P226" s="122"/>
      <c r="Q226" s="122"/>
      <c r="R226" s="122"/>
      <c r="S226" s="122"/>
      <c r="T226" s="122"/>
      <c r="U226" s="122"/>
      <c r="V226" s="122"/>
      <c r="W226" s="122"/>
      <c r="X226" s="122"/>
      <c r="Y226" s="122"/>
      <c r="Z226" s="122"/>
    </row>
    <row r="227" spans="1:26" ht="12.75" customHeight="1">
      <c r="A227" s="122"/>
      <c r="B227" s="122"/>
      <c r="C227" s="122"/>
      <c r="D227" s="122"/>
      <c r="E227" s="122"/>
      <c r="F227" s="122"/>
      <c r="G227" s="122"/>
      <c r="H227" s="122"/>
      <c r="I227" s="122"/>
      <c r="J227" s="122"/>
      <c r="K227" s="122"/>
      <c r="L227" s="122"/>
      <c r="M227" s="122"/>
      <c r="N227" s="122"/>
      <c r="O227" s="122"/>
      <c r="P227" s="122"/>
      <c r="Q227" s="122"/>
      <c r="R227" s="122"/>
      <c r="S227" s="122"/>
      <c r="T227" s="122"/>
      <c r="U227" s="122"/>
      <c r="V227" s="122"/>
      <c r="W227" s="122"/>
      <c r="X227" s="122"/>
      <c r="Y227" s="122"/>
      <c r="Z227" s="122"/>
    </row>
    <row r="228" spans="1:26" ht="12.75" customHeight="1">
      <c r="A228" s="122"/>
      <c r="B228" s="122"/>
      <c r="C228" s="122"/>
      <c r="D228" s="122"/>
      <c r="E228" s="122"/>
      <c r="F228" s="122"/>
      <c r="G228" s="122"/>
      <c r="H228" s="122"/>
      <c r="I228" s="122"/>
      <c r="J228" s="122"/>
      <c r="K228" s="122"/>
      <c r="L228" s="122"/>
      <c r="M228" s="122"/>
      <c r="N228" s="122"/>
      <c r="O228" s="122"/>
      <c r="P228" s="122"/>
      <c r="Q228" s="122"/>
      <c r="R228" s="122"/>
      <c r="S228" s="122"/>
      <c r="T228" s="122"/>
      <c r="U228" s="122"/>
      <c r="V228" s="122"/>
      <c r="W228" s="122"/>
      <c r="X228" s="122"/>
      <c r="Y228" s="122"/>
      <c r="Z228" s="122"/>
    </row>
    <row r="229" spans="1:26" ht="12.75" customHeight="1">
      <c r="A229" s="122"/>
      <c r="B229" s="122"/>
      <c r="C229" s="122"/>
      <c r="D229" s="122"/>
      <c r="E229" s="122"/>
      <c r="F229" s="122"/>
      <c r="G229" s="122"/>
      <c r="H229" s="122"/>
      <c r="I229" s="122"/>
      <c r="J229" s="122"/>
      <c r="K229" s="122"/>
      <c r="L229" s="122"/>
      <c r="M229" s="122"/>
      <c r="N229" s="122"/>
      <c r="O229" s="122"/>
      <c r="P229" s="122"/>
      <c r="Q229" s="122"/>
      <c r="R229" s="122"/>
      <c r="S229" s="122"/>
      <c r="T229" s="122"/>
      <c r="U229" s="122"/>
      <c r="V229" s="122"/>
      <c r="W229" s="122"/>
      <c r="X229" s="122"/>
      <c r="Y229" s="122"/>
      <c r="Z229" s="122"/>
    </row>
    <row r="230" spans="1:26" ht="12.75" customHeight="1">
      <c r="A230" s="122"/>
      <c r="B230" s="122"/>
      <c r="C230" s="122"/>
      <c r="D230" s="122"/>
      <c r="E230" s="122"/>
      <c r="F230" s="122"/>
      <c r="G230" s="122"/>
      <c r="H230" s="122"/>
      <c r="I230" s="122"/>
      <c r="J230" s="122"/>
      <c r="K230" s="122"/>
      <c r="L230" s="122"/>
      <c r="M230" s="122"/>
      <c r="N230" s="122"/>
      <c r="O230" s="122"/>
      <c r="P230" s="122"/>
      <c r="Q230" s="122"/>
      <c r="R230" s="122"/>
      <c r="S230" s="122"/>
      <c r="T230" s="122"/>
      <c r="U230" s="122"/>
      <c r="V230" s="122"/>
      <c r="W230" s="122"/>
      <c r="X230" s="122"/>
      <c r="Y230" s="122"/>
      <c r="Z230" s="122"/>
    </row>
    <row r="231" spans="1:26" ht="12.75" customHeight="1">
      <c r="A231" s="122"/>
      <c r="B231" s="122"/>
      <c r="C231" s="122"/>
      <c r="D231" s="122"/>
      <c r="E231" s="122"/>
      <c r="F231" s="122"/>
      <c r="G231" s="122"/>
      <c r="H231" s="122"/>
      <c r="I231" s="122"/>
      <c r="J231" s="122"/>
      <c r="K231" s="122"/>
      <c r="L231" s="122"/>
      <c r="M231" s="122"/>
      <c r="N231" s="122"/>
      <c r="O231" s="122"/>
      <c r="P231" s="122"/>
      <c r="Q231" s="122"/>
      <c r="R231" s="122"/>
      <c r="S231" s="122"/>
      <c r="T231" s="122"/>
      <c r="U231" s="122"/>
      <c r="V231" s="122"/>
      <c r="W231" s="122"/>
      <c r="X231" s="122"/>
      <c r="Y231" s="122"/>
      <c r="Z231" s="122"/>
    </row>
    <row r="232" spans="1:26" ht="12.75" customHeight="1">
      <c r="A232" s="122"/>
      <c r="B232" s="122"/>
      <c r="C232" s="122"/>
      <c r="D232" s="122"/>
      <c r="E232" s="122"/>
      <c r="F232" s="122"/>
      <c r="G232" s="122"/>
      <c r="H232" s="122"/>
      <c r="I232" s="122"/>
      <c r="J232" s="122"/>
      <c r="K232" s="122"/>
      <c r="L232" s="122"/>
      <c r="M232" s="122"/>
      <c r="N232" s="122"/>
      <c r="O232" s="122"/>
      <c r="P232" s="122"/>
      <c r="Q232" s="122"/>
      <c r="R232" s="122"/>
      <c r="S232" s="122"/>
      <c r="T232" s="122"/>
      <c r="U232" s="122"/>
      <c r="V232" s="122"/>
      <c r="W232" s="122"/>
      <c r="X232" s="122"/>
      <c r="Y232" s="122"/>
      <c r="Z232" s="122"/>
    </row>
    <row r="233" spans="1:26" ht="12.75" customHeight="1">
      <c r="A233" s="122"/>
      <c r="B233" s="122"/>
      <c r="C233" s="122"/>
      <c r="D233" s="122"/>
      <c r="E233" s="122"/>
      <c r="F233" s="122"/>
      <c r="G233" s="122"/>
      <c r="H233" s="122"/>
      <c r="I233" s="122"/>
      <c r="J233" s="122"/>
      <c r="K233" s="122"/>
      <c r="L233" s="122"/>
      <c r="M233" s="122"/>
      <c r="N233" s="122"/>
      <c r="O233" s="122"/>
      <c r="P233" s="122"/>
      <c r="Q233" s="122"/>
      <c r="R233" s="122"/>
      <c r="S233" s="122"/>
      <c r="T233" s="122"/>
      <c r="U233" s="122"/>
      <c r="V233" s="122"/>
      <c r="W233" s="122"/>
      <c r="X233" s="122"/>
      <c r="Y233" s="122"/>
      <c r="Z233" s="122"/>
    </row>
    <row r="234" spans="1:26" ht="12.75" customHeight="1">
      <c r="A234" s="122"/>
      <c r="B234" s="122"/>
      <c r="C234" s="122"/>
      <c r="D234" s="122"/>
      <c r="E234" s="122"/>
      <c r="F234" s="122"/>
      <c r="G234" s="122"/>
      <c r="H234" s="122"/>
      <c r="I234" s="122"/>
      <c r="J234" s="122"/>
      <c r="K234" s="122"/>
      <c r="L234" s="122"/>
      <c r="M234" s="122"/>
      <c r="N234" s="122"/>
      <c r="O234" s="122"/>
      <c r="P234" s="122"/>
      <c r="Q234" s="122"/>
      <c r="R234" s="122"/>
      <c r="S234" s="122"/>
      <c r="T234" s="122"/>
      <c r="U234" s="122"/>
      <c r="V234" s="122"/>
      <c r="W234" s="122"/>
      <c r="X234" s="122"/>
      <c r="Y234" s="122"/>
      <c r="Z234" s="122"/>
    </row>
    <row r="235" spans="1:26" ht="12.75" customHeight="1">
      <c r="A235" s="122"/>
      <c r="B235" s="122"/>
      <c r="C235" s="122"/>
      <c r="D235" s="122"/>
      <c r="E235" s="122"/>
      <c r="F235" s="122"/>
      <c r="G235" s="122"/>
      <c r="H235" s="122"/>
      <c r="I235" s="122"/>
      <c r="J235" s="122"/>
      <c r="K235" s="122"/>
      <c r="L235" s="122"/>
      <c r="M235" s="122"/>
      <c r="N235" s="122"/>
      <c r="O235" s="122"/>
      <c r="P235" s="122"/>
      <c r="Q235" s="122"/>
      <c r="R235" s="122"/>
      <c r="S235" s="122"/>
      <c r="T235" s="122"/>
      <c r="U235" s="122"/>
      <c r="V235" s="122"/>
      <c r="W235" s="122"/>
      <c r="X235" s="122"/>
      <c r="Y235" s="122"/>
      <c r="Z235" s="122"/>
    </row>
    <row r="236" spans="1:26" ht="12.75" customHeight="1">
      <c r="A236" s="122"/>
      <c r="B236" s="122"/>
      <c r="C236" s="122"/>
      <c r="D236" s="122"/>
      <c r="E236" s="122"/>
      <c r="F236" s="122"/>
      <c r="G236" s="122"/>
      <c r="H236" s="122"/>
      <c r="I236" s="122"/>
      <c r="J236" s="122"/>
      <c r="K236" s="122"/>
      <c r="L236" s="122"/>
      <c r="M236" s="122"/>
      <c r="N236" s="122"/>
      <c r="O236" s="122"/>
      <c r="P236" s="122"/>
      <c r="Q236" s="122"/>
      <c r="R236" s="122"/>
      <c r="S236" s="122"/>
      <c r="T236" s="122"/>
      <c r="U236" s="122"/>
      <c r="V236" s="122"/>
      <c r="W236" s="122"/>
      <c r="X236" s="122"/>
      <c r="Y236" s="122"/>
      <c r="Z236" s="122"/>
    </row>
    <row r="237" spans="1:26" ht="12.75" customHeight="1">
      <c r="A237" s="122"/>
      <c r="B237" s="122"/>
      <c r="C237" s="122"/>
      <c r="D237" s="122"/>
      <c r="E237" s="122"/>
      <c r="F237" s="122"/>
      <c r="G237" s="122"/>
      <c r="H237" s="122"/>
      <c r="I237" s="122"/>
      <c r="J237" s="122"/>
      <c r="K237" s="122"/>
      <c r="L237" s="122"/>
      <c r="M237" s="122"/>
      <c r="N237" s="122"/>
      <c r="O237" s="122"/>
      <c r="P237" s="122"/>
      <c r="Q237" s="122"/>
      <c r="R237" s="122"/>
      <c r="S237" s="122"/>
      <c r="T237" s="122"/>
      <c r="U237" s="122"/>
      <c r="V237" s="122"/>
      <c r="W237" s="122"/>
      <c r="X237" s="122"/>
      <c r="Y237" s="122"/>
      <c r="Z237" s="122"/>
    </row>
    <row r="238" spans="1:26" ht="12.75" customHeight="1">
      <c r="A238" s="122"/>
      <c r="B238" s="122"/>
      <c r="C238" s="122"/>
      <c r="D238" s="122"/>
      <c r="E238" s="122"/>
      <c r="F238" s="122"/>
      <c r="G238" s="122"/>
      <c r="H238" s="122"/>
      <c r="I238" s="122"/>
      <c r="J238" s="122"/>
      <c r="K238" s="122"/>
      <c r="L238" s="122"/>
      <c r="M238" s="122"/>
      <c r="N238" s="122"/>
      <c r="O238" s="122"/>
      <c r="P238" s="122"/>
      <c r="Q238" s="122"/>
      <c r="R238" s="122"/>
      <c r="S238" s="122"/>
      <c r="T238" s="122"/>
      <c r="U238" s="122"/>
      <c r="V238" s="122"/>
      <c r="W238" s="122"/>
      <c r="X238" s="122"/>
      <c r="Y238" s="122"/>
      <c r="Z238" s="122"/>
    </row>
    <row r="239" spans="1:26" ht="12.75" customHeight="1">
      <c r="A239" s="122"/>
      <c r="B239" s="122"/>
      <c r="C239" s="122"/>
      <c r="D239" s="122"/>
      <c r="E239" s="122"/>
      <c r="F239" s="122"/>
      <c r="G239" s="122"/>
      <c r="H239" s="122"/>
      <c r="I239" s="122"/>
      <c r="J239" s="122"/>
      <c r="K239" s="122"/>
      <c r="L239" s="122"/>
      <c r="M239" s="122"/>
      <c r="N239" s="122"/>
      <c r="O239" s="122"/>
      <c r="P239" s="122"/>
      <c r="Q239" s="122"/>
      <c r="R239" s="122"/>
      <c r="S239" s="122"/>
      <c r="T239" s="122"/>
      <c r="U239" s="122"/>
      <c r="V239" s="122"/>
      <c r="W239" s="122"/>
      <c r="X239" s="122"/>
      <c r="Y239" s="122"/>
      <c r="Z239" s="122"/>
    </row>
    <row r="240" spans="1:26" ht="12.75" customHeight="1">
      <c r="A240" s="122"/>
      <c r="B240" s="122"/>
      <c r="C240" s="122"/>
      <c r="D240" s="122"/>
      <c r="E240" s="122"/>
      <c r="F240" s="122"/>
      <c r="G240" s="122"/>
      <c r="H240" s="122"/>
      <c r="I240" s="122"/>
      <c r="J240" s="122"/>
      <c r="K240" s="122"/>
      <c r="L240" s="122"/>
      <c r="M240" s="122"/>
      <c r="N240" s="122"/>
      <c r="O240" s="122"/>
      <c r="P240" s="122"/>
      <c r="Q240" s="122"/>
      <c r="R240" s="122"/>
      <c r="S240" s="122"/>
      <c r="T240" s="122"/>
      <c r="U240" s="122"/>
      <c r="V240" s="122"/>
      <c r="W240" s="122"/>
      <c r="X240" s="122"/>
      <c r="Y240" s="122"/>
      <c r="Z240" s="122"/>
    </row>
    <row r="241" spans="1:26" ht="12.75" customHeight="1">
      <c r="A241" s="122"/>
      <c r="B241" s="122"/>
      <c r="C241" s="122"/>
      <c r="D241" s="122"/>
      <c r="E241" s="122"/>
      <c r="F241" s="122"/>
      <c r="G241" s="122"/>
      <c r="H241" s="122"/>
      <c r="I241" s="122"/>
      <c r="J241" s="122"/>
      <c r="K241" s="122"/>
      <c r="L241" s="122"/>
      <c r="M241" s="122"/>
      <c r="N241" s="122"/>
      <c r="O241" s="122"/>
      <c r="P241" s="122"/>
      <c r="Q241" s="122"/>
      <c r="R241" s="122"/>
      <c r="S241" s="122"/>
      <c r="T241" s="122"/>
      <c r="U241" s="122"/>
      <c r="V241" s="122"/>
      <c r="W241" s="122"/>
      <c r="X241" s="122"/>
      <c r="Y241" s="122"/>
      <c r="Z241" s="122"/>
    </row>
    <row r="242" spans="1:26" ht="12.75" customHeight="1">
      <c r="A242" s="122"/>
      <c r="B242" s="122"/>
      <c r="C242" s="122"/>
      <c r="D242" s="122"/>
      <c r="E242" s="122"/>
      <c r="F242" s="122"/>
      <c r="G242" s="122"/>
      <c r="H242" s="122"/>
      <c r="I242" s="122"/>
      <c r="J242" s="122"/>
      <c r="K242" s="122"/>
      <c r="L242" s="122"/>
      <c r="M242" s="122"/>
      <c r="N242" s="122"/>
      <c r="O242" s="122"/>
      <c r="P242" s="122"/>
      <c r="Q242" s="122"/>
      <c r="R242" s="122"/>
      <c r="S242" s="122"/>
      <c r="T242" s="122"/>
      <c r="U242" s="122"/>
      <c r="V242" s="122"/>
      <c r="W242" s="122"/>
      <c r="X242" s="122"/>
      <c r="Y242" s="122"/>
      <c r="Z242" s="122"/>
    </row>
    <row r="243" spans="1:26" ht="12.75" customHeight="1">
      <c r="A243" s="122"/>
      <c r="B243" s="122"/>
      <c r="C243" s="122"/>
      <c r="D243" s="122"/>
      <c r="E243" s="122"/>
      <c r="F243" s="122"/>
      <c r="G243" s="122"/>
      <c r="H243" s="122"/>
      <c r="I243" s="122"/>
      <c r="J243" s="122"/>
      <c r="K243" s="122"/>
      <c r="L243" s="122"/>
      <c r="M243" s="122"/>
      <c r="N243" s="122"/>
      <c r="O243" s="122"/>
      <c r="P243" s="122"/>
      <c r="Q243" s="122"/>
      <c r="R243" s="122"/>
      <c r="S243" s="122"/>
      <c r="T243" s="122"/>
      <c r="U243" s="122"/>
      <c r="V243" s="122"/>
      <c r="W243" s="122"/>
      <c r="X243" s="122"/>
      <c r="Y243" s="122"/>
      <c r="Z243" s="122"/>
    </row>
    <row r="244" spans="1:26" ht="12.75" customHeight="1">
      <c r="A244" s="122"/>
      <c r="B244" s="122"/>
      <c r="C244" s="122"/>
      <c r="D244" s="122"/>
      <c r="E244" s="122"/>
      <c r="F244" s="122"/>
      <c r="G244" s="122"/>
      <c r="H244" s="122"/>
      <c r="I244" s="122"/>
      <c r="J244" s="122"/>
      <c r="K244" s="122"/>
      <c r="L244" s="122"/>
      <c r="M244" s="122"/>
      <c r="N244" s="122"/>
      <c r="O244" s="122"/>
      <c r="P244" s="122"/>
      <c r="Q244" s="122"/>
      <c r="R244" s="122"/>
      <c r="S244" s="122"/>
      <c r="T244" s="122"/>
      <c r="U244" s="122"/>
      <c r="V244" s="122"/>
      <c r="W244" s="122"/>
      <c r="X244" s="122"/>
      <c r="Y244" s="122"/>
      <c r="Z244" s="122"/>
    </row>
    <row r="245" spans="1:26" ht="12.75" customHeight="1">
      <c r="A245" s="122"/>
      <c r="B245" s="122"/>
      <c r="C245" s="122"/>
      <c r="D245" s="122"/>
      <c r="E245" s="122"/>
      <c r="F245" s="122"/>
      <c r="G245" s="122"/>
      <c r="H245" s="122"/>
      <c r="I245" s="122"/>
      <c r="J245" s="122"/>
      <c r="K245" s="122"/>
      <c r="L245" s="122"/>
      <c r="M245" s="122"/>
      <c r="N245" s="122"/>
      <c r="O245" s="122"/>
      <c r="P245" s="122"/>
      <c r="Q245" s="122"/>
      <c r="R245" s="122"/>
      <c r="S245" s="122"/>
      <c r="T245" s="122"/>
      <c r="U245" s="122"/>
      <c r="V245" s="122"/>
      <c r="W245" s="122"/>
      <c r="X245" s="122"/>
      <c r="Y245" s="122"/>
      <c r="Z245" s="122"/>
    </row>
    <row r="246" spans="1:26" ht="12.75" customHeight="1">
      <c r="A246" s="122"/>
      <c r="B246" s="122"/>
      <c r="C246" s="122"/>
      <c r="D246" s="122"/>
      <c r="E246" s="122"/>
      <c r="F246" s="122"/>
      <c r="G246" s="122"/>
      <c r="H246" s="122"/>
      <c r="I246" s="122"/>
      <c r="J246" s="122"/>
      <c r="K246" s="122"/>
      <c r="L246" s="122"/>
      <c r="M246" s="122"/>
      <c r="N246" s="122"/>
      <c r="O246" s="122"/>
      <c r="P246" s="122"/>
      <c r="Q246" s="122"/>
      <c r="R246" s="122"/>
      <c r="S246" s="122"/>
      <c r="T246" s="122"/>
      <c r="U246" s="122"/>
      <c r="V246" s="122"/>
      <c r="W246" s="122"/>
      <c r="X246" s="122"/>
      <c r="Y246" s="122"/>
      <c r="Z246" s="122"/>
    </row>
    <row r="247" spans="1:26" ht="12.75" customHeight="1">
      <c r="A247" s="122"/>
      <c r="B247" s="122"/>
      <c r="C247" s="122"/>
      <c r="D247" s="122"/>
      <c r="E247" s="122"/>
      <c r="F247" s="122"/>
      <c r="G247" s="122"/>
      <c r="H247" s="122"/>
      <c r="I247" s="122"/>
      <c r="J247" s="122"/>
      <c r="K247" s="122"/>
      <c r="L247" s="122"/>
      <c r="M247" s="122"/>
      <c r="N247" s="122"/>
      <c r="O247" s="122"/>
      <c r="P247" s="122"/>
      <c r="Q247" s="122"/>
      <c r="R247" s="122"/>
      <c r="S247" s="122"/>
      <c r="T247" s="122"/>
      <c r="U247" s="122"/>
      <c r="V247" s="122"/>
      <c r="W247" s="122"/>
      <c r="X247" s="122"/>
      <c r="Y247" s="122"/>
      <c r="Z247" s="122"/>
    </row>
    <row r="248" spans="1:26" ht="12.75" customHeight="1">
      <c r="A248" s="122"/>
      <c r="B248" s="122"/>
      <c r="C248" s="122"/>
      <c r="D248" s="122"/>
      <c r="E248" s="122"/>
      <c r="F248" s="122"/>
      <c r="G248" s="122"/>
      <c r="H248" s="122"/>
      <c r="I248" s="122"/>
      <c r="J248" s="122"/>
      <c r="K248" s="122"/>
      <c r="L248" s="122"/>
      <c r="M248" s="122"/>
      <c r="N248" s="122"/>
      <c r="O248" s="122"/>
      <c r="P248" s="122"/>
      <c r="Q248" s="122"/>
      <c r="R248" s="122"/>
      <c r="S248" s="122"/>
      <c r="T248" s="122"/>
      <c r="U248" s="122"/>
      <c r="V248" s="122"/>
      <c r="W248" s="122"/>
      <c r="X248" s="122"/>
      <c r="Y248" s="122"/>
      <c r="Z248" s="122"/>
    </row>
    <row r="249" spans="1:26" ht="12.75" customHeight="1">
      <c r="A249" s="122"/>
      <c r="B249" s="122"/>
      <c r="C249" s="122"/>
      <c r="D249" s="122"/>
      <c r="E249" s="122"/>
      <c r="F249" s="122"/>
      <c r="G249" s="122"/>
      <c r="H249" s="122"/>
      <c r="I249" s="122"/>
      <c r="J249" s="122"/>
      <c r="K249" s="122"/>
      <c r="L249" s="122"/>
      <c r="M249" s="122"/>
      <c r="N249" s="122"/>
      <c r="O249" s="122"/>
      <c r="P249" s="122"/>
      <c r="Q249" s="122"/>
      <c r="R249" s="122"/>
      <c r="S249" s="122"/>
      <c r="T249" s="122"/>
      <c r="U249" s="122"/>
      <c r="V249" s="122"/>
      <c r="W249" s="122"/>
      <c r="X249" s="122"/>
      <c r="Y249" s="122"/>
      <c r="Z249" s="122"/>
    </row>
    <row r="250" spans="1:26" ht="12.75" customHeight="1">
      <c r="A250" s="122"/>
      <c r="B250" s="122"/>
      <c r="C250" s="122"/>
      <c r="D250" s="122"/>
      <c r="E250" s="122"/>
      <c r="F250" s="122"/>
      <c r="G250" s="122"/>
      <c r="H250" s="122"/>
      <c r="I250" s="122"/>
      <c r="J250" s="122"/>
      <c r="K250" s="122"/>
      <c r="L250" s="122"/>
      <c r="M250" s="122"/>
      <c r="N250" s="122"/>
      <c r="O250" s="122"/>
      <c r="P250" s="122"/>
      <c r="Q250" s="122"/>
      <c r="R250" s="122"/>
      <c r="S250" s="122"/>
      <c r="T250" s="122"/>
      <c r="U250" s="122"/>
      <c r="V250" s="122"/>
      <c r="W250" s="122"/>
      <c r="X250" s="122"/>
      <c r="Y250" s="122"/>
      <c r="Z250" s="122"/>
    </row>
    <row r="251" spans="1:26" ht="12.75" customHeight="1">
      <c r="A251" s="122"/>
      <c r="B251" s="122"/>
      <c r="C251" s="122"/>
      <c r="D251" s="122"/>
      <c r="E251" s="122"/>
      <c r="F251" s="122"/>
      <c r="G251" s="122"/>
      <c r="H251" s="122"/>
      <c r="I251" s="122"/>
      <c r="J251" s="122"/>
      <c r="K251" s="122"/>
      <c r="L251" s="122"/>
      <c r="M251" s="122"/>
      <c r="N251" s="122"/>
      <c r="O251" s="122"/>
      <c r="P251" s="122"/>
      <c r="Q251" s="122"/>
      <c r="R251" s="122"/>
      <c r="S251" s="122"/>
      <c r="T251" s="122"/>
      <c r="U251" s="122"/>
      <c r="V251" s="122"/>
      <c r="W251" s="122"/>
      <c r="X251" s="122"/>
      <c r="Y251" s="122"/>
      <c r="Z251" s="122"/>
    </row>
    <row r="252" spans="1:26" ht="12.75" customHeight="1">
      <c r="A252" s="122"/>
      <c r="B252" s="122"/>
      <c r="C252" s="122"/>
      <c r="D252" s="122"/>
      <c r="E252" s="122"/>
      <c r="F252" s="122"/>
      <c r="G252" s="122"/>
      <c r="H252" s="122"/>
      <c r="I252" s="122"/>
      <c r="J252" s="122"/>
      <c r="K252" s="122"/>
      <c r="L252" s="122"/>
      <c r="M252" s="122"/>
      <c r="N252" s="122"/>
      <c r="O252" s="122"/>
      <c r="P252" s="122"/>
      <c r="Q252" s="122"/>
      <c r="R252" s="122"/>
      <c r="S252" s="122"/>
      <c r="T252" s="122"/>
      <c r="U252" s="122"/>
      <c r="V252" s="122"/>
      <c r="W252" s="122"/>
      <c r="X252" s="122"/>
      <c r="Y252" s="122"/>
      <c r="Z252" s="122"/>
    </row>
    <row r="253" spans="1:26" ht="12.75" customHeight="1">
      <c r="A253" s="122"/>
      <c r="B253" s="122"/>
      <c r="C253" s="122"/>
      <c r="D253" s="122"/>
      <c r="E253" s="122"/>
      <c r="F253" s="122"/>
      <c r="G253" s="122"/>
      <c r="H253" s="122"/>
      <c r="I253" s="122"/>
      <c r="J253" s="122"/>
      <c r="K253" s="122"/>
      <c r="L253" s="122"/>
      <c r="M253" s="122"/>
      <c r="N253" s="122"/>
      <c r="O253" s="122"/>
      <c r="P253" s="122"/>
      <c r="Q253" s="122"/>
      <c r="R253" s="122"/>
      <c r="S253" s="122"/>
      <c r="T253" s="122"/>
      <c r="U253" s="122"/>
      <c r="V253" s="122"/>
      <c r="W253" s="122"/>
      <c r="X253" s="122"/>
      <c r="Y253" s="122"/>
      <c r="Z253" s="122"/>
    </row>
    <row r="254" spans="1:26" ht="12.75" customHeight="1">
      <c r="A254" s="122"/>
      <c r="B254" s="122"/>
      <c r="C254" s="122"/>
      <c r="D254" s="122"/>
      <c r="E254" s="122"/>
      <c r="F254" s="122"/>
      <c r="G254" s="122"/>
      <c r="H254" s="122"/>
      <c r="I254" s="122"/>
      <c r="J254" s="122"/>
      <c r="K254" s="122"/>
      <c r="L254" s="122"/>
      <c r="M254" s="122"/>
      <c r="N254" s="122"/>
      <c r="O254" s="122"/>
      <c r="P254" s="122"/>
      <c r="Q254" s="122"/>
      <c r="R254" s="122"/>
      <c r="S254" s="122"/>
      <c r="T254" s="122"/>
      <c r="U254" s="122"/>
      <c r="V254" s="122"/>
      <c r="W254" s="122"/>
      <c r="X254" s="122"/>
      <c r="Y254" s="122"/>
      <c r="Z254" s="122"/>
    </row>
    <row r="255" spans="1:26" ht="12.75" customHeight="1">
      <c r="A255" s="122"/>
      <c r="B255" s="122"/>
      <c r="C255" s="122"/>
      <c r="D255" s="122"/>
      <c r="E255" s="122"/>
      <c r="F255" s="122"/>
      <c r="G255" s="122"/>
      <c r="H255" s="122"/>
      <c r="I255" s="122"/>
      <c r="J255" s="122"/>
      <c r="K255" s="122"/>
      <c r="L255" s="122"/>
      <c r="M255" s="122"/>
      <c r="N255" s="122"/>
      <c r="O255" s="122"/>
      <c r="P255" s="122"/>
      <c r="Q255" s="122"/>
      <c r="R255" s="122"/>
      <c r="S255" s="122"/>
      <c r="T255" s="122"/>
      <c r="U255" s="122"/>
      <c r="V255" s="122"/>
      <c r="W255" s="122"/>
      <c r="X255" s="122"/>
      <c r="Y255" s="122"/>
      <c r="Z255" s="122"/>
    </row>
    <row r="256" spans="1:26" ht="12.75" customHeight="1">
      <c r="A256" s="122"/>
      <c r="B256" s="122"/>
      <c r="C256" s="122"/>
      <c r="D256" s="122"/>
      <c r="E256" s="122"/>
      <c r="F256" s="122"/>
      <c r="G256" s="122"/>
      <c r="H256" s="122"/>
      <c r="I256" s="122"/>
      <c r="J256" s="122"/>
      <c r="K256" s="122"/>
      <c r="L256" s="122"/>
      <c r="M256" s="122"/>
      <c r="N256" s="122"/>
      <c r="O256" s="122"/>
      <c r="P256" s="122"/>
      <c r="Q256" s="122"/>
      <c r="R256" s="122"/>
      <c r="S256" s="122"/>
      <c r="T256" s="122"/>
      <c r="U256" s="122"/>
      <c r="V256" s="122"/>
      <c r="W256" s="122"/>
      <c r="X256" s="122"/>
      <c r="Y256" s="122"/>
      <c r="Z256" s="122"/>
    </row>
    <row r="257" spans="1:26" ht="12.75" customHeight="1">
      <c r="A257" s="122"/>
      <c r="B257" s="122"/>
      <c r="C257" s="122"/>
      <c r="D257" s="122"/>
      <c r="E257" s="122"/>
      <c r="F257" s="122"/>
      <c r="G257" s="122"/>
      <c r="H257" s="122"/>
      <c r="I257" s="122"/>
      <c r="J257" s="122"/>
      <c r="K257" s="122"/>
      <c r="L257" s="122"/>
      <c r="M257" s="122"/>
      <c r="N257" s="122"/>
      <c r="O257" s="122"/>
      <c r="P257" s="122"/>
      <c r="Q257" s="122"/>
      <c r="R257" s="122"/>
      <c r="S257" s="122"/>
      <c r="T257" s="122"/>
      <c r="U257" s="122"/>
      <c r="V257" s="122"/>
      <c r="W257" s="122"/>
      <c r="X257" s="122"/>
      <c r="Y257" s="122"/>
      <c r="Z257" s="122"/>
    </row>
    <row r="258" spans="1:26" ht="12.75" customHeight="1">
      <c r="A258" s="122"/>
      <c r="B258" s="122"/>
      <c r="C258" s="122"/>
      <c r="D258" s="122"/>
      <c r="E258" s="122"/>
      <c r="F258" s="122"/>
      <c r="G258" s="122"/>
      <c r="H258" s="122"/>
      <c r="I258" s="122"/>
      <c r="J258" s="122"/>
      <c r="K258" s="122"/>
      <c r="L258" s="122"/>
      <c r="M258" s="122"/>
      <c r="N258" s="122"/>
      <c r="O258" s="122"/>
      <c r="P258" s="122"/>
      <c r="Q258" s="122"/>
      <c r="R258" s="122"/>
      <c r="S258" s="122"/>
      <c r="T258" s="122"/>
      <c r="U258" s="122"/>
      <c r="V258" s="122"/>
      <c r="W258" s="122"/>
      <c r="X258" s="122"/>
      <c r="Y258" s="122"/>
      <c r="Z258" s="122"/>
    </row>
    <row r="259" spans="1:26" ht="12.75" customHeight="1">
      <c r="A259" s="122"/>
      <c r="B259" s="122"/>
      <c r="C259" s="122"/>
      <c r="D259" s="122"/>
      <c r="E259" s="122"/>
      <c r="F259" s="122"/>
      <c r="G259" s="122"/>
      <c r="H259" s="122"/>
      <c r="I259" s="122"/>
      <c r="J259" s="122"/>
      <c r="K259" s="122"/>
      <c r="L259" s="122"/>
      <c r="M259" s="122"/>
      <c r="N259" s="122"/>
      <c r="O259" s="122"/>
      <c r="P259" s="122"/>
      <c r="Q259" s="122"/>
      <c r="R259" s="122"/>
      <c r="S259" s="122"/>
      <c r="T259" s="122"/>
      <c r="U259" s="122"/>
      <c r="V259" s="122"/>
      <c r="W259" s="122"/>
      <c r="X259" s="122"/>
      <c r="Y259" s="122"/>
      <c r="Z259" s="122"/>
    </row>
    <row r="260" spans="1:26" ht="12.75" customHeight="1">
      <c r="A260" s="122"/>
      <c r="B260" s="122"/>
      <c r="C260" s="122"/>
      <c r="D260" s="122"/>
      <c r="E260" s="122"/>
      <c r="F260" s="122"/>
      <c r="G260" s="122"/>
      <c r="H260" s="122"/>
      <c r="I260" s="122"/>
      <c r="J260" s="122"/>
      <c r="K260" s="122"/>
      <c r="L260" s="122"/>
      <c r="M260" s="122"/>
      <c r="N260" s="122"/>
      <c r="O260" s="122"/>
      <c r="P260" s="122"/>
      <c r="Q260" s="122"/>
      <c r="R260" s="122"/>
      <c r="S260" s="122"/>
      <c r="T260" s="122"/>
      <c r="U260" s="122"/>
      <c r="V260" s="122"/>
      <c r="W260" s="122"/>
      <c r="X260" s="122"/>
      <c r="Y260" s="122"/>
      <c r="Z260" s="122"/>
    </row>
    <row r="261" spans="1:26" ht="12.75" customHeight="1">
      <c r="A261" s="122"/>
      <c r="B261" s="122"/>
      <c r="C261" s="122"/>
      <c r="D261" s="122"/>
      <c r="E261" s="122"/>
      <c r="F261" s="122"/>
      <c r="G261" s="122"/>
      <c r="H261" s="122"/>
      <c r="I261" s="122"/>
      <c r="J261" s="122"/>
      <c r="K261" s="122"/>
      <c r="L261" s="122"/>
      <c r="M261" s="122"/>
      <c r="N261" s="122"/>
      <c r="O261" s="122"/>
      <c r="P261" s="122"/>
      <c r="Q261" s="122"/>
      <c r="R261" s="122"/>
      <c r="S261" s="122"/>
      <c r="T261" s="122"/>
      <c r="U261" s="122"/>
      <c r="V261" s="122"/>
      <c r="W261" s="122"/>
      <c r="X261" s="122"/>
      <c r="Y261" s="122"/>
      <c r="Z261" s="122"/>
    </row>
    <row r="262" spans="1:26" ht="12.75" customHeight="1">
      <c r="A262" s="122"/>
      <c r="B262" s="122"/>
      <c r="C262" s="122"/>
      <c r="D262" s="122"/>
      <c r="E262" s="122"/>
      <c r="F262" s="122"/>
      <c r="G262" s="122"/>
      <c r="H262" s="122"/>
      <c r="I262" s="122"/>
      <c r="J262" s="122"/>
      <c r="K262" s="122"/>
      <c r="L262" s="122"/>
      <c r="M262" s="122"/>
      <c r="N262" s="122"/>
      <c r="O262" s="122"/>
      <c r="P262" s="122"/>
      <c r="Q262" s="122"/>
      <c r="R262" s="122"/>
      <c r="S262" s="122"/>
      <c r="T262" s="122"/>
      <c r="U262" s="122"/>
      <c r="V262" s="122"/>
      <c r="W262" s="122"/>
      <c r="X262" s="122"/>
      <c r="Y262" s="122"/>
      <c r="Z262" s="122"/>
    </row>
    <row r="263" spans="1:26" ht="12.75" customHeight="1">
      <c r="A263" s="122"/>
      <c r="B263" s="122"/>
      <c r="C263" s="122"/>
      <c r="D263" s="122"/>
      <c r="E263" s="122"/>
      <c r="F263" s="122"/>
      <c r="G263" s="122"/>
      <c r="H263" s="122"/>
      <c r="I263" s="122"/>
      <c r="J263" s="122"/>
      <c r="K263" s="122"/>
      <c r="L263" s="122"/>
      <c r="M263" s="122"/>
      <c r="N263" s="122"/>
      <c r="O263" s="122"/>
      <c r="P263" s="122"/>
      <c r="Q263" s="122"/>
      <c r="R263" s="122"/>
      <c r="S263" s="122"/>
      <c r="T263" s="122"/>
      <c r="U263" s="122"/>
      <c r="V263" s="122"/>
      <c r="W263" s="122"/>
      <c r="X263" s="122"/>
      <c r="Y263" s="122"/>
      <c r="Z263" s="122"/>
    </row>
    <row r="264" spans="1:26" ht="12.75" customHeight="1">
      <c r="A264" s="122"/>
      <c r="B264" s="122"/>
      <c r="C264" s="122"/>
      <c r="D264" s="122"/>
      <c r="E264" s="122"/>
      <c r="F264" s="122"/>
      <c r="G264" s="122"/>
      <c r="H264" s="122"/>
      <c r="I264" s="122"/>
      <c r="J264" s="122"/>
      <c r="K264" s="122"/>
      <c r="L264" s="122"/>
      <c r="M264" s="122"/>
      <c r="N264" s="122"/>
      <c r="O264" s="122"/>
      <c r="P264" s="122"/>
      <c r="Q264" s="122"/>
      <c r="R264" s="122"/>
      <c r="S264" s="122"/>
      <c r="T264" s="122"/>
      <c r="U264" s="122"/>
      <c r="V264" s="122"/>
      <c r="W264" s="122"/>
      <c r="X264" s="122"/>
      <c r="Y264" s="122"/>
      <c r="Z264" s="122"/>
    </row>
    <row r="265" spans="1:26" ht="12.75" customHeight="1">
      <c r="A265" s="122"/>
      <c r="B265" s="122"/>
      <c r="C265" s="122"/>
      <c r="D265" s="122"/>
      <c r="E265" s="122"/>
      <c r="F265" s="122"/>
      <c r="G265" s="122"/>
      <c r="H265" s="122"/>
      <c r="I265" s="122"/>
      <c r="J265" s="122"/>
      <c r="K265" s="122"/>
      <c r="L265" s="122"/>
      <c r="M265" s="122"/>
      <c r="N265" s="122"/>
      <c r="O265" s="122"/>
      <c r="P265" s="122"/>
      <c r="Q265" s="122"/>
      <c r="R265" s="122"/>
      <c r="S265" s="122"/>
      <c r="T265" s="122"/>
      <c r="U265" s="122"/>
      <c r="V265" s="122"/>
      <c r="W265" s="122"/>
      <c r="X265" s="122"/>
      <c r="Y265" s="122"/>
      <c r="Z265" s="122"/>
    </row>
    <row r="266" spans="1:26" ht="12.75" customHeight="1">
      <c r="A266" s="122"/>
      <c r="B266" s="122"/>
      <c r="C266" s="122"/>
      <c r="D266" s="122"/>
      <c r="E266" s="122"/>
      <c r="F266" s="122"/>
      <c r="G266" s="122"/>
      <c r="H266" s="122"/>
      <c r="I266" s="122"/>
      <c r="J266" s="122"/>
      <c r="K266" s="122"/>
      <c r="L266" s="122"/>
      <c r="M266" s="122"/>
      <c r="N266" s="122"/>
      <c r="O266" s="122"/>
      <c r="P266" s="122"/>
      <c r="Q266" s="122"/>
      <c r="R266" s="122"/>
      <c r="S266" s="122"/>
      <c r="T266" s="122"/>
      <c r="U266" s="122"/>
      <c r="V266" s="122"/>
      <c r="W266" s="122"/>
      <c r="X266" s="122"/>
      <c r="Y266" s="122"/>
      <c r="Z266" s="122"/>
    </row>
    <row r="267" spans="1:26" ht="12.75" customHeight="1">
      <c r="A267" s="122"/>
      <c r="B267" s="122"/>
      <c r="C267" s="122"/>
      <c r="D267" s="122"/>
      <c r="E267" s="122"/>
      <c r="F267" s="122"/>
      <c r="G267" s="122"/>
      <c r="H267" s="122"/>
      <c r="I267" s="122"/>
      <c r="J267" s="122"/>
      <c r="K267" s="122"/>
      <c r="L267" s="122"/>
      <c r="M267" s="122"/>
      <c r="N267" s="122"/>
      <c r="O267" s="122"/>
      <c r="P267" s="122"/>
      <c r="Q267" s="122"/>
      <c r="R267" s="122"/>
      <c r="S267" s="122"/>
      <c r="T267" s="122"/>
      <c r="U267" s="122"/>
      <c r="V267" s="122"/>
      <c r="W267" s="122"/>
      <c r="X267" s="122"/>
      <c r="Y267" s="122"/>
      <c r="Z267" s="122"/>
    </row>
    <row r="268" spans="1:26" ht="12.75" customHeight="1">
      <c r="A268" s="122"/>
      <c r="B268" s="122"/>
      <c r="C268" s="122"/>
      <c r="D268" s="122"/>
      <c r="E268" s="122"/>
      <c r="F268" s="122"/>
      <c r="G268" s="122"/>
      <c r="H268" s="122"/>
      <c r="I268" s="122"/>
      <c r="J268" s="122"/>
      <c r="K268" s="122"/>
      <c r="L268" s="122"/>
      <c r="M268" s="122"/>
      <c r="N268" s="122"/>
      <c r="O268" s="122"/>
      <c r="P268" s="122"/>
      <c r="Q268" s="122"/>
      <c r="R268" s="122"/>
      <c r="S268" s="122"/>
      <c r="T268" s="122"/>
      <c r="U268" s="122"/>
      <c r="V268" s="122"/>
      <c r="W268" s="122"/>
      <c r="X268" s="122"/>
      <c r="Y268" s="122"/>
      <c r="Z268" s="122"/>
    </row>
    <row r="269" spans="1:26" ht="12.75" customHeight="1">
      <c r="A269" s="122"/>
      <c r="B269" s="122"/>
      <c r="C269" s="122"/>
      <c r="D269" s="122"/>
      <c r="E269" s="122"/>
      <c r="F269" s="122"/>
      <c r="G269" s="122"/>
      <c r="H269" s="122"/>
      <c r="I269" s="122"/>
      <c r="J269" s="122"/>
      <c r="K269" s="122"/>
      <c r="L269" s="122"/>
      <c r="M269" s="122"/>
      <c r="N269" s="122"/>
      <c r="O269" s="122"/>
      <c r="P269" s="122"/>
      <c r="Q269" s="122"/>
      <c r="R269" s="122"/>
      <c r="S269" s="122"/>
      <c r="T269" s="122"/>
      <c r="U269" s="122"/>
      <c r="V269" s="122"/>
      <c r="W269" s="122"/>
      <c r="X269" s="122"/>
      <c r="Y269" s="122"/>
      <c r="Z269" s="122"/>
    </row>
    <row r="270" spans="1:26" ht="12.75" customHeight="1">
      <c r="A270" s="122"/>
      <c r="B270" s="122"/>
      <c r="C270" s="122"/>
      <c r="D270" s="122"/>
      <c r="E270" s="122"/>
      <c r="F270" s="122"/>
      <c r="G270" s="122"/>
      <c r="H270" s="122"/>
      <c r="I270" s="122"/>
      <c r="J270" s="122"/>
      <c r="K270" s="122"/>
      <c r="L270" s="122"/>
      <c r="M270" s="122"/>
      <c r="N270" s="122"/>
      <c r="O270" s="122"/>
      <c r="P270" s="122"/>
      <c r="Q270" s="122"/>
      <c r="R270" s="122"/>
      <c r="S270" s="122"/>
      <c r="T270" s="122"/>
      <c r="U270" s="122"/>
      <c r="V270" s="122"/>
      <c r="W270" s="122"/>
      <c r="X270" s="122"/>
      <c r="Y270" s="122"/>
      <c r="Z270" s="122"/>
    </row>
    <row r="271" spans="1:26" ht="12.75" customHeight="1">
      <c r="A271" s="122"/>
      <c r="B271" s="122"/>
      <c r="C271" s="122"/>
      <c r="D271" s="122"/>
      <c r="E271" s="122"/>
      <c r="F271" s="122"/>
      <c r="G271" s="122"/>
      <c r="H271" s="122"/>
      <c r="I271" s="122"/>
      <c r="J271" s="122"/>
      <c r="K271" s="122"/>
      <c r="L271" s="122"/>
      <c r="M271" s="122"/>
      <c r="N271" s="122"/>
      <c r="O271" s="122"/>
      <c r="P271" s="122"/>
      <c r="Q271" s="122"/>
      <c r="R271" s="122"/>
      <c r="S271" s="122"/>
      <c r="T271" s="122"/>
      <c r="U271" s="122"/>
      <c r="V271" s="122"/>
      <c r="W271" s="122"/>
      <c r="X271" s="122"/>
      <c r="Y271" s="122"/>
      <c r="Z271" s="122"/>
    </row>
    <row r="272" spans="1:26" ht="12.75" customHeight="1">
      <c r="A272" s="122"/>
      <c r="B272" s="122"/>
      <c r="C272" s="122"/>
      <c r="D272" s="122"/>
      <c r="E272" s="122"/>
      <c r="F272" s="122"/>
      <c r="G272" s="122"/>
      <c r="H272" s="122"/>
      <c r="I272" s="122"/>
      <c r="J272" s="122"/>
      <c r="K272" s="122"/>
      <c r="L272" s="122"/>
      <c r="M272" s="122"/>
      <c r="N272" s="122"/>
      <c r="O272" s="122"/>
      <c r="P272" s="122"/>
      <c r="Q272" s="122"/>
      <c r="R272" s="122"/>
      <c r="S272" s="122"/>
      <c r="T272" s="122"/>
      <c r="U272" s="122"/>
      <c r="V272" s="122"/>
      <c r="W272" s="122"/>
      <c r="X272" s="122"/>
      <c r="Y272" s="122"/>
      <c r="Z272" s="122"/>
    </row>
    <row r="273" spans="1:26" ht="12.75" customHeight="1">
      <c r="A273" s="122"/>
      <c r="B273" s="122"/>
      <c r="C273" s="122"/>
      <c r="D273" s="122"/>
      <c r="E273" s="122"/>
      <c r="F273" s="122"/>
      <c r="G273" s="122"/>
      <c r="H273" s="122"/>
      <c r="I273" s="122"/>
      <c r="J273" s="122"/>
      <c r="K273" s="122"/>
      <c r="L273" s="122"/>
      <c r="M273" s="122"/>
      <c r="N273" s="122"/>
      <c r="O273" s="122"/>
      <c r="P273" s="122"/>
      <c r="Q273" s="122"/>
      <c r="R273" s="122"/>
      <c r="S273" s="122"/>
      <c r="T273" s="122"/>
      <c r="U273" s="122"/>
      <c r="V273" s="122"/>
      <c r="W273" s="122"/>
      <c r="X273" s="122"/>
      <c r="Y273" s="122"/>
      <c r="Z273" s="122"/>
    </row>
    <row r="274" spans="1:26" ht="12.75" customHeight="1">
      <c r="A274" s="122"/>
      <c r="B274" s="122"/>
      <c r="C274" s="122"/>
      <c r="D274" s="122"/>
      <c r="E274" s="122"/>
      <c r="F274" s="122"/>
      <c r="G274" s="122"/>
      <c r="H274" s="122"/>
      <c r="I274" s="122"/>
      <c r="J274" s="122"/>
      <c r="K274" s="122"/>
      <c r="L274" s="122"/>
      <c r="M274" s="122"/>
      <c r="N274" s="122"/>
      <c r="O274" s="122"/>
      <c r="P274" s="122"/>
      <c r="Q274" s="122"/>
      <c r="R274" s="122"/>
      <c r="S274" s="122"/>
      <c r="T274" s="122"/>
      <c r="U274" s="122"/>
      <c r="V274" s="122"/>
      <c r="W274" s="122"/>
      <c r="X274" s="122"/>
      <c r="Y274" s="122"/>
      <c r="Z274" s="122"/>
    </row>
    <row r="275" spans="1:26" ht="12.75" customHeight="1">
      <c r="A275" s="122"/>
      <c r="B275" s="122"/>
      <c r="C275" s="122"/>
      <c r="D275" s="122"/>
      <c r="E275" s="122"/>
      <c r="F275" s="122"/>
      <c r="G275" s="122"/>
      <c r="H275" s="122"/>
      <c r="I275" s="122"/>
      <c r="J275" s="122"/>
      <c r="K275" s="122"/>
      <c r="L275" s="122"/>
      <c r="M275" s="122"/>
      <c r="N275" s="122"/>
      <c r="O275" s="122"/>
      <c r="P275" s="122"/>
      <c r="Q275" s="122"/>
      <c r="R275" s="122"/>
      <c r="S275" s="122"/>
      <c r="T275" s="122"/>
      <c r="U275" s="122"/>
      <c r="V275" s="122"/>
      <c r="W275" s="122"/>
      <c r="X275" s="122"/>
      <c r="Y275" s="122"/>
      <c r="Z275" s="122"/>
    </row>
    <row r="276" spans="1:26" ht="12.75" customHeight="1">
      <c r="A276" s="122"/>
      <c r="B276" s="122"/>
      <c r="C276" s="122"/>
      <c r="D276" s="122"/>
      <c r="E276" s="122"/>
      <c r="F276" s="122"/>
      <c r="G276" s="122"/>
      <c r="H276" s="122"/>
      <c r="I276" s="122"/>
      <c r="J276" s="122"/>
      <c r="K276" s="122"/>
      <c r="L276" s="122"/>
      <c r="M276" s="122"/>
      <c r="N276" s="122"/>
      <c r="O276" s="122"/>
      <c r="P276" s="122"/>
      <c r="Q276" s="122"/>
      <c r="R276" s="122"/>
      <c r="S276" s="122"/>
      <c r="T276" s="122"/>
      <c r="U276" s="122"/>
      <c r="V276" s="122"/>
      <c r="W276" s="122"/>
      <c r="X276" s="122"/>
      <c r="Y276" s="122"/>
      <c r="Z276" s="122"/>
    </row>
    <row r="277" spans="1:26" ht="12.75" customHeight="1">
      <c r="A277" s="122"/>
      <c r="B277" s="122"/>
      <c r="C277" s="122"/>
      <c r="D277" s="122"/>
      <c r="E277" s="122"/>
      <c r="F277" s="122"/>
      <c r="G277" s="122"/>
      <c r="H277" s="122"/>
      <c r="I277" s="122"/>
      <c r="J277" s="122"/>
      <c r="K277" s="122"/>
      <c r="L277" s="122"/>
      <c r="M277" s="122"/>
      <c r="N277" s="122"/>
      <c r="O277" s="122"/>
      <c r="P277" s="122"/>
      <c r="Q277" s="122"/>
      <c r="R277" s="122"/>
      <c r="S277" s="122"/>
      <c r="T277" s="122"/>
      <c r="U277" s="122"/>
      <c r="V277" s="122"/>
      <c r="W277" s="122"/>
      <c r="X277" s="122"/>
      <c r="Y277" s="122"/>
      <c r="Z277" s="122"/>
    </row>
    <row r="278" spans="1:26" ht="12.75" customHeight="1">
      <c r="A278" s="122"/>
      <c r="B278" s="122"/>
      <c r="C278" s="122"/>
      <c r="D278" s="122"/>
      <c r="E278" s="122"/>
      <c r="F278" s="122"/>
      <c r="G278" s="122"/>
      <c r="H278" s="122"/>
      <c r="I278" s="122"/>
      <c r="J278" s="122"/>
      <c r="K278" s="122"/>
      <c r="L278" s="122"/>
      <c r="M278" s="122"/>
      <c r="N278" s="122"/>
      <c r="O278" s="122"/>
      <c r="P278" s="122"/>
      <c r="Q278" s="122"/>
      <c r="R278" s="122"/>
      <c r="S278" s="122"/>
      <c r="T278" s="122"/>
      <c r="U278" s="122"/>
      <c r="V278" s="122"/>
      <c r="W278" s="122"/>
      <c r="X278" s="122"/>
      <c r="Y278" s="122"/>
      <c r="Z278" s="122"/>
    </row>
    <row r="279" spans="1:26" ht="12.75" customHeight="1">
      <c r="A279" s="122"/>
      <c r="B279" s="122"/>
      <c r="C279" s="122"/>
      <c r="D279" s="122"/>
      <c r="E279" s="122"/>
      <c r="F279" s="122"/>
      <c r="G279" s="122"/>
      <c r="H279" s="122"/>
      <c r="I279" s="122"/>
      <c r="J279" s="122"/>
      <c r="K279" s="122"/>
      <c r="L279" s="122"/>
      <c r="M279" s="122"/>
      <c r="N279" s="122"/>
      <c r="O279" s="122"/>
      <c r="P279" s="122"/>
      <c r="Q279" s="122"/>
      <c r="R279" s="122"/>
      <c r="S279" s="122"/>
      <c r="T279" s="122"/>
      <c r="U279" s="122"/>
      <c r="V279" s="122"/>
      <c r="W279" s="122"/>
      <c r="X279" s="122"/>
      <c r="Y279" s="122"/>
      <c r="Z279" s="122"/>
    </row>
    <row r="280" spans="1:26" ht="12.75" customHeight="1">
      <c r="A280" s="122"/>
      <c r="B280" s="122"/>
      <c r="C280" s="122"/>
      <c r="D280" s="122"/>
      <c r="E280" s="122"/>
      <c r="F280" s="122"/>
      <c r="G280" s="122"/>
      <c r="H280" s="122"/>
      <c r="I280" s="122"/>
      <c r="J280" s="122"/>
      <c r="K280" s="122"/>
      <c r="L280" s="122"/>
      <c r="M280" s="122"/>
      <c r="N280" s="122"/>
      <c r="O280" s="122"/>
      <c r="P280" s="122"/>
      <c r="Q280" s="122"/>
      <c r="R280" s="122"/>
      <c r="S280" s="122"/>
      <c r="T280" s="122"/>
      <c r="U280" s="122"/>
      <c r="V280" s="122"/>
      <c r="W280" s="122"/>
      <c r="X280" s="122"/>
      <c r="Y280" s="122"/>
      <c r="Z280" s="122"/>
    </row>
    <row r="281" spans="1:26" ht="12.75" customHeight="1">
      <c r="A281" s="122"/>
      <c r="B281" s="122"/>
      <c r="C281" s="122"/>
      <c r="D281" s="122"/>
      <c r="E281" s="122"/>
      <c r="F281" s="122"/>
      <c r="G281" s="122"/>
      <c r="H281" s="122"/>
      <c r="I281" s="122"/>
      <c r="J281" s="122"/>
      <c r="K281" s="122"/>
      <c r="L281" s="122"/>
      <c r="M281" s="122"/>
      <c r="N281" s="122"/>
      <c r="O281" s="122"/>
      <c r="P281" s="122"/>
      <c r="Q281" s="122"/>
      <c r="R281" s="122"/>
      <c r="S281" s="122"/>
      <c r="T281" s="122"/>
      <c r="U281" s="122"/>
      <c r="V281" s="122"/>
      <c r="W281" s="122"/>
      <c r="X281" s="122"/>
      <c r="Y281" s="122"/>
      <c r="Z281" s="122"/>
    </row>
    <row r="282" spans="1:26" ht="12.75" customHeight="1">
      <c r="A282" s="122"/>
      <c r="B282" s="122"/>
      <c r="C282" s="122"/>
      <c r="D282" s="122"/>
      <c r="E282" s="122"/>
      <c r="F282" s="122"/>
      <c r="G282" s="122"/>
      <c r="H282" s="122"/>
      <c r="I282" s="122"/>
      <c r="J282" s="122"/>
      <c r="K282" s="122"/>
      <c r="L282" s="122"/>
      <c r="M282" s="122"/>
      <c r="N282" s="122"/>
      <c r="O282" s="122"/>
      <c r="P282" s="122"/>
      <c r="Q282" s="122"/>
      <c r="R282" s="122"/>
      <c r="S282" s="122"/>
      <c r="T282" s="122"/>
      <c r="U282" s="122"/>
      <c r="V282" s="122"/>
      <c r="W282" s="122"/>
      <c r="X282" s="122"/>
      <c r="Y282" s="122"/>
      <c r="Z282" s="122"/>
    </row>
    <row r="283" spans="1:26" ht="12.75" customHeight="1">
      <c r="A283" s="122"/>
      <c r="B283" s="122"/>
      <c r="C283" s="122"/>
      <c r="D283" s="122"/>
      <c r="E283" s="122"/>
      <c r="F283" s="122"/>
      <c r="G283" s="122"/>
      <c r="H283" s="122"/>
      <c r="I283" s="122"/>
      <c r="J283" s="122"/>
      <c r="K283" s="122"/>
      <c r="L283" s="122"/>
      <c r="M283" s="122"/>
      <c r="N283" s="122"/>
      <c r="O283" s="122"/>
      <c r="P283" s="122"/>
      <c r="Q283" s="122"/>
      <c r="R283" s="122"/>
      <c r="S283" s="122"/>
      <c r="T283" s="122"/>
      <c r="U283" s="122"/>
      <c r="V283" s="122"/>
      <c r="W283" s="122"/>
      <c r="X283" s="122"/>
      <c r="Y283" s="122"/>
      <c r="Z283" s="122"/>
    </row>
    <row r="284" spans="1:26" ht="12.75" customHeight="1">
      <c r="A284" s="122"/>
      <c r="B284" s="122"/>
      <c r="C284" s="122"/>
      <c r="D284" s="122"/>
      <c r="E284" s="122"/>
      <c r="F284" s="122"/>
      <c r="G284" s="122"/>
      <c r="H284" s="122"/>
      <c r="I284" s="122"/>
      <c r="J284" s="122"/>
      <c r="K284" s="122"/>
      <c r="L284" s="122"/>
      <c r="M284" s="122"/>
      <c r="N284" s="122"/>
      <c r="O284" s="122"/>
      <c r="P284" s="122"/>
      <c r="Q284" s="122"/>
      <c r="R284" s="122"/>
      <c r="S284" s="122"/>
      <c r="T284" s="122"/>
      <c r="U284" s="122"/>
      <c r="V284" s="122"/>
      <c r="W284" s="122"/>
      <c r="X284" s="122"/>
      <c r="Y284" s="122"/>
      <c r="Z284" s="122"/>
    </row>
    <row r="285" spans="1:26" ht="12.75" customHeight="1">
      <c r="A285" s="122"/>
      <c r="B285" s="122"/>
      <c r="C285" s="122"/>
      <c r="D285" s="122"/>
      <c r="E285" s="122"/>
      <c r="F285" s="122"/>
      <c r="G285" s="122"/>
      <c r="H285" s="122"/>
      <c r="I285" s="122"/>
      <c r="J285" s="122"/>
      <c r="K285" s="122"/>
      <c r="L285" s="122"/>
      <c r="M285" s="122"/>
      <c r="N285" s="122"/>
      <c r="O285" s="122"/>
      <c r="P285" s="122"/>
      <c r="Q285" s="122"/>
      <c r="R285" s="122"/>
      <c r="S285" s="122"/>
      <c r="T285" s="122"/>
      <c r="U285" s="122"/>
      <c r="V285" s="122"/>
      <c r="W285" s="122"/>
      <c r="X285" s="122"/>
      <c r="Y285" s="122"/>
      <c r="Z285" s="122"/>
    </row>
    <row r="286" spans="1:26" ht="12.75" customHeight="1">
      <c r="A286" s="122"/>
      <c r="B286" s="122"/>
      <c r="C286" s="122"/>
      <c r="D286" s="122"/>
      <c r="E286" s="122"/>
      <c r="F286" s="122"/>
      <c r="G286" s="122"/>
      <c r="H286" s="122"/>
      <c r="I286" s="122"/>
      <c r="J286" s="122"/>
      <c r="K286" s="122"/>
      <c r="L286" s="122"/>
      <c r="M286" s="122"/>
      <c r="N286" s="122"/>
      <c r="O286" s="122"/>
      <c r="P286" s="122"/>
      <c r="Q286" s="122"/>
      <c r="R286" s="122"/>
      <c r="S286" s="122"/>
      <c r="T286" s="122"/>
      <c r="U286" s="122"/>
      <c r="V286" s="122"/>
      <c r="W286" s="122"/>
      <c r="X286" s="122"/>
      <c r="Y286" s="122"/>
      <c r="Z286" s="122"/>
    </row>
    <row r="287" spans="1:26" ht="12.75" customHeight="1">
      <c r="A287" s="122"/>
      <c r="B287" s="122"/>
      <c r="C287" s="122"/>
      <c r="D287" s="122"/>
      <c r="E287" s="122"/>
      <c r="F287" s="122"/>
      <c r="G287" s="122"/>
      <c r="H287" s="122"/>
      <c r="I287" s="122"/>
      <c r="J287" s="122"/>
      <c r="K287" s="122"/>
      <c r="L287" s="122"/>
      <c r="M287" s="122"/>
      <c r="N287" s="122"/>
      <c r="O287" s="122"/>
      <c r="P287" s="122"/>
      <c r="Q287" s="122"/>
      <c r="R287" s="122"/>
      <c r="S287" s="122"/>
      <c r="T287" s="122"/>
      <c r="U287" s="122"/>
      <c r="V287" s="122"/>
      <c r="W287" s="122"/>
      <c r="X287" s="122"/>
      <c r="Y287" s="122"/>
      <c r="Z287" s="122"/>
    </row>
    <row r="288" spans="1:26" ht="12.75" customHeight="1">
      <c r="A288" s="122"/>
      <c r="B288" s="122"/>
      <c r="C288" s="122"/>
      <c r="D288" s="122"/>
      <c r="E288" s="122"/>
      <c r="F288" s="122"/>
      <c r="G288" s="122"/>
      <c r="H288" s="122"/>
      <c r="I288" s="122"/>
      <c r="J288" s="122"/>
      <c r="K288" s="122"/>
      <c r="L288" s="122"/>
      <c r="M288" s="122"/>
      <c r="N288" s="122"/>
      <c r="O288" s="122"/>
      <c r="P288" s="122"/>
      <c r="Q288" s="122"/>
      <c r="R288" s="122"/>
      <c r="S288" s="122"/>
      <c r="T288" s="122"/>
      <c r="U288" s="122"/>
      <c r="V288" s="122"/>
      <c r="W288" s="122"/>
      <c r="X288" s="122"/>
      <c r="Y288" s="122"/>
      <c r="Z288" s="122"/>
    </row>
    <row r="289" spans="1:26" ht="12.75" customHeight="1">
      <c r="A289" s="122"/>
      <c r="B289" s="122"/>
      <c r="C289" s="122"/>
      <c r="D289" s="122"/>
      <c r="E289" s="122"/>
      <c r="F289" s="122"/>
      <c r="G289" s="122"/>
      <c r="H289" s="122"/>
      <c r="I289" s="122"/>
      <c r="J289" s="122"/>
      <c r="K289" s="122"/>
      <c r="L289" s="122"/>
      <c r="M289" s="122"/>
      <c r="N289" s="122"/>
      <c r="O289" s="122"/>
      <c r="P289" s="122"/>
      <c r="Q289" s="122"/>
      <c r="R289" s="122"/>
      <c r="S289" s="122"/>
      <c r="T289" s="122"/>
      <c r="U289" s="122"/>
      <c r="V289" s="122"/>
      <c r="W289" s="122"/>
      <c r="X289" s="122"/>
      <c r="Y289" s="122"/>
      <c r="Z289" s="122"/>
    </row>
    <row r="290" spans="1:26" ht="12.75" customHeight="1">
      <c r="A290" s="122"/>
      <c r="B290" s="122"/>
      <c r="C290" s="122"/>
      <c r="D290" s="122"/>
      <c r="E290" s="122"/>
      <c r="F290" s="122"/>
      <c r="G290" s="122"/>
      <c r="H290" s="122"/>
      <c r="I290" s="122"/>
      <c r="J290" s="122"/>
      <c r="K290" s="122"/>
      <c r="L290" s="122"/>
      <c r="M290" s="122"/>
      <c r="N290" s="122"/>
      <c r="O290" s="122"/>
      <c r="P290" s="122"/>
      <c r="Q290" s="122"/>
      <c r="R290" s="122"/>
      <c r="S290" s="122"/>
      <c r="T290" s="122"/>
      <c r="U290" s="122"/>
      <c r="V290" s="122"/>
      <c r="W290" s="122"/>
      <c r="X290" s="122"/>
      <c r="Y290" s="122"/>
      <c r="Z290" s="122"/>
    </row>
    <row r="291" spans="1:26" ht="12.75" customHeight="1">
      <c r="A291" s="122"/>
      <c r="B291" s="122"/>
      <c r="C291" s="122"/>
      <c r="D291" s="122"/>
      <c r="E291" s="122"/>
      <c r="F291" s="122"/>
      <c r="G291" s="122"/>
      <c r="H291" s="122"/>
      <c r="I291" s="122"/>
      <c r="J291" s="122"/>
      <c r="K291" s="122"/>
      <c r="L291" s="122"/>
      <c r="M291" s="122"/>
      <c r="N291" s="122"/>
      <c r="O291" s="122"/>
      <c r="P291" s="122"/>
      <c r="Q291" s="122"/>
      <c r="R291" s="122"/>
      <c r="S291" s="122"/>
      <c r="T291" s="122"/>
      <c r="U291" s="122"/>
      <c r="V291" s="122"/>
      <c r="W291" s="122"/>
      <c r="X291" s="122"/>
      <c r="Y291" s="122"/>
      <c r="Z291" s="122"/>
    </row>
    <row r="292" spans="1:26" ht="12.75" customHeight="1">
      <c r="A292" s="122"/>
      <c r="B292" s="122"/>
      <c r="C292" s="122"/>
      <c r="D292" s="122"/>
      <c r="E292" s="122"/>
      <c r="F292" s="122"/>
      <c r="G292" s="122"/>
      <c r="H292" s="122"/>
      <c r="I292" s="122"/>
      <c r="J292" s="122"/>
      <c r="K292" s="122"/>
      <c r="L292" s="122"/>
      <c r="M292" s="122"/>
      <c r="N292" s="122"/>
      <c r="O292" s="122"/>
      <c r="P292" s="122"/>
      <c r="Q292" s="122"/>
      <c r="R292" s="122"/>
      <c r="S292" s="122"/>
      <c r="T292" s="122"/>
      <c r="U292" s="122"/>
      <c r="V292" s="122"/>
      <c r="W292" s="122"/>
      <c r="X292" s="122"/>
      <c r="Y292" s="122"/>
      <c r="Z292" s="122"/>
    </row>
    <row r="293" spans="1:26" ht="12.75" customHeight="1">
      <c r="A293" s="122"/>
      <c r="B293" s="122"/>
      <c r="C293" s="122"/>
      <c r="D293" s="122"/>
      <c r="E293" s="122"/>
      <c r="F293" s="122"/>
      <c r="G293" s="122"/>
      <c r="H293" s="122"/>
      <c r="I293" s="122"/>
      <c r="J293" s="122"/>
      <c r="K293" s="122"/>
      <c r="L293" s="122"/>
      <c r="M293" s="122"/>
      <c r="N293" s="122"/>
      <c r="O293" s="122"/>
      <c r="P293" s="122"/>
      <c r="Q293" s="122"/>
      <c r="R293" s="122"/>
      <c r="S293" s="122"/>
      <c r="T293" s="122"/>
      <c r="U293" s="122"/>
      <c r="V293" s="122"/>
      <c r="W293" s="122"/>
      <c r="X293" s="122"/>
      <c r="Y293" s="122"/>
      <c r="Z293" s="122"/>
    </row>
    <row r="294" spans="1:26" ht="12.75" customHeight="1">
      <c r="A294" s="122"/>
      <c r="B294" s="122"/>
      <c r="C294" s="122"/>
      <c r="D294" s="122"/>
      <c r="E294" s="122"/>
      <c r="F294" s="122"/>
      <c r="G294" s="122"/>
      <c r="H294" s="122"/>
      <c r="I294" s="122"/>
      <c r="J294" s="122"/>
      <c r="K294" s="122"/>
      <c r="L294" s="122"/>
      <c r="M294" s="122"/>
      <c r="N294" s="122"/>
      <c r="O294" s="122"/>
      <c r="P294" s="122"/>
      <c r="Q294" s="122"/>
      <c r="R294" s="122"/>
      <c r="S294" s="122"/>
      <c r="T294" s="122"/>
      <c r="U294" s="122"/>
      <c r="V294" s="122"/>
      <c r="W294" s="122"/>
      <c r="X294" s="122"/>
      <c r="Y294" s="122"/>
      <c r="Z294" s="122"/>
    </row>
    <row r="295" spans="1:26" ht="12.75" customHeight="1">
      <c r="A295" s="122"/>
      <c r="B295" s="122"/>
      <c r="C295" s="122"/>
      <c r="D295" s="122"/>
      <c r="E295" s="122"/>
      <c r="F295" s="122"/>
      <c r="G295" s="122"/>
      <c r="H295" s="122"/>
      <c r="I295" s="122"/>
      <c r="J295" s="122"/>
      <c r="K295" s="122"/>
      <c r="L295" s="122"/>
      <c r="M295" s="122"/>
      <c r="N295" s="122"/>
      <c r="O295" s="122"/>
      <c r="P295" s="122"/>
      <c r="Q295" s="122"/>
      <c r="R295" s="122"/>
      <c r="S295" s="122"/>
      <c r="T295" s="122"/>
      <c r="U295" s="122"/>
      <c r="V295" s="122"/>
      <c r="W295" s="122"/>
      <c r="X295" s="122"/>
      <c r="Y295" s="122"/>
      <c r="Z295" s="122"/>
    </row>
    <row r="296" spans="1:26" ht="12.75" customHeight="1">
      <c r="A296" s="122"/>
      <c r="B296" s="122"/>
      <c r="C296" s="122"/>
      <c r="D296" s="122"/>
      <c r="E296" s="122"/>
      <c r="F296" s="122"/>
      <c r="G296" s="122"/>
      <c r="H296" s="122"/>
      <c r="I296" s="122"/>
      <c r="J296" s="122"/>
      <c r="K296" s="122"/>
      <c r="L296" s="122"/>
      <c r="M296" s="122"/>
      <c r="N296" s="122"/>
      <c r="O296" s="122"/>
      <c r="P296" s="122"/>
      <c r="Q296" s="122"/>
      <c r="R296" s="122"/>
      <c r="S296" s="122"/>
      <c r="T296" s="122"/>
      <c r="U296" s="122"/>
      <c r="V296" s="122"/>
      <c r="W296" s="122"/>
      <c r="X296" s="122"/>
      <c r="Y296" s="122"/>
      <c r="Z296" s="122"/>
    </row>
    <row r="297" spans="1:26" ht="12.75" customHeight="1">
      <c r="A297" s="122"/>
      <c r="B297" s="122"/>
      <c r="C297" s="122"/>
      <c r="D297" s="122"/>
      <c r="E297" s="122"/>
      <c r="F297" s="122"/>
      <c r="G297" s="122"/>
      <c r="H297" s="122"/>
      <c r="I297" s="122"/>
      <c r="J297" s="122"/>
      <c r="K297" s="122"/>
      <c r="L297" s="122"/>
      <c r="M297" s="122"/>
      <c r="N297" s="122"/>
      <c r="O297" s="122"/>
      <c r="P297" s="122"/>
      <c r="Q297" s="122"/>
      <c r="R297" s="122"/>
      <c r="S297" s="122"/>
      <c r="T297" s="122"/>
      <c r="U297" s="122"/>
      <c r="V297" s="122"/>
      <c r="W297" s="122"/>
      <c r="X297" s="122"/>
      <c r="Y297" s="122"/>
      <c r="Z297" s="122"/>
    </row>
    <row r="298" spans="1:26" ht="12.75" customHeight="1">
      <c r="A298" s="122"/>
      <c r="B298" s="122"/>
      <c r="C298" s="122"/>
      <c r="D298" s="122"/>
      <c r="E298" s="122"/>
      <c r="F298" s="122"/>
      <c r="G298" s="122"/>
      <c r="H298" s="122"/>
      <c r="I298" s="122"/>
      <c r="J298" s="122"/>
      <c r="K298" s="122"/>
      <c r="L298" s="122"/>
      <c r="M298" s="122"/>
      <c r="N298" s="122"/>
      <c r="O298" s="122"/>
      <c r="P298" s="122"/>
      <c r="Q298" s="122"/>
      <c r="R298" s="122"/>
      <c r="S298" s="122"/>
      <c r="T298" s="122"/>
      <c r="U298" s="122"/>
      <c r="V298" s="122"/>
      <c r="W298" s="122"/>
      <c r="X298" s="122"/>
      <c r="Y298" s="122"/>
      <c r="Z298" s="122"/>
    </row>
    <row r="299" spans="1:26" ht="12.75" customHeight="1">
      <c r="A299" s="122"/>
      <c r="B299" s="122"/>
      <c r="C299" s="122"/>
      <c r="D299" s="122"/>
      <c r="E299" s="122"/>
      <c r="F299" s="122"/>
      <c r="G299" s="122"/>
      <c r="H299" s="122"/>
      <c r="I299" s="122"/>
      <c r="J299" s="122"/>
      <c r="K299" s="122"/>
      <c r="L299" s="122"/>
      <c r="M299" s="122"/>
      <c r="N299" s="122"/>
      <c r="O299" s="122"/>
      <c r="P299" s="122"/>
      <c r="Q299" s="122"/>
      <c r="R299" s="122"/>
      <c r="S299" s="122"/>
      <c r="T299" s="122"/>
      <c r="U299" s="122"/>
      <c r="V299" s="122"/>
      <c r="W299" s="122"/>
      <c r="X299" s="122"/>
      <c r="Y299" s="122"/>
      <c r="Z299" s="122"/>
    </row>
    <row r="300" spans="1:26" ht="12.75" customHeight="1">
      <c r="A300" s="122"/>
      <c r="B300" s="122"/>
      <c r="C300" s="122"/>
      <c r="D300" s="122"/>
      <c r="E300" s="122"/>
      <c r="F300" s="122"/>
      <c r="G300" s="122"/>
      <c r="H300" s="122"/>
      <c r="I300" s="122"/>
      <c r="J300" s="122"/>
      <c r="K300" s="122"/>
      <c r="L300" s="122"/>
      <c r="M300" s="122"/>
      <c r="N300" s="122"/>
      <c r="O300" s="122"/>
      <c r="P300" s="122"/>
      <c r="Q300" s="122"/>
      <c r="R300" s="122"/>
      <c r="S300" s="122"/>
      <c r="T300" s="122"/>
      <c r="U300" s="122"/>
      <c r="V300" s="122"/>
      <c r="W300" s="122"/>
      <c r="X300" s="122"/>
      <c r="Y300" s="122"/>
      <c r="Z300" s="122"/>
    </row>
    <row r="301" spans="1:26" ht="12.75" customHeight="1">
      <c r="A301" s="122"/>
      <c r="B301" s="122"/>
      <c r="C301" s="122"/>
      <c r="D301" s="122"/>
      <c r="E301" s="122"/>
      <c r="F301" s="122"/>
      <c r="G301" s="122"/>
      <c r="H301" s="122"/>
      <c r="I301" s="122"/>
      <c r="J301" s="122"/>
      <c r="K301" s="122"/>
      <c r="L301" s="122"/>
      <c r="M301" s="122"/>
      <c r="N301" s="122"/>
      <c r="O301" s="122"/>
      <c r="P301" s="122"/>
      <c r="Q301" s="122"/>
      <c r="R301" s="122"/>
      <c r="S301" s="122"/>
      <c r="T301" s="122"/>
      <c r="U301" s="122"/>
      <c r="V301" s="122"/>
      <c r="W301" s="122"/>
      <c r="X301" s="122"/>
      <c r="Y301" s="122"/>
      <c r="Z301" s="122"/>
    </row>
    <row r="302" spans="1:26" ht="12.75" customHeight="1">
      <c r="A302" s="122"/>
      <c r="B302" s="122"/>
      <c r="C302" s="122"/>
      <c r="D302" s="122"/>
      <c r="E302" s="122"/>
      <c r="F302" s="122"/>
      <c r="G302" s="122"/>
      <c r="H302" s="122"/>
      <c r="I302" s="122"/>
      <c r="J302" s="122"/>
      <c r="K302" s="122"/>
      <c r="L302" s="122"/>
      <c r="M302" s="122"/>
      <c r="N302" s="122"/>
      <c r="O302" s="122"/>
      <c r="P302" s="122"/>
      <c r="Q302" s="122"/>
      <c r="R302" s="122"/>
      <c r="S302" s="122"/>
      <c r="T302" s="122"/>
      <c r="U302" s="122"/>
      <c r="V302" s="122"/>
      <c r="W302" s="122"/>
      <c r="X302" s="122"/>
      <c r="Y302" s="122"/>
      <c r="Z302" s="122"/>
    </row>
    <row r="303" spans="1:26" ht="12.75" customHeight="1">
      <c r="A303" s="122"/>
      <c r="B303" s="122"/>
      <c r="C303" s="122"/>
      <c r="D303" s="122"/>
      <c r="E303" s="122"/>
      <c r="F303" s="122"/>
      <c r="G303" s="122"/>
      <c r="H303" s="122"/>
      <c r="I303" s="122"/>
      <c r="J303" s="122"/>
      <c r="K303" s="122"/>
      <c r="L303" s="122"/>
      <c r="M303" s="122"/>
      <c r="N303" s="122"/>
      <c r="O303" s="122"/>
      <c r="P303" s="122"/>
      <c r="Q303" s="122"/>
      <c r="R303" s="122"/>
      <c r="S303" s="122"/>
      <c r="T303" s="122"/>
      <c r="U303" s="122"/>
      <c r="V303" s="122"/>
      <c r="W303" s="122"/>
      <c r="X303" s="122"/>
      <c r="Y303" s="122"/>
      <c r="Z303" s="122"/>
    </row>
    <row r="304" spans="1:26" ht="12.75" customHeight="1">
      <c r="A304" s="122"/>
      <c r="B304" s="122"/>
      <c r="C304" s="122"/>
      <c r="D304" s="122"/>
      <c r="E304" s="122"/>
      <c r="F304" s="122"/>
      <c r="G304" s="122"/>
      <c r="H304" s="122"/>
      <c r="I304" s="122"/>
      <c r="J304" s="122"/>
      <c r="K304" s="122"/>
      <c r="L304" s="122"/>
      <c r="M304" s="122"/>
      <c r="N304" s="122"/>
      <c r="O304" s="122"/>
      <c r="P304" s="122"/>
      <c r="Q304" s="122"/>
      <c r="R304" s="122"/>
      <c r="S304" s="122"/>
      <c r="T304" s="122"/>
      <c r="U304" s="122"/>
      <c r="V304" s="122"/>
      <c r="W304" s="122"/>
      <c r="X304" s="122"/>
      <c r="Y304" s="122"/>
      <c r="Z304" s="122"/>
    </row>
    <row r="305" spans="1:26" ht="12.75" customHeight="1">
      <c r="A305" s="122"/>
      <c r="B305" s="122"/>
      <c r="C305" s="122"/>
      <c r="D305" s="122"/>
      <c r="E305" s="122"/>
      <c r="F305" s="122"/>
      <c r="G305" s="122"/>
      <c r="H305" s="122"/>
      <c r="I305" s="122"/>
      <c r="J305" s="122"/>
      <c r="K305" s="122"/>
      <c r="L305" s="122"/>
      <c r="M305" s="122"/>
      <c r="N305" s="122"/>
      <c r="O305" s="122"/>
      <c r="P305" s="122"/>
      <c r="Q305" s="122"/>
      <c r="R305" s="122"/>
      <c r="S305" s="122"/>
      <c r="T305" s="122"/>
      <c r="U305" s="122"/>
      <c r="V305" s="122"/>
      <c r="W305" s="122"/>
      <c r="X305" s="122"/>
      <c r="Y305" s="122"/>
      <c r="Z305" s="122"/>
    </row>
    <row r="306" spans="1:26" ht="12.75" customHeight="1">
      <c r="A306" s="122"/>
      <c r="B306" s="122"/>
      <c r="C306" s="122"/>
      <c r="D306" s="122"/>
      <c r="E306" s="122"/>
      <c r="F306" s="122"/>
      <c r="G306" s="122"/>
      <c r="H306" s="122"/>
      <c r="I306" s="122"/>
      <c r="J306" s="122"/>
      <c r="K306" s="122"/>
      <c r="L306" s="122"/>
      <c r="M306" s="122"/>
      <c r="N306" s="122"/>
      <c r="O306" s="122"/>
      <c r="P306" s="122"/>
      <c r="Q306" s="122"/>
      <c r="R306" s="122"/>
      <c r="S306" s="122"/>
      <c r="T306" s="122"/>
      <c r="U306" s="122"/>
      <c r="V306" s="122"/>
      <c r="W306" s="122"/>
      <c r="X306" s="122"/>
      <c r="Y306" s="122"/>
      <c r="Z306" s="122"/>
    </row>
    <row r="307" spans="1:26" ht="12.75" customHeight="1">
      <c r="A307" s="122"/>
      <c r="B307" s="122"/>
      <c r="C307" s="122"/>
      <c r="D307" s="122"/>
      <c r="E307" s="122"/>
      <c r="F307" s="122"/>
      <c r="G307" s="122"/>
      <c r="H307" s="122"/>
      <c r="I307" s="122"/>
      <c r="J307" s="122"/>
      <c r="K307" s="122"/>
      <c r="L307" s="122"/>
      <c r="M307" s="122"/>
      <c r="N307" s="122"/>
      <c r="O307" s="122"/>
      <c r="P307" s="122"/>
      <c r="Q307" s="122"/>
      <c r="R307" s="122"/>
      <c r="S307" s="122"/>
      <c r="T307" s="122"/>
      <c r="U307" s="122"/>
      <c r="V307" s="122"/>
      <c r="W307" s="122"/>
      <c r="X307" s="122"/>
      <c r="Y307" s="122"/>
      <c r="Z307" s="122"/>
    </row>
    <row r="308" spans="1:26" ht="12.75" customHeight="1">
      <c r="A308" s="122"/>
      <c r="B308" s="122"/>
      <c r="C308" s="122"/>
      <c r="D308" s="122"/>
      <c r="E308" s="122"/>
      <c r="F308" s="122"/>
      <c r="G308" s="122"/>
      <c r="H308" s="122"/>
      <c r="I308" s="122"/>
      <c r="J308" s="122"/>
      <c r="K308" s="122"/>
      <c r="L308" s="122"/>
      <c r="M308" s="122"/>
      <c r="N308" s="122"/>
      <c r="O308" s="122"/>
      <c r="P308" s="122"/>
      <c r="Q308" s="122"/>
      <c r="R308" s="122"/>
      <c r="S308" s="122"/>
      <c r="T308" s="122"/>
      <c r="U308" s="122"/>
      <c r="V308" s="122"/>
      <c r="W308" s="122"/>
      <c r="X308" s="122"/>
      <c r="Y308" s="122"/>
      <c r="Z308" s="122"/>
    </row>
    <row r="309" spans="1:26" ht="12.75" customHeight="1">
      <c r="A309" s="122"/>
      <c r="B309" s="122"/>
      <c r="C309" s="122"/>
      <c r="D309" s="122"/>
      <c r="E309" s="122"/>
      <c r="F309" s="122"/>
      <c r="G309" s="122"/>
      <c r="H309" s="122"/>
      <c r="I309" s="122"/>
      <c r="J309" s="122"/>
      <c r="K309" s="122"/>
      <c r="L309" s="122"/>
      <c r="M309" s="122"/>
      <c r="N309" s="122"/>
      <c r="O309" s="122"/>
      <c r="P309" s="122"/>
      <c r="Q309" s="122"/>
      <c r="R309" s="122"/>
      <c r="S309" s="122"/>
      <c r="T309" s="122"/>
      <c r="U309" s="122"/>
      <c r="V309" s="122"/>
      <c r="W309" s="122"/>
      <c r="X309" s="122"/>
      <c r="Y309" s="122"/>
      <c r="Z309" s="122"/>
    </row>
    <row r="310" spans="1:26" ht="12.75" customHeight="1">
      <c r="A310" s="122"/>
      <c r="B310" s="122"/>
      <c r="C310" s="122"/>
      <c r="D310" s="122"/>
      <c r="E310" s="122"/>
      <c r="F310" s="122"/>
      <c r="G310" s="122"/>
      <c r="H310" s="122"/>
      <c r="I310" s="122"/>
      <c r="J310" s="122"/>
      <c r="K310" s="122"/>
      <c r="L310" s="122"/>
      <c r="M310" s="122"/>
      <c r="N310" s="122"/>
      <c r="O310" s="122"/>
      <c r="P310" s="122"/>
      <c r="Q310" s="122"/>
      <c r="R310" s="122"/>
      <c r="S310" s="122"/>
      <c r="T310" s="122"/>
      <c r="U310" s="122"/>
      <c r="V310" s="122"/>
      <c r="W310" s="122"/>
      <c r="X310" s="122"/>
      <c r="Y310" s="122"/>
      <c r="Z310" s="122"/>
    </row>
    <row r="311" spans="1:26" ht="12.75" customHeight="1">
      <c r="A311" s="122"/>
      <c r="B311" s="122"/>
      <c r="C311" s="122"/>
      <c r="D311" s="122"/>
      <c r="E311" s="122"/>
      <c r="F311" s="122"/>
      <c r="G311" s="122"/>
      <c r="H311" s="122"/>
      <c r="I311" s="122"/>
      <c r="J311" s="122"/>
      <c r="K311" s="122"/>
      <c r="L311" s="122"/>
      <c r="M311" s="122"/>
      <c r="N311" s="122"/>
      <c r="O311" s="122"/>
      <c r="P311" s="122"/>
      <c r="Q311" s="122"/>
      <c r="R311" s="122"/>
      <c r="S311" s="122"/>
      <c r="T311" s="122"/>
      <c r="U311" s="122"/>
      <c r="V311" s="122"/>
      <c r="W311" s="122"/>
      <c r="X311" s="122"/>
      <c r="Y311" s="122"/>
      <c r="Z311" s="122"/>
    </row>
    <row r="312" spans="1:26" ht="12.75" customHeight="1">
      <c r="A312" s="122"/>
      <c r="B312" s="122"/>
      <c r="C312" s="122"/>
      <c r="D312" s="122"/>
      <c r="E312" s="122"/>
      <c r="F312" s="122"/>
      <c r="G312" s="122"/>
      <c r="H312" s="122"/>
      <c r="I312" s="122"/>
      <c r="J312" s="122"/>
      <c r="K312" s="122"/>
      <c r="L312" s="122"/>
      <c r="M312" s="122"/>
      <c r="N312" s="122"/>
      <c r="O312" s="122"/>
      <c r="P312" s="122"/>
      <c r="Q312" s="122"/>
      <c r="R312" s="122"/>
      <c r="S312" s="122"/>
      <c r="T312" s="122"/>
      <c r="U312" s="122"/>
      <c r="V312" s="122"/>
      <c r="W312" s="122"/>
      <c r="X312" s="122"/>
      <c r="Y312" s="122"/>
      <c r="Z312" s="122"/>
    </row>
    <row r="313" spans="1:26" ht="12.75" customHeight="1">
      <c r="A313" s="122"/>
      <c r="B313" s="122"/>
      <c r="C313" s="122"/>
      <c r="D313" s="122"/>
      <c r="E313" s="122"/>
      <c r="F313" s="122"/>
      <c r="G313" s="122"/>
      <c r="H313" s="122"/>
      <c r="I313" s="122"/>
      <c r="J313" s="122"/>
      <c r="K313" s="122"/>
      <c r="L313" s="122"/>
      <c r="M313" s="122"/>
      <c r="N313" s="122"/>
      <c r="O313" s="122"/>
      <c r="P313" s="122"/>
      <c r="Q313" s="122"/>
      <c r="R313" s="122"/>
      <c r="S313" s="122"/>
      <c r="T313" s="122"/>
      <c r="U313" s="122"/>
      <c r="V313" s="122"/>
      <c r="W313" s="122"/>
      <c r="X313" s="122"/>
      <c r="Y313" s="122"/>
      <c r="Z313" s="122"/>
    </row>
    <row r="314" spans="1:26" ht="12.75" customHeight="1">
      <c r="A314" s="122"/>
      <c r="B314" s="122"/>
      <c r="C314" s="122"/>
      <c r="D314" s="122"/>
      <c r="E314" s="122"/>
      <c r="F314" s="122"/>
      <c r="G314" s="122"/>
      <c r="H314" s="122"/>
      <c r="I314" s="122"/>
      <c r="J314" s="122"/>
      <c r="K314" s="122"/>
      <c r="L314" s="122"/>
      <c r="M314" s="122"/>
      <c r="N314" s="122"/>
      <c r="O314" s="122"/>
      <c r="P314" s="122"/>
      <c r="Q314" s="122"/>
      <c r="R314" s="122"/>
      <c r="S314" s="122"/>
      <c r="T314" s="122"/>
      <c r="U314" s="122"/>
      <c r="V314" s="122"/>
      <c r="W314" s="122"/>
      <c r="X314" s="122"/>
      <c r="Y314" s="122"/>
      <c r="Z314" s="122"/>
    </row>
    <row r="315" spans="1:26" ht="12.75" customHeight="1">
      <c r="A315" s="122"/>
      <c r="B315" s="122"/>
      <c r="C315" s="122"/>
      <c r="D315" s="122"/>
      <c r="E315" s="122"/>
      <c r="F315" s="122"/>
      <c r="G315" s="122"/>
      <c r="H315" s="122"/>
      <c r="I315" s="122"/>
      <c r="J315" s="122"/>
      <c r="K315" s="122"/>
      <c r="L315" s="122"/>
      <c r="M315" s="122"/>
      <c r="N315" s="122"/>
      <c r="O315" s="122"/>
      <c r="P315" s="122"/>
      <c r="Q315" s="122"/>
      <c r="R315" s="122"/>
      <c r="S315" s="122"/>
      <c r="T315" s="122"/>
      <c r="U315" s="122"/>
      <c r="V315" s="122"/>
      <c r="W315" s="122"/>
      <c r="X315" s="122"/>
      <c r="Y315" s="122"/>
      <c r="Z315" s="122"/>
    </row>
    <row r="316" spans="1:26" ht="12.75" customHeight="1">
      <c r="A316" s="122"/>
      <c r="B316" s="122"/>
      <c r="C316" s="122"/>
      <c r="D316" s="122"/>
      <c r="E316" s="122"/>
      <c r="F316" s="122"/>
      <c r="G316" s="122"/>
      <c r="H316" s="122"/>
      <c r="I316" s="122"/>
      <c r="J316" s="122"/>
      <c r="K316" s="122"/>
      <c r="L316" s="122"/>
      <c r="M316" s="122"/>
      <c r="N316" s="122"/>
      <c r="O316" s="122"/>
      <c r="P316" s="122"/>
      <c r="Q316" s="122"/>
      <c r="R316" s="122"/>
      <c r="S316" s="122"/>
      <c r="T316" s="122"/>
      <c r="U316" s="122"/>
      <c r="V316" s="122"/>
      <c r="W316" s="122"/>
      <c r="X316" s="122"/>
      <c r="Y316" s="122"/>
      <c r="Z316" s="122"/>
    </row>
    <row r="317" spans="1:26" ht="12.75" customHeight="1">
      <c r="A317" s="122"/>
      <c r="B317" s="122"/>
      <c r="C317" s="122"/>
      <c r="D317" s="122"/>
      <c r="E317" s="122"/>
      <c r="F317" s="122"/>
      <c r="G317" s="122"/>
      <c r="H317" s="122"/>
      <c r="I317" s="122"/>
      <c r="J317" s="122"/>
      <c r="K317" s="122"/>
      <c r="L317" s="122"/>
      <c r="M317" s="122"/>
      <c r="N317" s="122"/>
      <c r="O317" s="122"/>
      <c r="P317" s="122"/>
      <c r="Q317" s="122"/>
      <c r="R317" s="122"/>
      <c r="S317" s="122"/>
      <c r="T317" s="122"/>
      <c r="U317" s="122"/>
      <c r="V317" s="122"/>
      <c r="W317" s="122"/>
      <c r="X317" s="122"/>
      <c r="Y317" s="122"/>
      <c r="Z317" s="122"/>
    </row>
    <row r="318" spans="1:26" ht="12.75" customHeight="1">
      <c r="A318" s="122"/>
      <c r="B318" s="122"/>
      <c r="C318" s="122"/>
      <c r="D318" s="122"/>
      <c r="E318" s="122"/>
      <c r="F318" s="122"/>
      <c r="G318" s="122"/>
      <c r="H318" s="122"/>
      <c r="I318" s="122"/>
      <c r="J318" s="122"/>
      <c r="K318" s="122"/>
      <c r="L318" s="122"/>
      <c r="M318" s="122"/>
      <c r="N318" s="122"/>
      <c r="O318" s="122"/>
      <c r="P318" s="122"/>
      <c r="Q318" s="122"/>
      <c r="R318" s="122"/>
      <c r="S318" s="122"/>
      <c r="T318" s="122"/>
      <c r="U318" s="122"/>
      <c r="V318" s="122"/>
      <c r="W318" s="122"/>
      <c r="X318" s="122"/>
      <c r="Y318" s="122"/>
      <c r="Z318" s="122"/>
    </row>
    <row r="319" spans="1:26" ht="12.75" customHeight="1">
      <c r="A319" s="122"/>
      <c r="B319" s="122"/>
      <c r="C319" s="122"/>
      <c r="D319" s="122"/>
      <c r="E319" s="122"/>
      <c r="F319" s="122"/>
      <c r="G319" s="122"/>
      <c r="H319" s="122"/>
      <c r="I319" s="122"/>
      <c r="J319" s="122"/>
      <c r="K319" s="122"/>
      <c r="L319" s="122"/>
      <c r="M319" s="122"/>
      <c r="N319" s="122"/>
      <c r="O319" s="122"/>
      <c r="P319" s="122"/>
      <c r="Q319" s="122"/>
      <c r="R319" s="122"/>
      <c r="S319" s="122"/>
      <c r="T319" s="122"/>
      <c r="U319" s="122"/>
      <c r="V319" s="122"/>
      <c r="W319" s="122"/>
      <c r="X319" s="122"/>
      <c r="Y319" s="122"/>
      <c r="Z319" s="122"/>
    </row>
    <row r="320" spans="1:26" ht="12.75" customHeight="1">
      <c r="A320" s="122"/>
      <c r="B320" s="122"/>
      <c r="C320" s="122"/>
      <c r="D320" s="122"/>
      <c r="E320" s="122"/>
      <c r="F320" s="122"/>
      <c r="G320" s="122"/>
      <c r="H320" s="122"/>
      <c r="I320" s="122"/>
      <c r="J320" s="122"/>
      <c r="K320" s="122"/>
      <c r="L320" s="122"/>
      <c r="M320" s="122"/>
      <c r="N320" s="122"/>
      <c r="O320" s="122"/>
      <c r="P320" s="122"/>
      <c r="Q320" s="122"/>
      <c r="R320" s="122"/>
      <c r="S320" s="122"/>
      <c r="T320" s="122"/>
      <c r="U320" s="122"/>
      <c r="V320" s="122"/>
      <c r="W320" s="122"/>
      <c r="X320" s="122"/>
      <c r="Y320" s="122"/>
      <c r="Z320" s="122"/>
    </row>
    <row r="321" spans="1:26" ht="12.75" customHeight="1">
      <c r="A321" s="122"/>
      <c r="B321" s="122"/>
      <c r="C321" s="122"/>
      <c r="D321" s="122"/>
      <c r="E321" s="122"/>
      <c r="F321" s="122"/>
      <c r="G321" s="122"/>
      <c r="H321" s="122"/>
      <c r="I321" s="122"/>
      <c r="J321" s="122"/>
      <c r="K321" s="122"/>
      <c r="L321" s="122"/>
      <c r="M321" s="122"/>
      <c r="N321" s="122"/>
      <c r="O321" s="122"/>
      <c r="P321" s="122"/>
      <c r="Q321" s="122"/>
      <c r="R321" s="122"/>
      <c r="S321" s="122"/>
      <c r="T321" s="122"/>
      <c r="U321" s="122"/>
      <c r="V321" s="122"/>
      <c r="W321" s="122"/>
      <c r="X321" s="122"/>
      <c r="Y321" s="122"/>
      <c r="Z321" s="122"/>
    </row>
    <row r="322" spans="1:26" ht="12.75" customHeight="1">
      <c r="A322" s="122"/>
      <c r="B322" s="122"/>
      <c r="C322" s="122"/>
      <c r="D322" s="122"/>
      <c r="E322" s="122"/>
      <c r="F322" s="122"/>
      <c r="G322" s="122"/>
      <c r="H322" s="122"/>
      <c r="I322" s="122"/>
      <c r="J322" s="122"/>
      <c r="K322" s="122"/>
      <c r="L322" s="122"/>
      <c r="M322" s="122"/>
      <c r="N322" s="122"/>
      <c r="O322" s="122"/>
      <c r="P322" s="122"/>
      <c r="Q322" s="122"/>
      <c r="R322" s="122"/>
      <c r="S322" s="122"/>
      <c r="T322" s="122"/>
      <c r="U322" s="122"/>
      <c r="V322" s="122"/>
      <c r="W322" s="122"/>
      <c r="X322" s="122"/>
      <c r="Y322" s="122"/>
      <c r="Z322" s="122"/>
    </row>
    <row r="323" spans="1:26" ht="12.75" customHeight="1">
      <c r="A323" s="122"/>
      <c r="B323" s="122"/>
      <c r="C323" s="122"/>
      <c r="D323" s="122"/>
      <c r="E323" s="122"/>
      <c r="F323" s="122"/>
      <c r="G323" s="122"/>
      <c r="H323" s="122"/>
      <c r="I323" s="122"/>
      <c r="J323" s="122"/>
      <c r="K323" s="122"/>
      <c r="L323" s="122"/>
      <c r="M323" s="122"/>
      <c r="N323" s="122"/>
      <c r="O323" s="122"/>
      <c r="P323" s="122"/>
      <c r="Q323" s="122"/>
      <c r="R323" s="122"/>
      <c r="S323" s="122"/>
      <c r="T323" s="122"/>
      <c r="U323" s="122"/>
      <c r="V323" s="122"/>
      <c r="W323" s="122"/>
      <c r="X323" s="122"/>
      <c r="Y323" s="122"/>
      <c r="Z323" s="122"/>
    </row>
    <row r="324" spans="1:26" ht="12.75" customHeight="1">
      <c r="A324" s="122"/>
      <c r="B324" s="122"/>
      <c r="C324" s="122"/>
      <c r="D324" s="122"/>
      <c r="E324" s="122"/>
      <c r="F324" s="122"/>
      <c r="G324" s="122"/>
      <c r="H324" s="122"/>
      <c r="I324" s="122"/>
      <c r="J324" s="122"/>
      <c r="K324" s="122"/>
      <c r="L324" s="122"/>
      <c r="M324" s="122"/>
      <c r="N324" s="122"/>
      <c r="O324" s="122"/>
      <c r="P324" s="122"/>
      <c r="Q324" s="122"/>
      <c r="R324" s="122"/>
      <c r="S324" s="122"/>
      <c r="T324" s="122"/>
      <c r="U324" s="122"/>
      <c r="V324" s="122"/>
      <c r="W324" s="122"/>
      <c r="X324" s="122"/>
      <c r="Y324" s="122"/>
      <c r="Z324" s="122"/>
    </row>
    <row r="325" spans="1:26" ht="12.75" customHeight="1">
      <c r="A325" s="122"/>
      <c r="B325" s="122"/>
      <c r="C325" s="122"/>
      <c r="D325" s="122"/>
      <c r="E325" s="122"/>
      <c r="F325" s="122"/>
      <c r="G325" s="122"/>
      <c r="H325" s="122"/>
      <c r="I325" s="122"/>
      <c r="J325" s="122"/>
      <c r="K325" s="122"/>
      <c r="L325" s="122"/>
      <c r="M325" s="122"/>
      <c r="N325" s="122"/>
      <c r="O325" s="122"/>
      <c r="P325" s="122"/>
      <c r="Q325" s="122"/>
      <c r="R325" s="122"/>
      <c r="S325" s="122"/>
      <c r="T325" s="122"/>
      <c r="U325" s="122"/>
      <c r="V325" s="122"/>
      <c r="W325" s="122"/>
      <c r="X325" s="122"/>
      <c r="Y325" s="122"/>
      <c r="Z325" s="122"/>
    </row>
    <row r="326" spans="1:26" ht="12.75" customHeight="1">
      <c r="A326" s="122"/>
      <c r="B326" s="122"/>
      <c r="C326" s="122"/>
      <c r="D326" s="122"/>
      <c r="E326" s="122"/>
      <c r="F326" s="122"/>
      <c r="G326" s="122"/>
      <c r="H326" s="122"/>
      <c r="I326" s="122"/>
      <c r="J326" s="122"/>
      <c r="K326" s="122"/>
      <c r="L326" s="122"/>
      <c r="M326" s="122"/>
      <c r="N326" s="122"/>
      <c r="O326" s="122"/>
      <c r="P326" s="122"/>
      <c r="Q326" s="122"/>
      <c r="R326" s="122"/>
      <c r="S326" s="122"/>
      <c r="T326" s="122"/>
      <c r="U326" s="122"/>
      <c r="V326" s="122"/>
      <c r="W326" s="122"/>
      <c r="X326" s="122"/>
      <c r="Y326" s="122"/>
      <c r="Z326" s="122"/>
    </row>
    <row r="327" spans="1:26" ht="12.75" customHeight="1">
      <c r="A327" s="122"/>
      <c r="B327" s="122"/>
      <c r="C327" s="122"/>
      <c r="D327" s="122"/>
      <c r="E327" s="122"/>
      <c r="F327" s="122"/>
      <c r="G327" s="122"/>
      <c r="H327" s="122"/>
      <c r="I327" s="122"/>
      <c r="J327" s="122"/>
      <c r="K327" s="122"/>
      <c r="L327" s="122"/>
      <c r="M327" s="122"/>
      <c r="N327" s="122"/>
      <c r="O327" s="122"/>
      <c r="P327" s="122"/>
      <c r="Q327" s="122"/>
      <c r="R327" s="122"/>
      <c r="S327" s="122"/>
      <c r="T327" s="122"/>
      <c r="U327" s="122"/>
      <c r="V327" s="122"/>
      <c r="W327" s="122"/>
      <c r="X327" s="122"/>
      <c r="Y327" s="122"/>
      <c r="Z327" s="122"/>
    </row>
    <row r="328" spans="1:26" ht="12.75" customHeight="1">
      <c r="A328" s="122"/>
      <c r="B328" s="122"/>
      <c r="C328" s="122"/>
      <c r="D328" s="122"/>
      <c r="E328" s="122"/>
      <c r="F328" s="122"/>
      <c r="G328" s="122"/>
      <c r="H328" s="122"/>
      <c r="I328" s="122"/>
      <c r="J328" s="122"/>
      <c r="K328" s="122"/>
      <c r="L328" s="122"/>
      <c r="M328" s="122"/>
      <c r="N328" s="122"/>
      <c r="O328" s="122"/>
      <c r="P328" s="122"/>
      <c r="Q328" s="122"/>
      <c r="R328" s="122"/>
      <c r="S328" s="122"/>
      <c r="T328" s="122"/>
      <c r="U328" s="122"/>
      <c r="V328" s="122"/>
      <c r="W328" s="122"/>
      <c r="X328" s="122"/>
      <c r="Y328" s="122"/>
      <c r="Z328" s="122"/>
    </row>
    <row r="329" spans="1:26" ht="12.75" customHeight="1">
      <c r="A329" s="122"/>
      <c r="B329" s="122"/>
      <c r="C329" s="122"/>
      <c r="D329" s="122"/>
      <c r="E329" s="122"/>
      <c r="F329" s="122"/>
      <c r="G329" s="122"/>
      <c r="H329" s="122"/>
      <c r="I329" s="122"/>
      <c r="J329" s="122"/>
      <c r="K329" s="122"/>
      <c r="L329" s="122"/>
      <c r="M329" s="122"/>
      <c r="N329" s="122"/>
      <c r="O329" s="122"/>
      <c r="P329" s="122"/>
      <c r="Q329" s="122"/>
      <c r="R329" s="122"/>
      <c r="S329" s="122"/>
      <c r="T329" s="122"/>
      <c r="U329" s="122"/>
      <c r="V329" s="122"/>
      <c r="W329" s="122"/>
      <c r="X329" s="122"/>
      <c r="Y329" s="122"/>
      <c r="Z329" s="122"/>
    </row>
    <row r="330" spans="1:26" ht="12.75" customHeight="1">
      <c r="A330" s="122"/>
      <c r="B330" s="122"/>
      <c r="C330" s="122"/>
      <c r="D330" s="122"/>
      <c r="E330" s="122"/>
      <c r="F330" s="122"/>
      <c r="G330" s="122"/>
      <c r="H330" s="122"/>
      <c r="I330" s="122"/>
      <c r="J330" s="122"/>
      <c r="K330" s="122"/>
      <c r="L330" s="122"/>
      <c r="M330" s="122"/>
      <c r="N330" s="122"/>
      <c r="O330" s="122"/>
      <c r="P330" s="122"/>
      <c r="Q330" s="122"/>
      <c r="R330" s="122"/>
      <c r="S330" s="122"/>
      <c r="T330" s="122"/>
      <c r="U330" s="122"/>
      <c r="V330" s="122"/>
      <c r="W330" s="122"/>
      <c r="X330" s="122"/>
      <c r="Y330" s="122"/>
      <c r="Z330" s="122"/>
    </row>
    <row r="331" spans="1:26" ht="12.75" customHeight="1">
      <c r="A331" s="122"/>
      <c r="B331" s="122"/>
      <c r="C331" s="122"/>
      <c r="D331" s="122"/>
      <c r="E331" s="122"/>
      <c r="F331" s="122"/>
      <c r="G331" s="122"/>
      <c r="H331" s="122"/>
      <c r="I331" s="122"/>
      <c r="J331" s="122"/>
      <c r="K331" s="122"/>
      <c r="L331" s="122"/>
      <c r="M331" s="122"/>
      <c r="N331" s="122"/>
      <c r="O331" s="122"/>
      <c r="P331" s="122"/>
      <c r="Q331" s="122"/>
      <c r="R331" s="122"/>
      <c r="S331" s="122"/>
      <c r="T331" s="122"/>
      <c r="U331" s="122"/>
      <c r="V331" s="122"/>
      <c r="W331" s="122"/>
      <c r="X331" s="122"/>
      <c r="Y331" s="122"/>
      <c r="Z331" s="122"/>
    </row>
    <row r="332" spans="1:26" ht="12.75" customHeight="1">
      <c r="A332" s="122"/>
      <c r="B332" s="122"/>
      <c r="C332" s="122"/>
      <c r="D332" s="122"/>
      <c r="E332" s="122"/>
      <c r="F332" s="122"/>
      <c r="G332" s="122"/>
      <c r="H332" s="122"/>
      <c r="I332" s="122"/>
      <c r="J332" s="122"/>
      <c r="K332" s="122"/>
      <c r="L332" s="122"/>
      <c r="M332" s="122"/>
      <c r="N332" s="122"/>
      <c r="O332" s="122"/>
      <c r="P332" s="122"/>
      <c r="Q332" s="122"/>
      <c r="R332" s="122"/>
      <c r="S332" s="122"/>
      <c r="T332" s="122"/>
      <c r="U332" s="122"/>
      <c r="V332" s="122"/>
      <c r="W332" s="122"/>
      <c r="X332" s="122"/>
      <c r="Y332" s="122"/>
      <c r="Z332" s="122"/>
    </row>
    <row r="333" spans="1:26" ht="12.75" customHeight="1">
      <c r="A333" s="122"/>
      <c r="B333" s="122"/>
      <c r="C333" s="122"/>
      <c r="D333" s="122"/>
      <c r="E333" s="122"/>
      <c r="F333" s="122"/>
      <c r="G333" s="122"/>
      <c r="H333" s="122"/>
      <c r="I333" s="122"/>
      <c r="J333" s="122"/>
      <c r="K333" s="122"/>
      <c r="L333" s="122"/>
      <c r="M333" s="122"/>
      <c r="N333" s="122"/>
      <c r="O333" s="122"/>
      <c r="P333" s="122"/>
      <c r="Q333" s="122"/>
      <c r="R333" s="122"/>
      <c r="S333" s="122"/>
      <c r="T333" s="122"/>
      <c r="U333" s="122"/>
      <c r="V333" s="122"/>
      <c r="W333" s="122"/>
      <c r="X333" s="122"/>
      <c r="Y333" s="122"/>
      <c r="Z333" s="122"/>
    </row>
    <row r="334" spans="1:26" ht="12.75" customHeight="1">
      <c r="A334" s="122"/>
      <c r="B334" s="122"/>
      <c r="C334" s="122"/>
      <c r="D334" s="122"/>
      <c r="E334" s="122"/>
      <c r="F334" s="122"/>
      <c r="G334" s="122"/>
      <c r="H334" s="122"/>
      <c r="I334" s="122"/>
      <c r="J334" s="122"/>
      <c r="K334" s="122"/>
      <c r="L334" s="122"/>
      <c r="M334" s="122"/>
      <c r="N334" s="122"/>
      <c r="O334" s="122"/>
      <c r="P334" s="122"/>
      <c r="Q334" s="122"/>
      <c r="R334" s="122"/>
      <c r="S334" s="122"/>
      <c r="T334" s="122"/>
      <c r="U334" s="122"/>
      <c r="V334" s="122"/>
      <c r="W334" s="122"/>
      <c r="X334" s="122"/>
      <c r="Y334" s="122"/>
      <c r="Z334" s="122"/>
    </row>
    <row r="335" spans="1:26" ht="12.75" customHeight="1">
      <c r="A335" s="122"/>
      <c r="B335" s="122"/>
      <c r="C335" s="122"/>
      <c r="D335" s="122"/>
      <c r="E335" s="122"/>
      <c r="F335" s="122"/>
      <c r="G335" s="122"/>
      <c r="H335" s="122"/>
      <c r="I335" s="122"/>
      <c r="J335" s="122"/>
      <c r="K335" s="122"/>
      <c r="L335" s="122"/>
      <c r="M335" s="122"/>
      <c r="N335" s="122"/>
      <c r="O335" s="122"/>
      <c r="P335" s="122"/>
      <c r="Q335" s="122"/>
      <c r="R335" s="122"/>
      <c r="S335" s="122"/>
      <c r="T335" s="122"/>
      <c r="U335" s="122"/>
      <c r="V335" s="122"/>
      <c r="W335" s="122"/>
      <c r="X335" s="122"/>
      <c r="Y335" s="122"/>
      <c r="Z335" s="122"/>
    </row>
    <row r="336" spans="1:26" ht="12.75" customHeight="1">
      <c r="A336" s="122"/>
      <c r="B336" s="122"/>
      <c r="C336" s="122"/>
      <c r="D336" s="122"/>
      <c r="E336" s="122"/>
      <c r="F336" s="122"/>
      <c r="G336" s="122"/>
      <c r="H336" s="122"/>
      <c r="I336" s="122"/>
      <c r="J336" s="122"/>
      <c r="K336" s="122"/>
      <c r="L336" s="122"/>
      <c r="M336" s="122"/>
      <c r="N336" s="122"/>
      <c r="O336" s="122"/>
      <c r="P336" s="122"/>
      <c r="Q336" s="122"/>
      <c r="R336" s="122"/>
      <c r="S336" s="122"/>
      <c r="T336" s="122"/>
      <c r="U336" s="122"/>
      <c r="V336" s="122"/>
      <c r="W336" s="122"/>
      <c r="X336" s="122"/>
      <c r="Y336" s="122"/>
      <c r="Z336" s="122"/>
    </row>
    <row r="337" spans="1:26" ht="12.75" customHeight="1">
      <c r="A337" s="122"/>
      <c r="B337" s="122"/>
      <c r="C337" s="122"/>
      <c r="D337" s="122"/>
      <c r="E337" s="122"/>
      <c r="F337" s="122"/>
      <c r="G337" s="122"/>
      <c r="H337" s="122"/>
      <c r="I337" s="122"/>
      <c r="J337" s="122"/>
      <c r="K337" s="122"/>
      <c r="L337" s="122"/>
      <c r="M337" s="122"/>
      <c r="N337" s="122"/>
      <c r="O337" s="122"/>
      <c r="P337" s="122"/>
      <c r="Q337" s="122"/>
      <c r="R337" s="122"/>
      <c r="S337" s="122"/>
      <c r="T337" s="122"/>
      <c r="U337" s="122"/>
      <c r="V337" s="122"/>
      <c r="W337" s="122"/>
      <c r="X337" s="122"/>
      <c r="Y337" s="122"/>
      <c r="Z337" s="122"/>
    </row>
    <row r="338" spans="1:26" ht="12.75" customHeight="1">
      <c r="A338" s="122"/>
      <c r="B338" s="122"/>
      <c r="C338" s="122"/>
      <c r="D338" s="122"/>
      <c r="E338" s="122"/>
      <c r="F338" s="122"/>
      <c r="G338" s="122"/>
      <c r="H338" s="122"/>
      <c r="I338" s="122"/>
      <c r="J338" s="122"/>
      <c r="K338" s="122"/>
      <c r="L338" s="122"/>
      <c r="M338" s="122"/>
      <c r="N338" s="122"/>
      <c r="O338" s="122"/>
      <c r="P338" s="122"/>
      <c r="Q338" s="122"/>
      <c r="R338" s="122"/>
      <c r="S338" s="122"/>
      <c r="T338" s="122"/>
      <c r="U338" s="122"/>
      <c r="V338" s="122"/>
      <c r="W338" s="122"/>
      <c r="X338" s="122"/>
      <c r="Y338" s="122"/>
      <c r="Z338" s="122"/>
    </row>
    <row r="339" spans="1:26" ht="12.75" customHeight="1">
      <c r="A339" s="122"/>
      <c r="B339" s="122"/>
      <c r="C339" s="122"/>
      <c r="D339" s="122"/>
      <c r="E339" s="122"/>
      <c r="F339" s="122"/>
      <c r="G339" s="122"/>
      <c r="H339" s="122"/>
      <c r="I339" s="122"/>
      <c r="J339" s="122"/>
      <c r="K339" s="122"/>
      <c r="L339" s="122"/>
      <c r="M339" s="122"/>
      <c r="N339" s="122"/>
      <c r="O339" s="122"/>
      <c r="P339" s="122"/>
      <c r="Q339" s="122"/>
      <c r="R339" s="122"/>
      <c r="S339" s="122"/>
      <c r="T339" s="122"/>
      <c r="U339" s="122"/>
      <c r="V339" s="122"/>
      <c r="W339" s="122"/>
      <c r="X339" s="122"/>
      <c r="Y339" s="122"/>
      <c r="Z339" s="122"/>
    </row>
    <row r="340" spans="1:26" ht="12.75" customHeight="1">
      <c r="A340" s="122"/>
      <c r="B340" s="122"/>
      <c r="C340" s="122"/>
      <c r="D340" s="122"/>
      <c r="E340" s="122"/>
      <c r="F340" s="122"/>
      <c r="G340" s="122"/>
      <c r="H340" s="122"/>
      <c r="I340" s="122"/>
      <c r="J340" s="122"/>
      <c r="K340" s="122"/>
      <c r="L340" s="122"/>
      <c r="M340" s="122"/>
      <c r="N340" s="122"/>
      <c r="O340" s="122"/>
      <c r="P340" s="122"/>
      <c r="Q340" s="122"/>
      <c r="R340" s="122"/>
      <c r="S340" s="122"/>
      <c r="T340" s="122"/>
      <c r="U340" s="122"/>
      <c r="V340" s="122"/>
      <c r="W340" s="122"/>
      <c r="X340" s="122"/>
      <c r="Y340" s="122"/>
      <c r="Z340" s="122"/>
    </row>
    <row r="341" spans="1:26" ht="12.75" customHeight="1">
      <c r="A341" s="122"/>
      <c r="B341" s="122"/>
      <c r="C341" s="122"/>
      <c r="D341" s="122"/>
      <c r="E341" s="122"/>
      <c r="F341" s="122"/>
      <c r="G341" s="122"/>
      <c r="H341" s="122"/>
      <c r="I341" s="122"/>
      <c r="J341" s="122"/>
      <c r="K341" s="122"/>
      <c r="L341" s="122"/>
      <c r="M341" s="122"/>
      <c r="N341" s="122"/>
      <c r="O341" s="122"/>
      <c r="P341" s="122"/>
      <c r="Q341" s="122"/>
      <c r="R341" s="122"/>
      <c r="S341" s="122"/>
      <c r="T341" s="122"/>
      <c r="U341" s="122"/>
      <c r="V341" s="122"/>
      <c r="W341" s="122"/>
      <c r="X341" s="122"/>
      <c r="Y341" s="122"/>
      <c r="Z341" s="122"/>
    </row>
    <row r="342" spans="1:26" ht="12.75" customHeight="1">
      <c r="A342" s="122"/>
      <c r="B342" s="122"/>
      <c r="C342" s="122"/>
      <c r="D342" s="122"/>
      <c r="E342" s="122"/>
      <c r="F342" s="122"/>
      <c r="G342" s="122"/>
      <c r="H342" s="122"/>
      <c r="I342" s="122"/>
      <c r="J342" s="122"/>
      <c r="K342" s="122"/>
      <c r="L342" s="122"/>
      <c r="M342" s="122"/>
      <c r="N342" s="122"/>
      <c r="O342" s="122"/>
      <c r="P342" s="122"/>
      <c r="Q342" s="122"/>
      <c r="R342" s="122"/>
      <c r="S342" s="122"/>
      <c r="T342" s="122"/>
      <c r="U342" s="122"/>
      <c r="V342" s="122"/>
      <c r="W342" s="122"/>
      <c r="X342" s="122"/>
      <c r="Y342" s="122"/>
      <c r="Z342" s="122"/>
    </row>
    <row r="343" spans="1:26" ht="12.75" customHeight="1">
      <c r="A343" s="122"/>
      <c r="B343" s="122"/>
      <c r="C343" s="122"/>
      <c r="D343" s="122"/>
      <c r="E343" s="122"/>
      <c r="F343" s="122"/>
      <c r="G343" s="122"/>
      <c r="H343" s="122"/>
      <c r="I343" s="122"/>
      <c r="J343" s="122"/>
      <c r="K343" s="122"/>
      <c r="L343" s="122"/>
      <c r="M343" s="122"/>
      <c r="N343" s="122"/>
      <c r="O343" s="122"/>
      <c r="P343" s="122"/>
      <c r="Q343" s="122"/>
      <c r="R343" s="122"/>
      <c r="S343" s="122"/>
      <c r="T343" s="122"/>
      <c r="U343" s="122"/>
      <c r="V343" s="122"/>
      <c r="W343" s="122"/>
      <c r="X343" s="122"/>
      <c r="Y343" s="122"/>
      <c r="Z343" s="122"/>
    </row>
    <row r="344" spans="1:26" ht="12.75" customHeight="1">
      <c r="A344" s="122"/>
      <c r="B344" s="122"/>
      <c r="C344" s="122"/>
      <c r="D344" s="122"/>
      <c r="E344" s="122"/>
      <c r="F344" s="122"/>
      <c r="G344" s="122"/>
      <c r="H344" s="122"/>
      <c r="I344" s="122"/>
      <c r="J344" s="122"/>
      <c r="K344" s="122"/>
      <c r="L344" s="122"/>
      <c r="M344" s="122"/>
      <c r="N344" s="122"/>
      <c r="O344" s="122"/>
      <c r="P344" s="122"/>
      <c r="Q344" s="122"/>
      <c r="R344" s="122"/>
      <c r="S344" s="122"/>
      <c r="T344" s="122"/>
      <c r="U344" s="122"/>
      <c r="V344" s="122"/>
      <c r="W344" s="122"/>
      <c r="X344" s="122"/>
      <c r="Y344" s="122"/>
      <c r="Z344" s="122"/>
    </row>
    <row r="345" spans="1:26" ht="12.75" customHeight="1">
      <c r="A345" s="122"/>
      <c r="B345" s="122"/>
      <c r="C345" s="122"/>
      <c r="D345" s="122"/>
      <c r="E345" s="122"/>
      <c r="F345" s="122"/>
      <c r="G345" s="122"/>
      <c r="H345" s="122"/>
      <c r="I345" s="122"/>
      <c r="J345" s="122"/>
      <c r="K345" s="122"/>
      <c r="L345" s="122"/>
      <c r="M345" s="122"/>
      <c r="N345" s="122"/>
      <c r="O345" s="122"/>
      <c r="P345" s="122"/>
      <c r="Q345" s="122"/>
      <c r="R345" s="122"/>
      <c r="S345" s="122"/>
      <c r="T345" s="122"/>
      <c r="U345" s="122"/>
      <c r="V345" s="122"/>
      <c r="W345" s="122"/>
      <c r="X345" s="122"/>
      <c r="Y345" s="122"/>
      <c r="Z345" s="122"/>
    </row>
    <row r="346" spans="1:26" ht="12.75" customHeight="1">
      <c r="A346" s="122"/>
      <c r="B346" s="122"/>
      <c r="C346" s="122"/>
      <c r="D346" s="122"/>
      <c r="E346" s="122"/>
      <c r="F346" s="122"/>
      <c r="G346" s="122"/>
      <c r="H346" s="122"/>
      <c r="I346" s="122"/>
      <c r="J346" s="122"/>
      <c r="K346" s="122"/>
      <c r="L346" s="122"/>
      <c r="M346" s="122"/>
      <c r="N346" s="122"/>
      <c r="O346" s="122"/>
      <c r="P346" s="122"/>
      <c r="Q346" s="122"/>
      <c r="R346" s="122"/>
      <c r="S346" s="122"/>
      <c r="T346" s="122"/>
      <c r="U346" s="122"/>
      <c r="V346" s="122"/>
      <c r="W346" s="122"/>
      <c r="X346" s="122"/>
      <c r="Y346" s="122"/>
      <c r="Z346" s="122"/>
    </row>
    <row r="347" spans="1:26" ht="12.75" customHeight="1">
      <c r="A347" s="122"/>
      <c r="B347" s="122"/>
      <c r="C347" s="122"/>
      <c r="D347" s="122"/>
      <c r="E347" s="122"/>
      <c r="F347" s="122"/>
      <c r="G347" s="122"/>
      <c r="H347" s="122"/>
      <c r="I347" s="122"/>
      <c r="J347" s="122"/>
      <c r="K347" s="122"/>
      <c r="L347" s="122"/>
      <c r="M347" s="122"/>
      <c r="N347" s="122"/>
      <c r="O347" s="122"/>
      <c r="P347" s="122"/>
      <c r="Q347" s="122"/>
      <c r="R347" s="122"/>
      <c r="S347" s="122"/>
      <c r="T347" s="122"/>
      <c r="U347" s="122"/>
      <c r="V347" s="122"/>
      <c r="W347" s="122"/>
      <c r="X347" s="122"/>
      <c r="Y347" s="122"/>
      <c r="Z347" s="122"/>
    </row>
    <row r="348" spans="1:26" ht="12.75" customHeight="1">
      <c r="A348" s="122"/>
      <c r="B348" s="122"/>
      <c r="C348" s="122"/>
      <c r="D348" s="122"/>
      <c r="E348" s="122"/>
      <c r="F348" s="122"/>
      <c r="G348" s="122"/>
      <c r="H348" s="122"/>
      <c r="I348" s="122"/>
      <c r="J348" s="122"/>
      <c r="K348" s="122"/>
      <c r="L348" s="122"/>
      <c r="M348" s="122"/>
      <c r="N348" s="122"/>
      <c r="O348" s="122"/>
      <c r="P348" s="122"/>
      <c r="Q348" s="122"/>
      <c r="R348" s="122"/>
      <c r="S348" s="122"/>
      <c r="T348" s="122"/>
      <c r="U348" s="122"/>
      <c r="V348" s="122"/>
      <c r="W348" s="122"/>
      <c r="X348" s="122"/>
      <c r="Y348" s="122"/>
      <c r="Z348" s="122"/>
    </row>
    <row r="349" spans="1:26" ht="12.75" customHeight="1">
      <c r="A349" s="122"/>
      <c r="B349" s="122"/>
      <c r="C349" s="122"/>
      <c r="D349" s="122"/>
      <c r="E349" s="122"/>
      <c r="F349" s="122"/>
      <c r="G349" s="122"/>
      <c r="H349" s="122"/>
      <c r="I349" s="122"/>
      <c r="J349" s="122"/>
      <c r="K349" s="122"/>
      <c r="L349" s="122"/>
      <c r="M349" s="122"/>
      <c r="N349" s="122"/>
      <c r="O349" s="122"/>
      <c r="P349" s="122"/>
      <c r="Q349" s="122"/>
      <c r="R349" s="122"/>
      <c r="S349" s="122"/>
      <c r="T349" s="122"/>
      <c r="U349" s="122"/>
      <c r="V349" s="122"/>
      <c r="W349" s="122"/>
      <c r="X349" s="122"/>
      <c r="Y349" s="122"/>
      <c r="Z349" s="122"/>
    </row>
    <row r="350" spans="1:26" ht="12.75" customHeight="1">
      <c r="A350" s="122"/>
      <c r="B350" s="122"/>
      <c r="C350" s="122"/>
      <c r="D350" s="122"/>
      <c r="E350" s="122"/>
      <c r="F350" s="122"/>
      <c r="G350" s="122"/>
      <c r="H350" s="122"/>
      <c r="I350" s="122"/>
      <c r="J350" s="122"/>
      <c r="K350" s="122"/>
      <c r="L350" s="122"/>
      <c r="M350" s="122"/>
      <c r="N350" s="122"/>
      <c r="O350" s="122"/>
      <c r="P350" s="122"/>
      <c r="Q350" s="122"/>
      <c r="R350" s="122"/>
      <c r="S350" s="122"/>
      <c r="T350" s="122"/>
      <c r="U350" s="122"/>
      <c r="V350" s="122"/>
      <c r="W350" s="122"/>
      <c r="X350" s="122"/>
      <c r="Y350" s="122"/>
      <c r="Z350" s="122"/>
    </row>
    <row r="351" spans="1:26" ht="12.75" customHeight="1">
      <c r="A351" s="122"/>
      <c r="B351" s="122"/>
      <c r="C351" s="122"/>
      <c r="D351" s="122"/>
      <c r="E351" s="122"/>
      <c r="F351" s="122"/>
      <c r="G351" s="122"/>
      <c r="H351" s="122"/>
      <c r="I351" s="122"/>
      <c r="J351" s="122"/>
      <c r="K351" s="122"/>
      <c r="L351" s="122"/>
      <c r="M351" s="122"/>
      <c r="N351" s="122"/>
      <c r="O351" s="122"/>
      <c r="P351" s="122"/>
      <c r="Q351" s="122"/>
      <c r="R351" s="122"/>
      <c r="S351" s="122"/>
      <c r="T351" s="122"/>
      <c r="U351" s="122"/>
      <c r="V351" s="122"/>
      <c r="W351" s="122"/>
      <c r="X351" s="122"/>
      <c r="Y351" s="122"/>
      <c r="Z351" s="122"/>
    </row>
    <row r="352" spans="1:26" ht="12.75" customHeight="1">
      <c r="A352" s="122"/>
      <c r="B352" s="122"/>
      <c r="C352" s="122"/>
      <c r="D352" s="122"/>
      <c r="E352" s="122"/>
      <c r="F352" s="122"/>
      <c r="G352" s="122"/>
      <c r="H352" s="122"/>
      <c r="I352" s="122"/>
      <c r="J352" s="122"/>
      <c r="K352" s="122"/>
      <c r="L352" s="122"/>
      <c r="M352" s="122"/>
      <c r="N352" s="122"/>
      <c r="O352" s="122"/>
      <c r="P352" s="122"/>
      <c r="Q352" s="122"/>
      <c r="R352" s="122"/>
      <c r="S352" s="122"/>
      <c r="T352" s="122"/>
      <c r="U352" s="122"/>
      <c r="V352" s="122"/>
      <c r="W352" s="122"/>
      <c r="X352" s="122"/>
      <c r="Y352" s="122"/>
      <c r="Z352" s="122"/>
    </row>
    <row r="353" spans="1:26" ht="12.75" customHeight="1">
      <c r="A353" s="122"/>
      <c r="B353" s="122"/>
      <c r="C353" s="122"/>
      <c r="D353" s="122"/>
      <c r="E353" s="122"/>
      <c r="F353" s="122"/>
      <c r="G353" s="122"/>
      <c r="H353" s="122"/>
      <c r="I353" s="122"/>
      <c r="J353" s="122"/>
      <c r="K353" s="122"/>
      <c r="L353" s="122"/>
      <c r="M353" s="122"/>
      <c r="N353" s="122"/>
      <c r="O353" s="122"/>
      <c r="P353" s="122"/>
      <c r="Q353" s="122"/>
      <c r="R353" s="122"/>
      <c r="S353" s="122"/>
      <c r="T353" s="122"/>
      <c r="U353" s="122"/>
      <c r="V353" s="122"/>
      <c r="W353" s="122"/>
      <c r="X353" s="122"/>
      <c r="Y353" s="122"/>
      <c r="Z353" s="122"/>
    </row>
    <row r="354" spans="1:26" ht="12.75" customHeight="1">
      <c r="A354" s="122"/>
      <c r="B354" s="122"/>
      <c r="C354" s="122"/>
      <c r="D354" s="122"/>
      <c r="E354" s="122"/>
      <c r="F354" s="122"/>
      <c r="G354" s="122"/>
      <c r="H354" s="122"/>
      <c r="I354" s="122"/>
      <c r="J354" s="122"/>
      <c r="K354" s="122"/>
      <c r="L354" s="122"/>
      <c r="M354" s="122"/>
      <c r="N354" s="122"/>
      <c r="O354" s="122"/>
      <c r="P354" s="122"/>
      <c r="Q354" s="122"/>
      <c r="R354" s="122"/>
      <c r="S354" s="122"/>
      <c r="T354" s="122"/>
      <c r="U354" s="122"/>
      <c r="V354" s="122"/>
      <c r="W354" s="122"/>
      <c r="X354" s="122"/>
      <c r="Y354" s="122"/>
      <c r="Z354" s="122"/>
    </row>
    <row r="355" spans="1:26" ht="12.75" customHeight="1">
      <c r="A355" s="122"/>
      <c r="B355" s="122"/>
      <c r="C355" s="122"/>
      <c r="D355" s="122"/>
      <c r="E355" s="122"/>
      <c r="F355" s="122"/>
      <c r="G355" s="122"/>
      <c r="H355" s="122"/>
      <c r="I355" s="122"/>
      <c r="J355" s="122"/>
      <c r="K355" s="122"/>
      <c r="L355" s="122"/>
      <c r="M355" s="122"/>
      <c r="N355" s="122"/>
      <c r="O355" s="122"/>
      <c r="P355" s="122"/>
      <c r="Q355" s="122"/>
      <c r="R355" s="122"/>
      <c r="S355" s="122"/>
      <c r="T355" s="122"/>
      <c r="U355" s="122"/>
      <c r="V355" s="122"/>
      <c r="W355" s="122"/>
      <c r="X355" s="122"/>
      <c r="Y355" s="122"/>
      <c r="Z355" s="122"/>
    </row>
    <row r="356" spans="1:26" ht="12.75" customHeight="1">
      <c r="A356" s="122"/>
      <c r="B356" s="122"/>
      <c r="C356" s="122"/>
      <c r="D356" s="122"/>
      <c r="E356" s="122"/>
      <c r="F356" s="122"/>
      <c r="G356" s="122"/>
      <c r="H356" s="122"/>
      <c r="I356" s="122"/>
      <c r="J356" s="122"/>
      <c r="K356" s="122"/>
      <c r="L356" s="122"/>
      <c r="M356" s="122"/>
      <c r="N356" s="122"/>
      <c r="O356" s="122"/>
      <c r="P356" s="122"/>
      <c r="Q356" s="122"/>
      <c r="R356" s="122"/>
      <c r="S356" s="122"/>
      <c r="T356" s="122"/>
      <c r="U356" s="122"/>
      <c r="V356" s="122"/>
      <c r="W356" s="122"/>
      <c r="X356" s="122"/>
      <c r="Y356" s="122"/>
      <c r="Z356" s="122"/>
    </row>
    <row r="357" spans="1:26" ht="12.75" customHeight="1">
      <c r="A357" s="122"/>
      <c r="B357" s="122"/>
      <c r="C357" s="122"/>
      <c r="D357" s="122"/>
      <c r="E357" s="122"/>
      <c r="F357" s="122"/>
      <c r="G357" s="122"/>
      <c r="H357" s="122"/>
      <c r="I357" s="122"/>
      <c r="J357" s="122"/>
      <c r="K357" s="122"/>
      <c r="L357" s="122"/>
      <c r="M357" s="122"/>
      <c r="N357" s="122"/>
      <c r="O357" s="122"/>
      <c r="P357" s="122"/>
      <c r="Q357" s="122"/>
      <c r="R357" s="122"/>
      <c r="S357" s="122"/>
      <c r="T357" s="122"/>
      <c r="U357" s="122"/>
      <c r="V357" s="122"/>
      <c r="W357" s="122"/>
      <c r="X357" s="122"/>
      <c r="Y357" s="122"/>
      <c r="Z357" s="122"/>
    </row>
    <row r="358" spans="1:26" ht="12.75" customHeight="1">
      <c r="A358" s="122"/>
      <c r="B358" s="122"/>
      <c r="C358" s="122"/>
      <c r="D358" s="122"/>
      <c r="E358" s="122"/>
      <c r="F358" s="122"/>
      <c r="G358" s="122"/>
      <c r="H358" s="122"/>
      <c r="I358" s="122"/>
      <c r="J358" s="122"/>
      <c r="K358" s="122"/>
      <c r="L358" s="122"/>
      <c r="M358" s="122"/>
      <c r="N358" s="122"/>
      <c r="O358" s="122"/>
      <c r="P358" s="122"/>
      <c r="Q358" s="122"/>
      <c r="R358" s="122"/>
      <c r="S358" s="122"/>
      <c r="T358" s="122"/>
      <c r="U358" s="122"/>
      <c r="V358" s="122"/>
      <c r="W358" s="122"/>
      <c r="X358" s="122"/>
      <c r="Y358" s="122"/>
      <c r="Z358" s="122"/>
    </row>
    <row r="359" spans="1:26" ht="12.75" customHeight="1">
      <c r="A359" s="122"/>
      <c r="B359" s="122"/>
      <c r="C359" s="122"/>
      <c r="D359" s="122"/>
      <c r="E359" s="122"/>
      <c r="F359" s="122"/>
      <c r="G359" s="122"/>
      <c r="H359" s="122"/>
      <c r="I359" s="122"/>
      <c r="J359" s="122"/>
      <c r="K359" s="122"/>
      <c r="L359" s="122"/>
      <c r="M359" s="122"/>
      <c r="N359" s="122"/>
      <c r="O359" s="122"/>
      <c r="P359" s="122"/>
      <c r="Q359" s="122"/>
      <c r="R359" s="122"/>
      <c r="S359" s="122"/>
      <c r="T359" s="122"/>
      <c r="U359" s="122"/>
      <c r="V359" s="122"/>
      <c r="W359" s="122"/>
      <c r="X359" s="122"/>
      <c r="Y359" s="122"/>
      <c r="Z359" s="122"/>
    </row>
    <row r="360" spans="1:26" ht="12.75" customHeight="1">
      <c r="A360" s="122"/>
      <c r="B360" s="122"/>
      <c r="C360" s="122"/>
      <c r="D360" s="122"/>
      <c r="E360" s="122"/>
      <c r="F360" s="122"/>
      <c r="G360" s="122"/>
      <c r="H360" s="122"/>
      <c r="I360" s="122"/>
      <c r="J360" s="122"/>
      <c r="K360" s="122"/>
      <c r="L360" s="122"/>
      <c r="M360" s="122"/>
      <c r="N360" s="122"/>
      <c r="O360" s="122"/>
      <c r="P360" s="122"/>
      <c r="Q360" s="122"/>
      <c r="R360" s="122"/>
      <c r="S360" s="122"/>
      <c r="T360" s="122"/>
      <c r="U360" s="122"/>
      <c r="V360" s="122"/>
      <c r="W360" s="122"/>
      <c r="X360" s="122"/>
      <c r="Y360" s="122"/>
      <c r="Z360" s="122"/>
    </row>
    <row r="361" spans="1:26" ht="12.75" customHeight="1">
      <c r="A361" s="122"/>
      <c r="B361" s="122"/>
      <c r="C361" s="122"/>
      <c r="D361" s="122"/>
      <c r="E361" s="122"/>
      <c r="F361" s="122"/>
      <c r="G361" s="122"/>
      <c r="H361" s="122"/>
      <c r="I361" s="122"/>
      <c r="J361" s="122"/>
      <c r="K361" s="122"/>
      <c r="L361" s="122"/>
      <c r="M361" s="122"/>
      <c r="N361" s="122"/>
      <c r="O361" s="122"/>
      <c r="P361" s="122"/>
      <c r="Q361" s="122"/>
      <c r="R361" s="122"/>
      <c r="S361" s="122"/>
      <c r="T361" s="122"/>
      <c r="U361" s="122"/>
      <c r="V361" s="122"/>
      <c r="W361" s="122"/>
      <c r="X361" s="122"/>
      <c r="Y361" s="122"/>
      <c r="Z361" s="122"/>
    </row>
    <row r="362" spans="1:26" ht="12.75" customHeight="1">
      <c r="A362" s="122"/>
      <c r="B362" s="122"/>
      <c r="C362" s="122"/>
      <c r="D362" s="122"/>
      <c r="E362" s="122"/>
      <c r="F362" s="122"/>
      <c r="G362" s="122"/>
      <c r="H362" s="122"/>
      <c r="I362" s="122"/>
      <c r="J362" s="122"/>
      <c r="K362" s="122"/>
      <c r="L362" s="122"/>
      <c r="M362" s="122"/>
      <c r="N362" s="122"/>
      <c r="O362" s="122"/>
      <c r="P362" s="122"/>
      <c r="Q362" s="122"/>
      <c r="R362" s="122"/>
      <c r="S362" s="122"/>
      <c r="T362" s="122"/>
      <c r="U362" s="122"/>
      <c r="V362" s="122"/>
      <c r="W362" s="122"/>
      <c r="X362" s="122"/>
      <c r="Y362" s="122"/>
      <c r="Z362" s="122"/>
    </row>
    <row r="363" spans="1:26" ht="12.75" customHeight="1">
      <c r="A363" s="122"/>
      <c r="B363" s="122"/>
      <c r="C363" s="122"/>
      <c r="D363" s="122"/>
      <c r="E363" s="122"/>
      <c r="F363" s="122"/>
      <c r="G363" s="122"/>
      <c r="H363" s="122"/>
      <c r="I363" s="122"/>
      <c r="J363" s="122"/>
      <c r="K363" s="122"/>
      <c r="L363" s="122"/>
      <c r="M363" s="122"/>
      <c r="N363" s="122"/>
      <c r="O363" s="122"/>
      <c r="P363" s="122"/>
      <c r="Q363" s="122"/>
      <c r="R363" s="122"/>
      <c r="S363" s="122"/>
      <c r="T363" s="122"/>
      <c r="U363" s="122"/>
      <c r="V363" s="122"/>
      <c r="W363" s="122"/>
      <c r="X363" s="122"/>
      <c r="Y363" s="122"/>
      <c r="Z363" s="122"/>
    </row>
    <row r="364" spans="1:26" ht="12.75" customHeight="1">
      <c r="A364" s="122"/>
      <c r="B364" s="122"/>
      <c r="C364" s="122"/>
      <c r="D364" s="122"/>
      <c r="E364" s="122"/>
      <c r="F364" s="122"/>
      <c r="G364" s="122"/>
      <c r="H364" s="122"/>
      <c r="I364" s="122"/>
      <c r="J364" s="122"/>
      <c r="K364" s="122"/>
      <c r="L364" s="122"/>
      <c r="M364" s="122"/>
      <c r="N364" s="122"/>
      <c r="O364" s="122"/>
      <c r="P364" s="122"/>
      <c r="Q364" s="122"/>
      <c r="R364" s="122"/>
      <c r="S364" s="122"/>
      <c r="T364" s="122"/>
      <c r="U364" s="122"/>
      <c r="V364" s="122"/>
      <c r="W364" s="122"/>
      <c r="X364" s="122"/>
      <c r="Y364" s="122"/>
      <c r="Z364" s="122"/>
    </row>
    <row r="365" spans="1:26" ht="12.75" customHeight="1">
      <c r="A365" s="122"/>
      <c r="B365" s="122"/>
      <c r="C365" s="122"/>
      <c r="D365" s="122"/>
      <c r="E365" s="122"/>
      <c r="F365" s="122"/>
      <c r="G365" s="122"/>
      <c r="H365" s="122"/>
      <c r="I365" s="122"/>
      <c r="J365" s="122"/>
      <c r="K365" s="122"/>
      <c r="L365" s="122"/>
      <c r="M365" s="122"/>
      <c r="N365" s="122"/>
      <c r="O365" s="122"/>
      <c r="P365" s="122"/>
      <c r="Q365" s="122"/>
      <c r="R365" s="122"/>
      <c r="S365" s="122"/>
      <c r="T365" s="122"/>
      <c r="U365" s="122"/>
      <c r="V365" s="122"/>
      <c r="W365" s="122"/>
      <c r="X365" s="122"/>
      <c r="Y365" s="122"/>
      <c r="Z365" s="122"/>
    </row>
    <row r="366" spans="1:26" ht="12.75" customHeight="1">
      <c r="A366" s="122"/>
      <c r="B366" s="122"/>
      <c r="C366" s="122"/>
      <c r="D366" s="122"/>
      <c r="E366" s="122"/>
      <c r="F366" s="122"/>
      <c r="G366" s="122"/>
      <c r="H366" s="122"/>
      <c r="I366" s="122"/>
      <c r="J366" s="122"/>
      <c r="K366" s="122"/>
      <c r="L366" s="122"/>
      <c r="M366" s="122"/>
      <c r="N366" s="122"/>
      <c r="O366" s="122"/>
      <c r="P366" s="122"/>
      <c r="Q366" s="122"/>
      <c r="R366" s="122"/>
      <c r="S366" s="122"/>
      <c r="T366" s="122"/>
      <c r="U366" s="122"/>
      <c r="V366" s="122"/>
      <c r="W366" s="122"/>
      <c r="X366" s="122"/>
      <c r="Y366" s="122"/>
      <c r="Z366" s="122"/>
    </row>
    <row r="367" spans="1:26" ht="12.75" customHeight="1">
      <c r="A367" s="122"/>
      <c r="B367" s="122"/>
      <c r="C367" s="122"/>
      <c r="D367" s="122"/>
      <c r="E367" s="122"/>
      <c r="F367" s="122"/>
      <c r="G367" s="122"/>
      <c r="H367" s="122"/>
      <c r="I367" s="122"/>
      <c r="J367" s="122"/>
      <c r="K367" s="122"/>
      <c r="L367" s="122"/>
      <c r="M367" s="122"/>
      <c r="N367" s="122"/>
      <c r="O367" s="122"/>
      <c r="P367" s="122"/>
      <c r="Q367" s="122"/>
      <c r="R367" s="122"/>
      <c r="S367" s="122"/>
      <c r="T367" s="122"/>
      <c r="U367" s="122"/>
      <c r="V367" s="122"/>
      <c r="W367" s="122"/>
      <c r="X367" s="122"/>
      <c r="Y367" s="122"/>
      <c r="Z367" s="122"/>
    </row>
    <row r="368" spans="1:26" ht="12.75" customHeight="1">
      <c r="A368" s="122"/>
      <c r="B368" s="122"/>
      <c r="C368" s="122"/>
      <c r="D368" s="122"/>
      <c r="E368" s="122"/>
      <c r="F368" s="122"/>
      <c r="G368" s="122"/>
      <c r="H368" s="122"/>
      <c r="I368" s="122"/>
      <c r="J368" s="122"/>
      <c r="K368" s="122"/>
      <c r="L368" s="122"/>
      <c r="M368" s="122"/>
      <c r="N368" s="122"/>
      <c r="O368" s="122"/>
      <c r="P368" s="122"/>
      <c r="Q368" s="122"/>
      <c r="R368" s="122"/>
      <c r="S368" s="122"/>
      <c r="T368" s="122"/>
      <c r="U368" s="122"/>
      <c r="V368" s="122"/>
      <c r="W368" s="122"/>
      <c r="X368" s="122"/>
      <c r="Y368" s="122"/>
      <c r="Z368" s="122"/>
    </row>
    <row r="369" spans="1:26" ht="12.75" customHeight="1">
      <c r="A369" s="122"/>
      <c r="B369" s="122"/>
      <c r="C369" s="122"/>
      <c r="D369" s="122"/>
      <c r="E369" s="122"/>
      <c r="F369" s="122"/>
      <c r="G369" s="122"/>
      <c r="H369" s="122"/>
      <c r="I369" s="122"/>
      <c r="J369" s="122"/>
      <c r="K369" s="122"/>
      <c r="L369" s="122"/>
      <c r="M369" s="122"/>
      <c r="N369" s="122"/>
      <c r="O369" s="122"/>
      <c r="P369" s="122"/>
      <c r="Q369" s="122"/>
      <c r="R369" s="122"/>
      <c r="S369" s="122"/>
      <c r="T369" s="122"/>
      <c r="U369" s="122"/>
      <c r="V369" s="122"/>
      <c r="W369" s="122"/>
      <c r="X369" s="122"/>
      <c r="Y369" s="122"/>
      <c r="Z369" s="122"/>
    </row>
    <row r="370" spans="1:26" ht="12.75" customHeight="1">
      <c r="A370" s="122"/>
      <c r="B370" s="122"/>
      <c r="C370" s="122"/>
      <c r="D370" s="122"/>
      <c r="E370" s="122"/>
      <c r="F370" s="122"/>
      <c r="G370" s="122"/>
      <c r="H370" s="122"/>
      <c r="I370" s="122"/>
      <c r="J370" s="122"/>
      <c r="K370" s="122"/>
      <c r="L370" s="122"/>
      <c r="M370" s="122"/>
      <c r="N370" s="122"/>
      <c r="O370" s="122"/>
      <c r="P370" s="122"/>
      <c r="Q370" s="122"/>
      <c r="R370" s="122"/>
      <c r="S370" s="122"/>
      <c r="T370" s="122"/>
      <c r="U370" s="122"/>
      <c r="V370" s="122"/>
      <c r="W370" s="122"/>
      <c r="X370" s="122"/>
      <c r="Y370" s="122"/>
      <c r="Z370" s="122"/>
    </row>
    <row r="371" spans="1:26" ht="12.75" customHeight="1">
      <c r="A371" s="122"/>
      <c r="B371" s="122"/>
      <c r="C371" s="122"/>
      <c r="D371" s="122"/>
      <c r="E371" s="122"/>
      <c r="F371" s="122"/>
      <c r="G371" s="122"/>
      <c r="H371" s="122"/>
      <c r="I371" s="122"/>
      <c r="J371" s="122"/>
      <c r="K371" s="122"/>
      <c r="L371" s="122"/>
      <c r="M371" s="122"/>
      <c r="N371" s="122"/>
      <c r="O371" s="122"/>
      <c r="P371" s="122"/>
      <c r="Q371" s="122"/>
      <c r="R371" s="122"/>
      <c r="S371" s="122"/>
      <c r="T371" s="122"/>
      <c r="U371" s="122"/>
      <c r="V371" s="122"/>
      <c r="W371" s="122"/>
      <c r="X371" s="122"/>
      <c r="Y371" s="122"/>
      <c r="Z371" s="122"/>
    </row>
    <row r="372" spans="1:26" ht="12.75" customHeight="1">
      <c r="A372" s="122"/>
      <c r="B372" s="122"/>
      <c r="C372" s="122"/>
      <c r="D372" s="122"/>
      <c r="E372" s="122"/>
      <c r="F372" s="122"/>
      <c r="G372" s="122"/>
      <c r="H372" s="122"/>
      <c r="I372" s="122"/>
      <c r="J372" s="122"/>
      <c r="K372" s="122"/>
      <c r="L372" s="122"/>
      <c r="M372" s="122"/>
      <c r="N372" s="122"/>
      <c r="O372" s="122"/>
      <c r="P372" s="122"/>
      <c r="Q372" s="122"/>
      <c r="R372" s="122"/>
      <c r="S372" s="122"/>
      <c r="T372" s="122"/>
      <c r="U372" s="122"/>
      <c r="V372" s="122"/>
      <c r="W372" s="122"/>
      <c r="X372" s="122"/>
      <c r="Y372" s="122"/>
      <c r="Z372" s="122"/>
    </row>
    <row r="373" spans="1:26" ht="12.75" customHeight="1">
      <c r="A373" s="122"/>
      <c r="B373" s="122"/>
      <c r="C373" s="122"/>
      <c r="D373" s="122"/>
      <c r="E373" s="122"/>
      <c r="F373" s="122"/>
      <c r="G373" s="122"/>
      <c r="H373" s="122"/>
      <c r="I373" s="122"/>
      <c r="J373" s="122"/>
      <c r="K373" s="122"/>
      <c r="L373" s="122"/>
      <c r="M373" s="122"/>
      <c r="N373" s="122"/>
      <c r="O373" s="122"/>
      <c r="P373" s="122"/>
      <c r="Q373" s="122"/>
      <c r="R373" s="122"/>
      <c r="S373" s="122"/>
      <c r="T373" s="122"/>
      <c r="U373" s="122"/>
      <c r="V373" s="122"/>
      <c r="W373" s="122"/>
      <c r="X373" s="122"/>
      <c r="Y373" s="122"/>
      <c r="Z373" s="122"/>
    </row>
    <row r="374" spans="1:26" ht="12.75" customHeight="1">
      <c r="A374" s="122"/>
      <c r="B374" s="122"/>
      <c r="C374" s="122"/>
      <c r="D374" s="122"/>
      <c r="E374" s="122"/>
      <c r="F374" s="122"/>
      <c r="G374" s="122"/>
      <c r="H374" s="122"/>
      <c r="I374" s="122"/>
      <c r="J374" s="122"/>
      <c r="K374" s="122"/>
      <c r="L374" s="122"/>
      <c r="M374" s="122"/>
      <c r="N374" s="122"/>
      <c r="O374" s="122"/>
      <c r="P374" s="122"/>
      <c r="Q374" s="122"/>
      <c r="R374" s="122"/>
      <c r="S374" s="122"/>
      <c r="T374" s="122"/>
      <c r="U374" s="122"/>
      <c r="V374" s="122"/>
      <c r="W374" s="122"/>
      <c r="X374" s="122"/>
      <c r="Y374" s="122"/>
      <c r="Z374" s="122"/>
    </row>
    <row r="375" spans="1:26" ht="12.75" customHeight="1">
      <c r="A375" s="122"/>
      <c r="B375" s="122"/>
      <c r="C375" s="122"/>
      <c r="D375" s="122"/>
      <c r="E375" s="122"/>
      <c r="F375" s="122"/>
      <c r="G375" s="122"/>
      <c r="H375" s="122"/>
      <c r="I375" s="122"/>
      <c r="J375" s="122"/>
      <c r="K375" s="122"/>
      <c r="L375" s="122"/>
      <c r="M375" s="122"/>
      <c r="N375" s="122"/>
      <c r="O375" s="122"/>
      <c r="P375" s="122"/>
      <c r="Q375" s="122"/>
      <c r="R375" s="122"/>
      <c r="S375" s="122"/>
      <c r="T375" s="122"/>
      <c r="U375" s="122"/>
      <c r="V375" s="122"/>
      <c r="W375" s="122"/>
      <c r="X375" s="122"/>
      <c r="Y375" s="122"/>
      <c r="Z375" s="122"/>
    </row>
    <row r="376" spans="1:26" ht="12.75" customHeight="1">
      <c r="A376" s="122"/>
      <c r="B376" s="122"/>
      <c r="C376" s="122"/>
      <c r="D376" s="122"/>
      <c r="E376" s="122"/>
      <c r="F376" s="122"/>
      <c r="G376" s="122"/>
      <c r="H376" s="122"/>
      <c r="I376" s="122"/>
      <c r="J376" s="122"/>
      <c r="K376" s="122"/>
      <c r="L376" s="122"/>
      <c r="M376" s="122"/>
      <c r="N376" s="122"/>
      <c r="O376" s="122"/>
      <c r="P376" s="122"/>
      <c r="Q376" s="122"/>
      <c r="R376" s="122"/>
      <c r="S376" s="122"/>
      <c r="T376" s="122"/>
      <c r="U376" s="122"/>
      <c r="V376" s="122"/>
      <c r="W376" s="122"/>
      <c r="X376" s="122"/>
      <c r="Y376" s="122"/>
      <c r="Z376" s="122"/>
    </row>
    <row r="377" spans="1:26" ht="12.75" customHeight="1">
      <c r="A377" s="122"/>
      <c r="B377" s="122"/>
      <c r="C377" s="122"/>
      <c r="D377" s="122"/>
      <c r="E377" s="122"/>
      <c r="F377" s="122"/>
      <c r="G377" s="122"/>
      <c r="H377" s="122"/>
      <c r="I377" s="122"/>
      <c r="J377" s="122"/>
      <c r="K377" s="122"/>
      <c r="L377" s="122"/>
      <c r="M377" s="122"/>
      <c r="N377" s="122"/>
      <c r="O377" s="122"/>
      <c r="P377" s="122"/>
      <c r="Q377" s="122"/>
      <c r="R377" s="122"/>
      <c r="S377" s="122"/>
      <c r="T377" s="122"/>
      <c r="U377" s="122"/>
      <c r="V377" s="122"/>
      <c r="W377" s="122"/>
      <c r="X377" s="122"/>
      <c r="Y377" s="122"/>
      <c r="Z377" s="122"/>
    </row>
    <row r="378" spans="1:26" ht="12.75" customHeight="1">
      <c r="A378" s="122"/>
      <c r="B378" s="122"/>
      <c r="C378" s="122"/>
      <c r="D378" s="122"/>
      <c r="E378" s="122"/>
      <c r="F378" s="122"/>
      <c r="G378" s="122"/>
      <c r="H378" s="122"/>
      <c r="I378" s="122"/>
      <c r="J378" s="122"/>
      <c r="K378" s="122"/>
      <c r="L378" s="122"/>
      <c r="M378" s="122"/>
      <c r="N378" s="122"/>
      <c r="O378" s="122"/>
      <c r="P378" s="122"/>
      <c r="Q378" s="122"/>
      <c r="R378" s="122"/>
      <c r="S378" s="122"/>
      <c r="T378" s="122"/>
      <c r="U378" s="122"/>
      <c r="V378" s="122"/>
      <c r="W378" s="122"/>
      <c r="X378" s="122"/>
      <c r="Y378" s="122"/>
      <c r="Z378" s="122"/>
    </row>
    <row r="379" spans="1:26" ht="12.75" customHeight="1">
      <c r="A379" s="122"/>
      <c r="B379" s="122"/>
      <c r="C379" s="122"/>
      <c r="D379" s="122"/>
      <c r="E379" s="122"/>
      <c r="F379" s="122"/>
      <c r="G379" s="122"/>
      <c r="H379" s="122"/>
      <c r="I379" s="122"/>
      <c r="J379" s="122"/>
      <c r="K379" s="122"/>
      <c r="L379" s="122"/>
      <c r="M379" s="122"/>
      <c r="N379" s="122"/>
      <c r="O379" s="122"/>
      <c r="P379" s="122"/>
      <c r="Q379" s="122"/>
      <c r="R379" s="122"/>
      <c r="S379" s="122"/>
      <c r="T379" s="122"/>
      <c r="U379" s="122"/>
      <c r="V379" s="122"/>
      <c r="W379" s="122"/>
      <c r="X379" s="122"/>
      <c r="Y379" s="122"/>
      <c r="Z379" s="122"/>
    </row>
    <row r="380" spans="1:26" ht="12.75" customHeight="1">
      <c r="A380" s="122"/>
      <c r="B380" s="122"/>
      <c r="C380" s="122"/>
      <c r="D380" s="122"/>
      <c r="E380" s="122"/>
      <c r="F380" s="122"/>
      <c r="G380" s="122"/>
      <c r="H380" s="122"/>
      <c r="I380" s="122"/>
      <c r="J380" s="122"/>
      <c r="K380" s="122"/>
      <c r="L380" s="122"/>
      <c r="M380" s="122"/>
      <c r="N380" s="122"/>
      <c r="O380" s="122"/>
      <c r="P380" s="122"/>
      <c r="Q380" s="122"/>
      <c r="R380" s="122"/>
      <c r="S380" s="122"/>
      <c r="T380" s="122"/>
      <c r="U380" s="122"/>
      <c r="V380" s="122"/>
      <c r="W380" s="122"/>
      <c r="X380" s="122"/>
      <c r="Y380" s="122"/>
      <c r="Z380" s="122"/>
    </row>
    <row r="381" spans="1:26" ht="12.75" customHeight="1">
      <c r="A381" s="122"/>
      <c r="B381" s="122"/>
      <c r="C381" s="122"/>
      <c r="D381" s="122"/>
      <c r="E381" s="122"/>
      <c r="F381" s="122"/>
      <c r="G381" s="122"/>
      <c r="H381" s="122"/>
      <c r="I381" s="122"/>
      <c r="J381" s="122"/>
      <c r="K381" s="122"/>
      <c r="L381" s="122"/>
      <c r="M381" s="122"/>
      <c r="N381" s="122"/>
      <c r="O381" s="122"/>
      <c r="P381" s="122"/>
      <c r="Q381" s="122"/>
      <c r="R381" s="122"/>
      <c r="S381" s="122"/>
      <c r="T381" s="122"/>
      <c r="U381" s="122"/>
      <c r="V381" s="122"/>
      <c r="W381" s="122"/>
      <c r="X381" s="122"/>
      <c r="Y381" s="122"/>
      <c r="Z381" s="122"/>
    </row>
    <row r="382" spans="1:26" ht="12.75" customHeight="1">
      <c r="A382" s="122"/>
      <c r="B382" s="122"/>
      <c r="C382" s="122"/>
      <c r="D382" s="122"/>
      <c r="E382" s="122"/>
      <c r="F382" s="122"/>
      <c r="G382" s="122"/>
      <c r="H382" s="122"/>
      <c r="I382" s="122"/>
      <c r="J382" s="122"/>
      <c r="K382" s="122"/>
      <c r="L382" s="122"/>
      <c r="M382" s="122"/>
      <c r="N382" s="122"/>
      <c r="O382" s="122"/>
      <c r="P382" s="122"/>
      <c r="Q382" s="122"/>
      <c r="R382" s="122"/>
      <c r="S382" s="122"/>
      <c r="T382" s="122"/>
      <c r="U382" s="122"/>
      <c r="V382" s="122"/>
      <c r="W382" s="122"/>
      <c r="X382" s="122"/>
      <c r="Y382" s="122"/>
      <c r="Z382" s="122"/>
    </row>
    <row r="383" spans="1:26" ht="12.75" customHeight="1">
      <c r="A383" s="122"/>
      <c r="B383" s="122"/>
      <c r="C383" s="122"/>
      <c r="D383" s="122"/>
      <c r="E383" s="122"/>
      <c r="F383" s="122"/>
      <c r="G383" s="122"/>
      <c r="H383" s="122"/>
      <c r="I383" s="122"/>
      <c r="J383" s="122"/>
      <c r="K383" s="122"/>
      <c r="L383" s="122"/>
      <c r="M383" s="122"/>
      <c r="N383" s="122"/>
      <c r="O383" s="122"/>
      <c r="P383" s="122"/>
      <c r="Q383" s="122"/>
      <c r="R383" s="122"/>
      <c r="S383" s="122"/>
      <c r="T383" s="122"/>
      <c r="U383" s="122"/>
      <c r="V383" s="122"/>
      <c r="W383" s="122"/>
      <c r="X383" s="122"/>
      <c r="Y383" s="122"/>
      <c r="Z383" s="122"/>
    </row>
    <row r="384" spans="1:26" ht="12.75" customHeight="1">
      <c r="A384" s="122"/>
      <c r="B384" s="122"/>
      <c r="C384" s="122"/>
      <c r="D384" s="122"/>
      <c r="E384" s="122"/>
      <c r="F384" s="122"/>
      <c r="G384" s="122"/>
      <c r="H384" s="122"/>
      <c r="I384" s="122"/>
      <c r="J384" s="122"/>
      <c r="K384" s="122"/>
      <c r="L384" s="122"/>
      <c r="M384" s="122"/>
      <c r="N384" s="122"/>
      <c r="O384" s="122"/>
      <c r="P384" s="122"/>
      <c r="Q384" s="122"/>
      <c r="R384" s="122"/>
      <c r="S384" s="122"/>
      <c r="T384" s="122"/>
      <c r="U384" s="122"/>
      <c r="V384" s="122"/>
      <c r="W384" s="122"/>
      <c r="X384" s="122"/>
      <c r="Y384" s="122"/>
      <c r="Z384" s="122"/>
    </row>
    <row r="385" spans="1:26" ht="12.75" customHeight="1">
      <c r="A385" s="122"/>
      <c r="B385" s="122"/>
      <c r="C385" s="122"/>
      <c r="D385" s="122"/>
      <c r="E385" s="122"/>
      <c r="F385" s="122"/>
      <c r="G385" s="122"/>
      <c r="H385" s="122"/>
      <c r="I385" s="122"/>
      <c r="J385" s="122"/>
      <c r="K385" s="122"/>
      <c r="L385" s="122"/>
      <c r="M385" s="122"/>
      <c r="N385" s="122"/>
      <c r="O385" s="122"/>
      <c r="P385" s="122"/>
      <c r="Q385" s="122"/>
      <c r="R385" s="122"/>
      <c r="S385" s="122"/>
      <c r="T385" s="122"/>
      <c r="U385" s="122"/>
      <c r="V385" s="122"/>
      <c r="W385" s="122"/>
      <c r="X385" s="122"/>
      <c r="Y385" s="122"/>
      <c r="Z385" s="122"/>
    </row>
    <row r="386" spans="1:26" ht="12.75" customHeight="1">
      <c r="A386" s="122"/>
      <c r="B386" s="122"/>
      <c r="C386" s="122"/>
      <c r="D386" s="122"/>
      <c r="E386" s="122"/>
      <c r="F386" s="122"/>
      <c r="G386" s="122"/>
      <c r="H386" s="122"/>
      <c r="I386" s="122"/>
      <c r="J386" s="122"/>
      <c r="K386" s="122"/>
      <c r="L386" s="122"/>
      <c r="M386" s="122"/>
      <c r="N386" s="122"/>
      <c r="O386" s="122"/>
      <c r="P386" s="122"/>
      <c r="Q386" s="122"/>
      <c r="R386" s="122"/>
      <c r="S386" s="122"/>
      <c r="T386" s="122"/>
      <c r="U386" s="122"/>
      <c r="V386" s="122"/>
      <c r="W386" s="122"/>
      <c r="X386" s="122"/>
      <c r="Y386" s="122"/>
      <c r="Z386" s="122"/>
    </row>
    <row r="387" spans="1:26" ht="12.75" customHeight="1">
      <c r="A387" s="122"/>
      <c r="B387" s="122"/>
      <c r="C387" s="122"/>
      <c r="D387" s="122"/>
      <c r="E387" s="122"/>
      <c r="F387" s="122"/>
      <c r="G387" s="122"/>
      <c r="H387" s="122"/>
      <c r="I387" s="122"/>
      <c r="J387" s="122"/>
      <c r="K387" s="122"/>
      <c r="L387" s="122"/>
      <c r="M387" s="122"/>
      <c r="N387" s="122"/>
      <c r="O387" s="122"/>
      <c r="P387" s="122"/>
      <c r="Q387" s="122"/>
      <c r="R387" s="122"/>
      <c r="S387" s="122"/>
      <c r="T387" s="122"/>
      <c r="U387" s="122"/>
      <c r="V387" s="122"/>
      <c r="W387" s="122"/>
      <c r="X387" s="122"/>
      <c r="Y387" s="122"/>
      <c r="Z387" s="122"/>
    </row>
    <row r="388" spans="1:26" ht="12.75" customHeight="1">
      <c r="A388" s="122"/>
      <c r="B388" s="122"/>
      <c r="C388" s="122"/>
      <c r="D388" s="122"/>
      <c r="E388" s="122"/>
      <c r="F388" s="122"/>
      <c r="G388" s="122"/>
      <c r="H388" s="122"/>
      <c r="I388" s="122"/>
      <c r="J388" s="122"/>
      <c r="K388" s="122"/>
      <c r="L388" s="122"/>
      <c r="M388" s="122"/>
      <c r="N388" s="122"/>
      <c r="O388" s="122"/>
      <c r="P388" s="122"/>
      <c r="Q388" s="122"/>
      <c r="R388" s="122"/>
      <c r="S388" s="122"/>
      <c r="T388" s="122"/>
      <c r="U388" s="122"/>
      <c r="V388" s="122"/>
      <c r="W388" s="122"/>
      <c r="X388" s="122"/>
      <c r="Y388" s="122"/>
      <c r="Z388" s="122"/>
    </row>
    <row r="389" spans="1:26" ht="12.75" customHeight="1">
      <c r="A389" s="122"/>
      <c r="B389" s="122"/>
      <c r="C389" s="122"/>
      <c r="D389" s="122"/>
      <c r="E389" s="122"/>
      <c r="F389" s="122"/>
      <c r="G389" s="122"/>
      <c r="H389" s="122"/>
      <c r="I389" s="122"/>
      <c r="J389" s="122"/>
      <c r="K389" s="122"/>
      <c r="L389" s="122"/>
      <c r="M389" s="122"/>
      <c r="N389" s="122"/>
      <c r="O389" s="122"/>
      <c r="P389" s="122"/>
      <c r="Q389" s="122"/>
      <c r="R389" s="122"/>
      <c r="S389" s="122"/>
      <c r="T389" s="122"/>
      <c r="U389" s="122"/>
      <c r="V389" s="122"/>
      <c r="W389" s="122"/>
      <c r="X389" s="122"/>
      <c r="Y389" s="122"/>
      <c r="Z389" s="122"/>
    </row>
    <row r="390" spans="1:26" ht="12.75" customHeight="1">
      <c r="A390" s="122"/>
      <c r="B390" s="122"/>
      <c r="C390" s="122"/>
      <c r="D390" s="122"/>
      <c r="E390" s="122"/>
      <c r="F390" s="122"/>
      <c r="G390" s="122"/>
      <c r="H390" s="122"/>
      <c r="I390" s="122"/>
      <c r="J390" s="122"/>
      <c r="K390" s="122"/>
      <c r="L390" s="122"/>
      <c r="M390" s="122"/>
      <c r="N390" s="122"/>
      <c r="O390" s="122"/>
      <c r="P390" s="122"/>
      <c r="Q390" s="122"/>
      <c r="R390" s="122"/>
      <c r="S390" s="122"/>
      <c r="T390" s="122"/>
      <c r="U390" s="122"/>
      <c r="V390" s="122"/>
      <c r="W390" s="122"/>
      <c r="X390" s="122"/>
      <c r="Y390" s="122"/>
      <c r="Z390" s="122"/>
    </row>
    <row r="391" spans="1:26" ht="12.75" customHeight="1">
      <c r="A391" s="122"/>
      <c r="B391" s="122"/>
      <c r="C391" s="122"/>
      <c r="D391" s="122"/>
      <c r="E391" s="122"/>
      <c r="F391" s="122"/>
      <c r="G391" s="122"/>
      <c r="H391" s="122"/>
      <c r="I391" s="122"/>
      <c r="J391" s="122"/>
      <c r="K391" s="122"/>
      <c r="L391" s="122"/>
      <c r="M391" s="122"/>
      <c r="N391" s="122"/>
      <c r="O391" s="122"/>
      <c r="P391" s="122"/>
      <c r="Q391" s="122"/>
      <c r="R391" s="122"/>
      <c r="S391" s="122"/>
      <c r="T391" s="122"/>
      <c r="U391" s="122"/>
      <c r="V391" s="122"/>
      <c r="W391" s="122"/>
      <c r="X391" s="122"/>
      <c r="Y391" s="122"/>
      <c r="Z391" s="122"/>
    </row>
    <row r="392" spans="1:26" ht="12.75" customHeight="1">
      <c r="A392" s="122"/>
      <c r="B392" s="122"/>
      <c r="C392" s="122"/>
      <c r="D392" s="122"/>
      <c r="E392" s="122"/>
      <c r="F392" s="122"/>
      <c r="G392" s="122"/>
      <c r="H392" s="122"/>
      <c r="I392" s="122"/>
      <c r="J392" s="122"/>
      <c r="K392" s="122"/>
      <c r="L392" s="122"/>
      <c r="M392" s="122"/>
      <c r="N392" s="122"/>
      <c r="O392" s="122"/>
      <c r="P392" s="122"/>
      <c r="Q392" s="122"/>
      <c r="R392" s="122"/>
      <c r="S392" s="122"/>
      <c r="T392" s="122"/>
      <c r="U392" s="122"/>
      <c r="V392" s="122"/>
      <c r="W392" s="122"/>
      <c r="X392" s="122"/>
      <c r="Y392" s="122"/>
      <c r="Z392" s="122"/>
    </row>
    <row r="393" spans="1:26" ht="12.75" customHeight="1">
      <c r="A393" s="122"/>
      <c r="B393" s="122"/>
      <c r="C393" s="122"/>
      <c r="D393" s="122"/>
      <c r="E393" s="122"/>
      <c r="F393" s="122"/>
      <c r="G393" s="122"/>
      <c r="H393" s="122"/>
      <c r="I393" s="122"/>
      <c r="J393" s="122"/>
      <c r="K393" s="122"/>
      <c r="L393" s="122"/>
      <c r="M393" s="122"/>
      <c r="N393" s="122"/>
      <c r="O393" s="122"/>
      <c r="P393" s="122"/>
      <c r="Q393" s="122"/>
      <c r="R393" s="122"/>
      <c r="S393" s="122"/>
      <c r="T393" s="122"/>
      <c r="U393" s="122"/>
      <c r="V393" s="122"/>
      <c r="W393" s="122"/>
      <c r="X393" s="122"/>
      <c r="Y393" s="122"/>
      <c r="Z393" s="122"/>
    </row>
    <row r="394" spans="1:26" ht="12.75" customHeight="1">
      <c r="A394" s="122"/>
      <c r="B394" s="122"/>
      <c r="C394" s="122"/>
      <c r="D394" s="122"/>
      <c r="E394" s="122"/>
      <c r="F394" s="122"/>
      <c r="G394" s="122"/>
      <c r="H394" s="122"/>
      <c r="I394" s="122"/>
      <c r="J394" s="122"/>
      <c r="K394" s="122"/>
      <c r="L394" s="122"/>
      <c r="M394" s="122"/>
      <c r="N394" s="122"/>
      <c r="O394" s="122"/>
      <c r="P394" s="122"/>
      <c r="Q394" s="122"/>
      <c r="R394" s="122"/>
      <c r="S394" s="122"/>
      <c r="T394" s="122"/>
      <c r="U394" s="122"/>
      <c r="V394" s="122"/>
      <c r="W394" s="122"/>
      <c r="X394" s="122"/>
      <c r="Y394" s="122"/>
      <c r="Z394" s="122"/>
    </row>
    <row r="395" spans="1:26" ht="12.75" customHeight="1">
      <c r="A395" s="122"/>
      <c r="B395" s="122"/>
      <c r="C395" s="122"/>
      <c r="D395" s="122"/>
      <c r="E395" s="122"/>
      <c r="F395" s="122"/>
      <c r="G395" s="122"/>
      <c r="H395" s="122"/>
      <c r="I395" s="122"/>
      <c r="J395" s="122"/>
      <c r="K395" s="122"/>
      <c r="L395" s="122"/>
      <c r="M395" s="122"/>
      <c r="N395" s="122"/>
      <c r="O395" s="122"/>
      <c r="P395" s="122"/>
      <c r="Q395" s="122"/>
      <c r="R395" s="122"/>
      <c r="S395" s="122"/>
      <c r="T395" s="122"/>
      <c r="U395" s="122"/>
      <c r="V395" s="122"/>
      <c r="W395" s="122"/>
      <c r="X395" s="122"/>
      <c r="Y395" s="122"/>
      <c r="Z395" s="122"/>
    </row>
    <row r="396" spans="1:26" ht="12.75" customHeight="1">
      <c r="A396" s="122"/>
      <c r="B396" s="122"/>
      <c r="C396" s="122"/>
      <c r="D396" s="122"/>
      <c r="E396" s="122"/>
      <c r="F396" s="122"/>
      <c r="G396" s="122"/>
      <c r="H396" s="122"/>
      <c r="I396" s="122"/>
      <c r="J396" s="122"/>
      <c r="K396" s="122"/>
      <c r="L396" s="122"/>
      <c r="M396" s="122"/>
      <c r="N396" s="122"/>
      <c r="O396" s="122"/>
      <c r="P396" s="122"/>
      <c r="Q396" s="122"/>
      <c r="R396" s="122"/>
      <c r="S396" s="122"/>
      <c r="T396" s="122"/>
      <c r="U396" s="122"/>
      <c r="V396" s="122"/>
      <c r="W396" s="122"/>
      <c r="X396" s="122"/>
      <c r="Y396" s="122"/>
      <c r="Z396" s="122"/>
    </row>
    <row r="397" spans="1:26" ht="12.75" customHeight="1">
      <c r="A397" s="122"/>
      <c r="B397" s="122"/>
      <c r="C397" s="122"/>
      <c r="D397" s="122"/>
      <c r="E397" s="122"/>
      <c r="F397" s="122"/>
      <c r="G397" s="122"/>
      <c r="H397" s="122"/>
      <c r="I397" s="122"/>
      <c r="J397" s="122"/>
      <c r="K397" s="122"/>
      <c r="L397" s="122"/>
      <c r="M397" s="122"/>
      <c r="N397" s="122"/>
      <c r="O397" s="122"/>
      <c r="P397" s="122"/>
      <c r="Q397" s="122"/>
      <c r="R397" s="122"/>
      <c r="S397" s="122"/>
      <c r="T397" s="122"/>
      <c r="U397" s="122"/>
      <c r="V397" s="122"/>
      <c r="W397" s="122"/>
      <c r="X397" s="122"/>
      <c r="Y397" s="122"/>
      <c r="Z397" s="122"/>
    </row>
    <row r="398" spans="1:26" ht="12.75" customHeight="1">
      <c r="A398" s="122"/>
      <c r="B398" s="122"/>
      <c r="C398" s="122"/>
      <c r="D398" s="122"/>
      <c r="E398" s="122"/>
      <c r="F398" s="122"/>
      <c r="G398" s="122"/>
      <c r="H398" s="122"/>
      <c r="I398" s="122"/>
      <c r="J398" s="122"/>
      <c r="K398" s="122"/>
      <c r="L398" s="122"/>
      <c r="M398" s="122"/>
      <c r="N398" s="122"/>
      <c r="O398" s="122"/>
      <c r="P398" s="122"/>
      <c r="Q398" s="122"/>
      <c r="R398" s="122"/>
      <c r="S398" s="122"/>
      <c r="T398" s="122"/>
      <c r="U398" s="122"/>
      <c r="V398" s="122"/>
      <c r="W398" s="122"/>
      <c r="X398" s="122"/>
      <c r="Y398" s="122"/>
      <c r="Z398" s="122"/>
    </row>
    <row r="399" spans="1:26" ht="12.75" customHeight="1">
      <c r="A399" s="122"/>
      <c r="B399" s="122"/>
      <c r="C399" s="122"/>
      <c r="D399" s="122"/>
      <c r="E399" s="122"/>
      <c r="F399" s="122"/>
      <c r="G399" s="122"/>
      <c r="H399" s="122"/>
      <c r="I399" s="122"/>
      <c r="J399" s="122"/>
      <c r="K399" s="122"/>
      <c r="L399" s="122"/>
      <c r="M399" s="122"/>
      <c r="N399" s="122"/>
      <c r="O399" s="122"/>
      <c r="P399" s="122"/>
      <c r="Q399" s="122"/>
      <c r="R399" s="122"/>
      <c r="S399" s="122"/>
      <c r="T399" s="122"/>
      <c r="U399" s="122"/>
      <c r="V399" s="122"/>
      <c r="W399" s="122"/>
      <c r="X399" s="122"/>
      <c r="Y399" s="122"/>
      <c r="Z399" s="122"/>
    </row>
    <row r="400" spans="1:26" ht="12.75" customHeight="1">
      <c r="A400" s="122"/>
      <c r="B400" s="122"/>
      <c r="C400" s="122"/>
      <c r="D400" s="122"/>
      <c r="E400" s="122"/>
      <c r="F400" s="122"/>
      <c r="G400" s="122"/>
      <c r="H400" s="122"/>
      <c r="I400" s="122"/>
      <c r="J400" s="122"/>
      <c r="K400" s="122"/>
      <c r="L400" s="122"/>
      <c r="M400" s="122"/>
      <c r="N400" s="122"/>
      <c r="O400" s="122"/>
      <c r="P400" s="122"/>
      <c r="Q400" s="122"/>
      <c r="R400" s="122"/>
      <c r="S400" s="122"/>
      <c r="T400" s="122"/>
      <c r="U400" s="122"/>
      <c r="V400" s="122"/>
      <c r="W400" s="122"/>
      <c r="X400" s="122"/>
      <c r="Y400" s="122"/>
      <c r="Z400" s="122"/>
    </row>
    <row r="401" spans="1:26" ht="12.75" customHeight="1">
      <c r="A401" s="122"/>
      <c r="B401" s="122"/>
      <c r="C401" s="122"/>
      <c r="D401" s="122"/>
      <c r="E401" s="122"/>
      <c r="F401" s="122"/>
      <c r="G401" s="122"/>
      <c r="H401" s="122"/>
      <c r="I401" s="122"/>
      <c r="J401" s="122"/>
      <c r="K401" s="122"/>
      <c r="L401" s="122"/>
      <c r="M401" s="122"/>
      <c r="N401" s="122"/>
      <c r="O401" s="122"/>
      <c r="P401" s="122"/>
      <c r="Q401" s="122"/>
      <c r="R401" s="122"/>
      <c r="S401" s="122"/>
      <c r="T401" s="122"/>
      <c r="U401" s="122"/>
      <c r="V401" s="122"/>
      <c r="W401" s="122"/>
      <c r="X401" s="122"/>
      <c r="Y401" s="122"/>
      <c r="Z401" s="122"/>
    </row>
    <row r="402" spans="1:26" ht="12.75" customHeight="1">
      <c r="A402" s="122"/>
      <c r="B402" s="122"/>
      <c r="C402" s="122"/>
      <c r="D402" s="122"/>
      <c r="E402" s="122"/>
      <c r="F402" s="122"/>
      <c r="G402" s="122"/>
      <c r="H402" s="122"/>
      <c r="I402" s="122"/>
      <c r="J402" s="122"/>
      <c r="K402" s="122"/>
      <c r="L402" s="122"/>
      <c r="M402" s="122"/>
      <c r="N402" s="122"/>
      <c r="O402" s="122"/>
      <c r="P402" s="122"/>
      <c r="Q402" s="122"/>
      <c r="R402" s="122"/>
      <c r="S402" s="122"/>
      <c r="T402" s="122"/>
      <c r="U402" s="122"/>
      <c r="V402" s="122"/>
      <c r="W402" s="122"/>
      <c r="X402" s="122"/>
      <c r="Y402" s="122"/>
      <c r="Z402" s="122"/>
    </row>
    <row r="403" spans="1:26" ht="12.75" customHeight="1">
      <c r="A403" s="122"/>
      <c r="B403" s="122"/>
      <c r="C403" s="122"/>
      <c r="D403" s="122"/>
      <c r="E403" s="122"/>
      <c r="F403" s="122"/>
      <c r="G403" s="122"/>
      <c r="H403" s="122"/>
      <c r="I403" s="122"/>
      <c r="J403" s="122"/>
      <c r="K403" s="122"/>
      <c r="L403" s="122"/>
      <c r="M403" s="122"/>
      <c r="N403" s="122"/>
      <c r="O403" s="122"/>
      <c r="P403" s="122"/>
      <c r="Q403" s="122"/>
      <c r="R403" s="122"/>
      <c r="S403" s="122"/>
      <c r="T403" s="122"/>
      <c r="U403" s="122"/>
      <c r="V403" s="122"/>
      <c r="W403" s="122"/>
      <c r="X403" s="122"/>
      <c r="Y403" s="122"/>
      <c r="Z403" s="122"/>
    </row>
    <row r="404" spans="1:26" ht="12.75" customHeight="1">
      <c r="A404" s="122"/>
      <c r="B404" s="122"/>
      <c r="C404" s="122"/>
      <c r="D404" s="122"/>
      <c r="E404" s="122"/>
      <c r="F404" s="122"/>
      <c r="G404" s="122"/>
      <c r="H404" s="122"/>
      <c r="I404" s="122"/>
      <c r="J404" s="122"/>
      <c r="K404" s="122"/>
      <c r="L404" s="122"/>
      <c r="M404" s="122"/>
      <c r="N404" s="122"/>
      <c r="O404" s="122"/>
      <c r="P404" s="122"/>
      <c r="Q404" s="122"/>
      <c r="R404" s="122"/>
      <c r="S404" s="122"/>
      <c r="T404" s="122"/>
      <c r="U404" s="122"/>
      <c r="V404" s="122"/>
      <c r="W404" s="122"/>
      <c r="X404" s="122"/>
      <c r="Y404" s="122"/>
      <c r="Z404" s="122"/>
    </row>
    <row r="405" spans="1:26" ht="12.75" customHeight="1">
      <c r="A405" s="122"/>
      <c r="B405" s="122"/>
      <c r="C405" s="122"/>
      <c r="D405" s="122"/>
      <c r="E405" s="122"/>
      <c r="F405" s="122"/>
      <c r="G405" s="122"/>
      <c r="H405" s="122"/>
      <c r="I405" s="122"/>
      <c r="J405" s="122"/>
      <c r="K405" s="122"/>
      <c r="L405" s="122"/>
      <c r="M405" s="122"/>
      <c r="N405" s="122"/>
      <c r="O405" s="122"/>
      <c r="P405" s="122"/>
      <c r="Q405" s="122"/>
      <c r="R405" s="122"/>
      <c r="S405" s="122"/>
      <c r="T405" s="122"/>
      <c r="U405" s="122"/>
      <c r="V405" s="122"/>
      <c r="W405" s="122"/>
      <c r="X405" s="122"/>
      <c r="Y405" s="122"/>
      <c r="Z405" s="122"/>
    </row>
    <row r="406" spans="1:26" ht="12.75" customHeight="1">
      <c r="A406" s="122"/>
      <c r="B406" s="122"/>
      <c r="C406" s="122"/>
      <c r="D406" s="122"/>
      <c r="E406" s="122"/>
      <c r="F406" s="122"/>
      <c r="G406" s="122"/>
      <c r="H406" s="122"/>
      <c r="I406" s="122"/>
      <c r="J406" s="122"/>
      <c r="K406" s="122"/>
      <c r="L406" s="122"/>
      <c r="M406" s="122"/>
      <c r="N406" s="122"/>
      <c r="O406" s="122"/>
      <c r="P406" s="122"/>
      <c r="Q406" s="122"/>
      <c r="R406" s="122"/>
      <c r="S406" s="122"/>
      <c r="T406" s="122"/>
      <c r="U406" s="122"/>
      <c r="V406" s="122"/>
      <c r="W406" s="122"/>
      <c r="X406" s="122"/>
      <c r="Y406" s="122"/>
      <c r="Z406" s="122"/>
    </row>
    <row r="407" spans="1:26" ht="12.75" customHeight="1">
      <c r="A407" s="122"/>
      <c r="B407" s="122"/>
      <c r="C407" s="122"/>
      <c r="D407" s="122"/>
      <c r="E407" s="122"/>
      <c r="F407" s="122"/>
      <c r="G407" s="122"/>
      <c r="H407" s="122"/>
      <c r="I407" s="122"/>
      <c r="J407" s="122"/>
      <c r="K407" s="122"/>
      <c r="L407" s="122"/>
      <c r="M407" s="122"/>
      <c r="N407" s="122"/>
      <c r="O407" s="122"/>
      <c r="P407" s="122"/>
      <c r="Q407" s="122"/>
      <c r="R407" s="122"/>
      <c r="S407" s="122"/>
      <c r="T407" s="122"/>
      <c r="U407" s="122"/>
      <c r="V407" s="122"/>
      <c r="W407" s="122"/>
      <c r="X407" s="122"/>
      <c r="Y407" s="122"/>
      <c r="Z407" s="122"/>
    </row>
    <row r="408" spans="1:26" ht="12.75" customHeight="1">
      <c r="A408" s="122"/>
      <c r="B408" s="122"/>
      <c r="C408" s="122"/>
      <c r="D408" s="122"/>
      <c r="E408" s="122"/>
      <c r="F408" s="122"/>
      <c r="G408" s="122"/>
      <c r="H408" s="122"/>
      <c r="I408" s="122"/>
      <c r="J408" s="122"/>
      <c r="K408" s="122"/>
      <c r="L408" s="122"/>
      <c r="M408" s="122"/>
      <c r="N408" s="122"/>
      <c r="O408" s="122"/>
      <c r="P408" s="122"/>
      <c r="Q408" s="122"/>
      <c r="R408" s="122"/>
      <c r="S408" s="122"/>
      <c r="T408" s="122"/>
      <c r="U408" s="122"/>
      <c r="V408" s="122"/>
      <c r="W408" s="122"/>
      <c r="X408" s="122"/>
      <c r="Y408" s="122"/>
      <c r="Z408" s="122"/>
    </row>
    <row r="409" spans="1:26" ht="12.75" customHeight="1">
      <c r="A409" s="122"/>
      <c r="B409" s="122"/>
      <c r="C409" s="122"/>
      <c r="D409" s="122"/>
      <c r="E409" s="122"/>
      <c r="F409" s="122"/>
      <c r="G409" s="122"/>
      <c r="H409" s="122"/>
      <c r="I409" s="122"/>
      <c r="J409" s="122"/>
      <c r="K409" s="122"/>
      <c r="L409" s="122"/>
      <c r="M409" s="122"/>
      <c r="N409" s="122"/>
      <c r="O409" s="122"/>
      <c r="P409" s="122"/>
      <c r="Q409" s="122"/>
      <c r="R409" s="122"/>
      <c r="S409" s="122"/>
      <c r="T409" s="122"/>
      <c r="U409" s="122"/>
      <c r="V409" s="122"/>
      <c r="W409" s="122"/>
      <c r="X409" s="122"/>
      <c r="Y409" s="122"/>
      <c r="Z409" s="122"/>
    </row>
    <row r="410" spans="1:26" ht="12.75" customHeight="1">
      <c r="A410" s="122"/>
      <c r="B410" s="122"/>
      <c r="C410" s="122"/>
      <c r="D410" s="122"/>
      <c r="E410" s="122"/>
      <c r="F410" s="122"/>
      <c r="G410" s="122"/>
      <c r="H410" s="122"/>
      <c r="I410" s="122"/>
      <c r="J410" s="122"/>
      <c r="K410" s="122"/>
      <c r="L410" s="122"/>
      <c r="M410" s="122"/>
      <c r="N410" s="122"/>
      <c r="O410" s="122"/>
      <c r="P410" s="122"/>
      <c r="Q410" s="122"/>
      <c r="R410" s="122"/>
      <c r="S410" s="122"/>
      <c r="T410" s="122"/>
      <c r="U410" s="122"/>
      <c r="V410" s="122"/>
      <c r="W410" s="122"/>
      <c r="X410" s="122"/>
      <c r="Y410" s="122"/>
      <c r="Z410" s="122"/>
    </row>
    <row r="411" spans="1:26" ht="12.75" customHeight="1">
      <c r="A411" s="122"/>
      <c r="B411" s="122"/>
      <c r="C411" s="122"/>
      <c r="D411" s="122"/>
      <c r="E411" s="122"/>
      <c r="F411" s="122"/>
      <c r="G411" s="122"/>
      <c r="H411" s="122"/>
      <c r="I411" s="122"/>
      <c r="J411" s="122"/>
      <c r="K411" s="122"/>
      <c r="L411" s="122"/>
      <c r="M411" s="122"/>
      <c r="N411" s="122"/>
      <c r="O411" s="122"/>
      <c r="P411" s="122"/>
      <c r="Q411" s="122"/>
      <c r="R411" s="122"/>
      <c r="S411" s="122"/>
      <c r="T411" s="122"/>
      <c r="U411" s="122"/>
      <c r="V411" s="122"/>
      <c r="W411" s="122"/>
      <c r="X411" s="122"/>
      <c r="Y411" s="122"/>
      <c r="Z411" s="122"/>
    </row>
    <row r="412" spans="1:26" ht="12.75" customHeight="1">
      <c r="A412" s="122"/>
      <c r="B412" s="122"/>
      <c r="C412" s="122"/>
      <c r="D412" s="122"/>
      <c r="E412" s="122"/>
      <c r="F412" s="122"/>
      <c r="G412" s="122"/>
      <c r="H412" s="122"/>
      <c r="I412" s="122"/>
      <c r="J412" s="122"/>
      <c r="K412" s="122"/>
      <c r="L412" s="122"/>
      <c r="M412" s="122"/>
      <c r="N412" s="122"/>
      <c r="O412" s="122"/>
      <c r="P412" s="122"/>
      <c r="Q412" s="122"/>
      <c r="R412" s="122"/>
      <c r="S412" s="122"/>
      <c r="T412" s="122"/>
      <c r="U412" s="122"/>
      <c r="V412" s="122"/>
      <c r="W412" s="122"/>
      <c r="X412" s="122"/>
      <c r="Y412" s="122"/>
      <c r="Z412" s="122"/>
    </row>
    <row r="413" spans="1:26" ht="12.75" customHeight="1">
      <c r="A413" s="122"/>
      <c r="B413" s="122"/>
      <c r="C413" s="122"/>
      <c r="D413" s="122"/>
      <c r="E413" s="122"/>
      <c r="F413" s="122"/>
      <c r="G413" s="122"/>
      <c r="H413" s="122"/>
      <c r="I413" s="122"/>
      <c r="J413" s="122"/>
      <c r="K413" s="122"/>
      <c r="L413" s="122"/>
      <c r="M413" s="122"/>
      <c r="N413" s="122"/>
      <c r="O413" s="122"/>
      <c r="P413" s="122"/>
      <c r="Q413" s="122"/>
      <c r="R413" s="122"/>
      <c r="S413" s="122"/>
      <c r="T413" s="122"/>
      <c r="U413" s="122"/>
      <c r="V413" s="122"/>
      <c r="W413" s="122"/>
      <c r="X413" s="122"/>
      <c r="Y413" s="122"/>
      <c r="Z413" s="122"/>
    </row>
    <row r="414" spans="1:26" ht="12.75" customHeight="1">
      <c r="A414" s="122"/>
      <c r="B414" s="122"/>
      <c r="C414" s="122"/>
      <c r="D414" s="122"/>
      <c r="E414" s="122"/>
      <c r="F414" s="122"/>
      <c r="G414" s="122"/>
      <c r="H414" s="122"/>
      <c r="I414" s="122"/>
      <c r="J414" s="122"/>
      <c r="K414" s="122"/>
      <c r="L414" s="122"/>
      <c r="M414" s="122"/>
      <c r="N414" s="122"/>
      <c r="O414" s="122"/>
      <c r="P414" s="122"/>
      <c r="Q414" s="122"/>
      <c r="R414" s="122"/>
      <c r="S414" s="122"/>
      <c r="T414" s="122"/>
      <c r="U414" s="122"/>
      <c r="V414" s="122"/>
      <c r="W414" s="122"/>
      <c r="X414" s="122"/>
      <c r="Y414" s="122"/>
      <c r="Z414" s="122"/>
    </row>
    <row r="415" spans="1:26" ht="12.75" customHeight="1">
      <c r="A415" s="122"/>
      <c r="B415" s="122"/>
      <c r="C415" s="122"/>
      <c r="D415" s="122"/>
      <c r="E415" s="122"/>
      <c r="F415" s="122"/>
      <c r="G415" s="122"/>
      <c r="H415" s="122"/>
      <c r="I415" s="122"/>
      <c r="J415" s="122"/>
      <c r="K415" s="122"/>
      <c r="L415" s="122"/>
      <c r="M415" s="122"/>
      <c r="N415" s="122"/>
      <c r="O415" s="122"/>
      <c r="P415" s="122"/>
      <c r="Q415" s="122"/>
      <c r="R415" s="122"/>
      <c r="S415" s="122"/>
      <c r="T415" s="122"/>
      <c r="U415" s="122"/>
      <c r="V415" s="122"/>
      <c r="W415" s="122"/>
      <c r="X415" s="122"/>
      <c r="Y415" s="122"/>
      <c r="Z415" s="122"/>
    </row>
    <row r="416" spans="1:26" ht="12.75" customHeight="1">
      <c r="A416" s="122"/>
      <c r="B416" s="122"/>
      <c r="C416" s="122"/>
      <c r="D416" s="122"/>
      <c r="E416" s="122"/>
      <c r="F416" s="122"/>
      <c r="G416" s="122"/>
      <c r="H416" s="122"/>
      <c r="I416" s="122"/>
      <c r="J416" s="122"/>
      <c r="K416" s="122"/>
      <c r="L416" s="122"/>
      <c r="M416" s="122"/>
      <c r="N416" s="122"/>
      <c r="O416" s="122"/>
      <c r="P416" s="122"/>
      <c r="Q416" s="122"/>
      <c r="R416" s="122"/>
      <c r="S416" s="122"/>
      <c r="T416" s="122"/>
      <c r="U416" s="122"/>
      <c r="V416" s="122"/>
      <c r="W416" s="122"/>
      <c r="X416" s="122"/>
      <c r="Y416" s="122"/>
      <c r="Z416" s="122"/>
    </row>
    <row r="417" spans="1:26" ht="12.75" customHeight="1">
      <c r="A417" s="122"/>
      <c r="B417" s="122"/>
      <c r="C417" s="122"/>
      <c r="D417" s="122"/>
      <c r="E417" s="122"/>
      <c r="F417" s="122"/>
      <c r="G417" s="122"/>
      <c r="H417" s="122"/>
      <c r="I417" s="122"/>
      <c r="J417" s="122"/>
      <c r="K417" s="122"/>
      <c r="L417" s="122"/>
      <c r="M417" s="122"/>
      <c r="N417" s="122"/>
      <c r="O417" s="122"/>
      <c r="P417" s="122"/>
      <c r="Q417" s="122"/>
      <c r="R417" s="122"/>
      <c r="S417" s="122"/>
      <c r="T417" s="122"/>
      <c r="U417" s="122"/>
      <c r="V417" s="122"/>
      <c r="W417" s="122"/>
      <c r="X417" s="122"/>
      <c r="Y417" s="122"/>
      <c r="Z417" s="122"/>
    </row>
    <row r="418" spans="1:26" ht="12.75" customHeight="1">
      <c r="A418" s="122"/>
      <c r="B418" s="122"/>
      <c r="C418" s="122"/>
      <c r="D418" s="122"/>
      <c r="E418" s="122"/>
      <c r="F418" s="122"/>
      <c r="G418" s="122"/>
      <c r="H418" s="122"/>
      <c r="I418" s="122"/>
      <c r="J418" s="122"/>
      <c r="K418" s="122"/>
      <c r="L418" s="122"/>
      <c r="M418" s="122"/>
      <c r="N418" s="122"/>
      <c r="O418" s="122"/>
      <c r="P418" s="122"/>
      <c r="Q418" s="122"/>
      <c r="R418" s="122"/>
      <c r="S418" s="122"/>
      <c r="T418" s="122"/>
      <c r="U418" s="122"/>
      <c r="V418" s="122"/>
      <c r="W418" s="122"/>
      <c r="X418" s="122"/>
      <c r="Y418" s="122"/>
      <c r="Z418" s="122"/>
    </row>
    <row r="419" spans="1:26" ht="12.75" customHeight="1">
      <c r="A419" s="122"/>
      <c r="B419" s="122"/>
      <c r="C419" s="122"/>
      <c r="D419" s="122"/>
      <c r="E419" s="122"/>
      <c r="F419" s="122"/>
      <c r="G419" s="122"/>
      <c r="H419" s="122"/>
      <c r="I419" s="122"/>
      <c r="J419" s="122"/>
      <c r="K419" s="122"/>
      <c r="L419" s="122"/>
      <c r="M419" s="122"/>
      <c r="N419" s="122"/>
      <c r="O419" s="122"/>
      <c r="P419" s="122"/>
      <c r="Q419" s="122"/>
      <c r="R419" s="122"/>
      <c r="S419" s="122"/>
      <c r="T419" s="122"/>
      <c r="U419" s="122"/>
      <c r="V419" s="122"/>
      <c r="W419" s="122"/>
      <c r="X419" s="122"/>
      <c r="Y419" s="122"/>
      <c r="Z419" s="122"/>
    </row>
    <row r="420" spans="1:26" ht="12.75" customHeight="1">
      <c r="A420" s="122"/>
      <c r="B420" s="122"/>
      <c r="C420" s="122"/>
      <c r="D420" s="122"/>
      <c r="E420" s="122"/>
      <c r="F420" s="122"/>
      <c r="G420" s="122"/>
      <c r="H420" s="122"/>
      <c r="I420" s="122"/>
      <c r="J420" s="122"/>
      <c r="K420" s="122"/>
      <c r="L420" s="122"/>
      <c r="M420" s="122"/>
      <c r="N420" s="122"/>
      <c r="O420" s="122"/>
      <c r="P420" s="122"/>
      <c r="Q420" s="122"/>
      <c r="R420" s="122"/>
      <c r="S420" s="122"/>
      <c r="T420" s="122"/>
      <c r="U420" s="122"/>
      <c r="V420" s="122"/>
      <c r="W420" s="122"/>
      <c r="X420" s="122"/>
      <c r="Y420" s="122"/>
      <c r="Z420" s="122"/>
    </row>
    <row r="421" spans="1:26" ht="12.75" customHeight="1">
      <c r="A421" s="122"/>
      <c r="B421" s="122"/>
      <c r="C421" s="122"/>
      <c r="D421" s="122"/>
      <c r="E421" s="122"/>
      <c r="F421" s="122"/>
      <c r="G421" s="122"/>
      <c r="H421" s="122"/>
      <c r="I421" s="122"/>
      <c r="J421" s="122"/>
      <c r="K421" s="122"/>
      <c r="L421" s="122"/>
      <c r="M421" s="122"/>
      <c r="N421" s="122"/>
      <c r="O421" s="122"/>
      <c r="P421" s="122"/>
      <c r="Q421" s="122"/>
      <c r="R421" s="122"/>
      <c r="S421" s="122"/>
      <c r="T421" s="122"/>
      <c r="U421" s="122"/>
      <c r="V421" s="122"/>
      <c r="W421" s="122"/>
      <c r="X421" s="122"/>
      <c r="Y421" s="122"/>
      <c r="Z421" s="122"/>
    </row>
    <row r="422" spans="1:26" ht="12.75" customHeight="1">
      <c r="A422" s="122"/>
      <c r="B422" s="122"/>
      <c r="C422" s="122"/>
      <c r="D422" s="122"/>
      <c r="E422" s="122"/>
      <c r="F422" s="122"/>
      <c r="G422" s="122"/>
      <c r="H422" s="122"/>
      <c r="I422" s="122"/>
      <c r="J422" s="122"/>
      <c r="K422" s="122"/>
      <c r="L422" s="122"/>
      <c r="M422" s="122"/>
      <c r="N422" s="122"/>
      <c r="O422" s="122"/>
      <c r="P422" s="122"/>
      <c r="Q422" s="122"/>
      <c r="R422" s="122"/>
      <c r="S422" s="122"/>
      <c r="T422" s="122"/>
      <c r="U422" s="122"/>
      <c r="V422" s="122"/>
      <c r="W422" s="122"/>
      <c r="X422" s="122"/>
      <c r="Y422" s="122"/>
      <c r="Z422" s="122"/>
    </row>
    <row r="423" spans="1:26" ht="12.75" customHeight="1">
      <c r="A423" s="122"/>
      <c r="B423" s="122"/>
      <c r="C423" s="122"/>
      <c r="D423" s="122"/>
      <c r="E423" s="122"/>
      <c r="F423" s="122"/>
      <c r="G423" s="122"/>
      <c r="H423" s="122"/>
      <c r="I423" s="122"/>
      <c r="J423" s="122"/>
      <c r="K423" s="122"/>
      <c r="L423" s="122"/>
      <c r="M423" s="122"/>
      <c r="N423" s="122"/>
      <c r="O423" s="122"/>
      <c r="P423" s="122"/>
      <c r="Q423" s="122"/>
      <c r="R423" s="122"/>
      <c r="S423" s="122"/>
      <c r="T423" s="122"/>
      <c r="U423" s="122"/>
      <c r="V423" s="122"/>
      <c r="W423" s="122"/>
      <c r="X423" s="122"/>
      <c r="Y423" s="122"/>
      <c r="Z423" s="122"/>
    </row>
    <row r="424" spans="1:26" ht="12.75" customHeight="1">
      <c r="A424" s="122"/>
      <c r="B424" s="122"/>
      <c r="C424" s="122"/>
      <c r="D424" s="122"/>
      <c r="E424" s="122"/>
      <c r="F424" s="122"/>
      <c r="G424" s="122"/>
      <c r="H424" s="122"/>
      <c r="I424" s="122"/>
      <c r="J424" s="122"/>
      <c r="K424" s="122"/>
      <c r="L424" s="122"/>
      <c r="M424" s="122"/>
      <c r="N424" s="122"/>
      <c r="O424" s="122"/>
      <c r="P424" s="122"/>
      <c r="Q424" s="122"/>
      <c r="R424" s="122"/>
      <c r="S424" s="122"/>
      <c r="T424" s="122"/>
      <c r="U424" s="122"/>
      <c r="V424" s="122"/>
      <c r="W424" s="122"/>
      <c r="X424" s="122"/>
      <c r="Y424" s="122"/>
      <c r="Z424" s="122"/>
    </row>
    <row r="425" spans="1:26" ht="12.75" customHeight="1">
      <c r="A425" s="122"/>
      <c r="B425" s="122"/>
      <c r="C425" s="122"/>
      <c r="D425" s="122"/>
      <c r="E425" s="122"/>
      <c r="F425" s="122"/>
      <c r="G425" s="122"/>
      <c r="H425" s="122"/>
      <c r="I425" s="122"/>
      <c r="J425" s="122"/>
      <c r="K425" s="122"/>
      <c r="L425" s="122"/>
      <c r="M425" s="122"/>
      <c r="N425" s="122"/>
      <c r="O425" s="122"/>
      <c r="P425" s="122"/>
      <c r="Q425" s="122"/>
      <c r="R425" s="122"/>
      <c r="S425" s="122"/>
      <c r="T425" s="122"/>
      <c r="U425" s="122"/>
      <c r="V425" s="122"/>
      <c r="W425" s="122"/>
      <c r="X425" s="122"/>
      <c r="Y425" s="122"/>
      <c r="Z425" s="122"/>
    </row>
    <row r="426" spans="1:26" ht="12.75" customHeight="1">
      <c r="A426" s="122"/>
      <c r="B426" s="122"/>
      <c r="C426" s="122"/>
      <c r="D426" s="122"/>
      <c r="E426" s="122"/>
      <c r="F426" s="122"/>
      <c r="G426" s="122"/>
      <c r="H426" s="122"/>
      <c r="I426" s="122"/>
      <c r="J426" s="122"/>
      <c r="K426" s="122"/>
      <c r="L426" s="122"/>
      <c r="M426" s="122"/>
      <c r="N426" s="122"/>
      <c r="O426" s="122"/>
      <c r="P426" s="122"/>
      <c r="Q426" s="122"/>
      <c r="R426" s="122"/>
      <c r="S426" s="122"/>
      <c r="T426" s="122"/>
      <c r="U426" s="122"/>
      <c r="V426" s="122"/>
      <c r="W426" s="122"/>
      <c r="X426" s="122"/>
      <c r="Y426" s="122"/>
      <c r="Z426" s="122"/>
    </row>
    <row r="427" spans="1:26" ht="12.75" customHeight="1">
      <c r="A427" s="122"/>
      <c r="B427" s="122"/>
      <c r="C427" s="122"/>
      <c r="D427" s="122"/>
      <c r="E427" s="122"/>
      <c r="F427" s="122"/>
      <c r="G427" s="122"/>
      <c r="H427" s="122"/>
      <c r="I427" s="122"/>
      <c r="J427" s="122"/>
      <c r="K427" s="122"/>
      <c r="L427" s="122"/>
      <c r="M427" s="122"/>
      <c r="N427" s="122"/>
      <c r="O427" s="122"/>
      <c r="P427" s="122"/>
      <c r="Q427" s="122"/>
      <c r="R427" s="122"/>
      <c r="S427" s="122"/>
      <c r="T427" s="122"/>
      <c r="U427" s="122"/>
      <c r="V427" s="122"/>
      <c r="W427" s="122"/>
      <c r="X427" s="122"/>
      <c r="Y427" s="122"/>
      <c r="Z427" s="122"/>
    </row>
    <row r="428" spans="1:26" ht="12.75" customHeight="1">
      <c r="A428" s="122"/>
      <c r="B428" s="122"/>
      <c r="C428" s="122"/>
      <c r="D428" s="122"/>
      <c r="E428" s="122"/>
      <c r="F428" s="122"/>
      <c r="G428" s="122"/>
      <c r="H428" s="122"/>
      <c r="I428" s="122"/>
      <c r="J428" s="122"/>
      <c r="K428" s="122"/>
      <c r="L428" s="122"/>
      <c r="M428" s="122"/>
      <c r="N428" s="122"/>
      <c r="O428" s="122"/>
      <c r="P428" s="122"/>
      <c r="Q428" s="122"/>
      <c r="R428" s="122"/>
      <c r="S428" s="122"/>
      <c r="T428" s="122"/>
      <c r="U428" s="122"/>
      <c r="V428" s="122"/>
      <c r="W428" s="122"/>
      <c r="X428" s="122"/>
      <c r="Y428" s="122"/>
      <c r="Z428" s="122"/>
    </row>
    <row r="429" spans="1:26" ht="12.75" customHeight="1">
      <c r="A429" s="122"/>
      <c r="B429" s="122"/>
      <c r="C429" s="122"/>
      <c r="D429" s="122"/>
      <c r="E429" s="122"/>
      <c r="F429" s="122"/>
      <c r="G429" s="122"/>
      <c r="H429" s="122"/>
      <c r="I429" s="122"/>
      <c r="J429" s="122"/>
      <c r="K429" s="122"/>
      <c r="L429" s="122"/>
      <c r="M429" s="122"/>
      <c r="N429" s="122"/>
      <c r="O429" s="122"/>
      <c r="P429" s="122"/>
      <c r="Q429" s="122"/>
      <c r="R429" s="122"/>
      <c r="S429" s="122"/>
      <c r="T429" s="122"/>
      <c r="U429" s="122"/>
      <c r="V429" s="122"/>
      <c r="W429" s="122"/>
      <c r="X429" s="122"/>
      <c r="Y429" s="122"/>
      <c r="Z429" s="122"/>
    </row>
    <row r="430" spans="1:26" ht="12.75" customHeight="1">
      <c r="A430" s="122"/>
      <c r="B430" s="122"/>
      <c r="C430" s="122"/>
      <c r="D430" s="122"/>
      <c r="E430" s="122"/>
      <c r="F430" s="122"/>
      <c r="G430" s="122"/>
      <c r="H430" s="122"/>
      <c r="I430" s="122"/>
      <c r="J430" s="122"/>
      <c r="K430" s="122"/>
      <c r="L430" s="122"/>
      <c r="M430" s="122"/>
      <c r="N430" s="122"/>
      <c r="O430" s="122"/>
      <c r="P430" s="122"/>
      <c r="Q430" s="122"/>
      <c r="R430" s="122"/>
      <c r="S430" s="122"/>
      <c r="T430" s="122"/>
      <c r="U430" s="122"/>
      <c r="V430" s="122"/>
      <c r="W430" s="122"/>
      <c r="X430" s="122"/>
      <c r="Y430" s="122"/>
      <c r="Z430" s="122"/>
    </row>
    <row r="431" spans="1:26" ht="12.75" customHeight="1">
      <c r="A431" s="122"/>
      <c r="B431" s="122"/>
      <c r="C431" s="122"/>
      <c r="D431" s="122"/>
      <c r="E431" s="122"/>
      <c r="F431" s="122"/>
      <c r="G431" s="122"/>
      <c r="H431" s="122"/>
      <c r="I431" s="122"/>
      <c r="J431" s="122"/>
      <c r="K431" s="122"/>
      <c r="L431" s="122"/>
      <c r="M431" s="122"/>
      <c r="N431" s="122"/>
      <c r="O431" s="122"/>
      <c r="P431" s="122"/>
      <c r="Q431" s="122"/>
      <c r="R431" s="122"/>
      <c r="S431" s="122"/>
      <c r="T431" s="122"/>
      <c r="U431" s="122"/>
      <c r="V431" s="122"/>
      <c r="W431" s="122"/>
      <c r="X431" s="122"/>
      <c r="Y431" s="122"/>
      <c r="Z431" s="122"/>
    </row>
    <row r="432" spans="1:26" ht="12.75" customHeight="1">
      <c r="A432" s="122"/>
      <c r="B432" s="122"/>
      <c r="C432" s="122"/>
      <c r="D432" s="122"/>
      <c r="E432" s="122"/>
      <c r="F432" s="122"/>
      <c r="G432" s="122"/>
      <c r="H432" s="122"/>
      <c r="I432" s="122"/>
      <c r="J432" s="122"/>
      <c r="K432" s="122"/>
      <c r="L432" s="122"/>
      <c r="M432" s="122"/>
      <c r="N432" s="122"/>
      <c r="O432" s="122"/>
      <c r="P432" s="122"/>
      <c r="Q432" s="122"/>
      <c r="R432" s="122"/>
      <c r="S432" s="122"/>
      <c r="T432" s="122"/>
      <c r="U432" s="122"/>
      <c r="V432" s="122"/>
      <c r="W432" s="122"/>
      <c r="X432" s="122"/>
      <c r="Y432" s="122"/>
      <c r="Z432" s="122"/>
    </row>
    <row r="433" spans="1:26" ht="12.75" customHeight="1">
      <c r="A433" s="122"/>
      <c r="B433" s="122"/>
      <c r="C433" s="122"/>
      <c r="D433" s="122"/>
      <c r="E433" s="122"/>
      <c r="F433" s="122"/>
      <c r="G433" s="122"/>
      <c r="H433" s="122"/>
      <c r="I433" s="122"/>
      <c r="J433" s="122"/>
      <c r="K433" s="122"/>
      <c r="L433" s="122"/>
      <c r="M433" s="122"/>
      <c r="N433" s="122"/>
      <c r="O433" s="122"/>
      <c r="P433" s="122"/>
      <c r="Q433" s="122"/>
      <c r="R433" s="122"/>
      <c r="S433" s="122"/>
      <c r="T433" s="122"/>
      <c r="U433" s="122"/>
      <c r="V433" s="122"/>
      <c r="W433" s="122"/>
      <c r="X433" s="122"/>
      <c r="Y433" s="122"/>
      <c r="Z433" s="122"/>
    </row>
    <row r="434" spans="1:26" ht="12.75" customHeight="1">
      <c r="A434" s="122"/>
      <c r="B434" s="122"/>
      <c r="C434" s="122"/>
      <c r="D434" s="122"/>
      <c r="E434" s="122"/>
      <c r="F434" s="122"/>
      <c r="G434" s="122"/>
      <c r="H434" s="122"/>
      <c r="I434" s="122"/>
      <c r="J434" s="122"/>
      <c r="K434" s="122"/>
      <c r="L434" s="122"/>
      <c r="M434" s="122"/>
      <c r="N434" s="122"/>
      <c r="O434" s="122"/>
      <c r="P434" s="122"/>
      <c r="Q434" s="122"/>
      <c r="R434" s="122"/>
      <c r="S434" s="122"/>
      <c r="T434" s="122"/>
      <c r="U434" s="122"/>
      <c r="V434" s="122"/>
      <c r="W434" s="122"/>
      <c r="X434" s="122"/>
      <c r="Y434" s="122"/>
      <c r="Z434" s="122"/>
    </row>
    <row r="435" spans="1:26" ht="12.75" customHeight="1">
      <c r="A435" s="122"/>
      <c r="B435" s="122"/>
      <c r="C435" s="122"/>
      <c r="D435" s="122"/>
      <c r="E435" s="122"/>
      <c r="F435" s="122"/>
      <c r="G435" s="122"/>
      <c r="H435" s="122"/>
      <c r="I435" s="122"/>
      <c r="J435" s="122"/>
      <c r="K435" s="122"/>
      <c r="L435" s="122"/>
      <c r="M435" s="122"/>
      <c r="N435" s="122"/>
      <c r="O435" s="122"/>
      <c r="P435" s="122"/>
      <c r="Q435" s="122"/>
      <c r="R435" s="122"/>
      <c r="S435" s="122"/>
      <c r="T435" s="122"/>
      <c r="U435" s="122"/>
      <c r="V435" s="122"/>
      <c r="W435" s="122"/>
      <c r="X435" s="122"/>
      <c r="Y435" s="122"/>
      <c r="Z435" s="122"/>
    </row>
    <row r="436" spans="1:26" ht="12.75" customHeight="1">
      <c r="A436" s="122"/>
      <c r="B436" s="122"/>
      <c r="C436" s="122"/>
      <c r="D436" s="122"/>
      <c r="E436" s="122"/>
      <c r="F436" s="122"/>
      <c r="G436" s="122"/>
      <c r="H436" s="122"/>
      <c r="I436" s="122"/>
      <c r="J436" s="122"/>
      <c r="K436" s="122"/>
      <c r="L436" s="122"/>
      <c r="M436" s="122"/>
      <c r="N436" s="122"/>
      <c r="O436" s="122"/>
      <c r="P436" s="122"/>
      <c r="Q436" s="122"/>
      <c r="R436" s="122"/>
      <c r="S436" s="122"/>
      <c r="T436" s="122"/>
      <c r="U436" s="122"/>
      <c r="V436" s="122"/>
      <c r="W436" s="122"/>
      <c r="X436" s="122"/>
      <c r="Y436" s="122"/>
      <c r="Z436" s="122"/>
    </row>
    <row r="437" spans="1:26" ht="12.75" customHeight="1">
      <c r="A437" s="122"/>
      <c r="B437" s="122"/>
      <c r="C437" s="122"/>
      <c r="D437" s="122"/>
      <c r="E437" s="122"/>
      <c r="F437" s="122"/>
      <c r="G437" s="122"/>
      <c r="H437" s="122"/>
      <c r="I437" s="122"/>
      <c r="J437" s="122"/>
      <c r="K437" s="122"/>
      <c r="L437" s="122"/>
      <c r="M437" s="122"/>
      <c r="N437" s="122"/>
      <c r="O437" s="122"/>
      <c r="P437" s="122"/>
      <c r="Q437" s="122"/>
      <c r="R437" s="122"/>
      <c r="S437" s="122"/>
      <c r="T437" s="122"/>
      <c r="U437" s="122"/>
      <c r="V437" s="122"/>
      <c r="W437" s="122"/>
      <c r="X437" s="122"/>
      <c r="Y437" s="122"/>
      <c r="Z437" s="122"/>
    </row>
    <row r="438" spans="1:26" ht="12.75" customHeight="1">
      <c r="A438" s="122"/>
      <c r="B438" s="122"/>
      <c r="C438" s="122"/>
      <c r="D438" s="122"/>
      <c r="E438" s="122"/>
      <c r="F438" s="122"/>
      <c r="G438" s="122"/>
      <c r="H438" s="122"/>
      <c r="I438" s="122"/>
      <c r="J438" s="122"/>
      <c r="K438" s="122"/>
      <c r="L438" s="122"/>
      <c r="M438" s="122"/>
      <c r="N438" s="122"/>
      <c r="O438" s="122"/>
      <c r="P438" s="122"/>
      <c r="Q438" s="122"/>
      <c r="R438" s="122"/>
      <c r="S438" s="122"/>
      <c r="T438" s="122"/>
      <c r="U438" s="122"/>
      <c r="V438" s="122"/>
      <c r="W438" s="122"/>
      <c r="X438" s="122"/>
      <c r="Y438" s="122"/>
      <c r="Z438" s="122"/>
    </row>
    <row r="439" spans="1:26" ht="12.75" customHeight="1">
      <c r="A439" s="122"/>
      <c r="B439" s="122"/>
      <c r="C439" s="122"/>
      <c r="D439" s="122"/>
      <c r="E439" s="122"/>
      <c r="F439" s="122"/>
      <c r="G439" s="122"/>
      <c r="H439" s="122"/>
      <c r="I439" s="122"/>
      <c r="J439" s="122"/>
      <c r="K439" s="122"/>
      <c r="L439" s="122"/>
      <c r="M439" s="122"/>
      <c r="N439" s="122"/>
      <c r="O439" s="122"/>
      <c r="P439" s="122"/>
      <c r="Q439" s="122"/>
      <c r="R439" s="122"/>
      <c r="S439" s="122"/>
      <c r="T439" s="122"/>
      <c r="U439" s="122"/>
      <c r="V439" s="122"/>
      <c r="W439" s="122"/>
      <c r="X439" s="122"/>
      <c r="Y439" s="122"/>
      <c r="Z439" s="122"/>
    </row>
    <row r="440" spans="1:26" ht="12.75" customHeight="1">
      <c r="A440" s="122"/>
      <c r="B440" s="122"/>
      <c r="C440" s="122"/>
      <c r="D440" s="122"/>
      <c r="E440" s="122"/>
      <c r="F440" s="122"/>
      <c r="G440" s="122"/>
      <c r="H440" s="122"/>
      <c r="I440" s="122"/>
      <c r="J440" s="122"/>
      <c r="K440" s="122"/>
      <c r="L440" s="122"/>
      <c r="M440" s="122"/>
      <c r="N440" s="122"/>
      <c r="O440" s="122"/>
      <c r="P440" s="122"/>
      <c r="Q440" s="122"/>
      <c r="R440" s="122"/>
      <c r="S440" s="122"/>
      <c r="T440" s="122"/>
      <c r="U440" s="122"/>
      <c r="V440" s="122"/>
      <c r="W440" s="122"/>
      <c r="X440" s="122"/>
      <c r="Y440" s="122"/>
      <c r="Z440" s="122"/>
    </row>
    <row r="441" spans="1:26" ht="12.75" customHeight="1">
      <c r="A441" s="122"/>
      <c r="B441" s="122"/>
      <c r="C441" s="122"/>
      <c r="D441" s="122"/>
      <c r="E441" s="122"/>
      <c r="F441" s="122"/>
      <c r="G441" s="122"/>
      <c r="H441" s="122"/>
      <c r="I441" s="122"/>
      <c r="J441" s="122"/>
      <c r="K441" s="122"/>
      <c r="L441" s="122"/>
      <c r="M441" s="122"/>
      <c r="N441" s="122"/>
      <c r="O441" s="122"/>
      <c r="P441" s="122"/>
      <c r="Q441" s="122"/>
      <c r="R441" s="122"/>
      <c r="S441" s="122"/>
      <c r="T441" s="122"/>
      <c r="U441" s="122"/>
      <c r="V441" s="122"/>
      <c r="W441" s="122"/>
      <c r="X441" s="122"/>
      <c r="Y441" s="122"/>
      <c r="Z441" s="122"/>
    </row>
    <row r="442" spans="1:26" ht="12.75" customHeight="1">
      <c r="A442" s="122"/>
      <c r="B442" s="122"/>
      <c r="C442" s="122"/>
      <c r="D442" s="122"/>
      <c r="E442" s="122"/>
      <c r="F442" s="122"/>
      <c r="G442" s="122"/>
      <c r="H442" s="122"/>
      <c r="I442" s="122"/>
      <c r="J442" s="122"/>
      <c r="K442" s="122"/>
      <c r="L442" s="122"/>
      <c r="M442" s="122"/>
      <c r="N442" s="122"/>
      <c r="O442" s="122"/>
      <c r="P442" s="122"/>
      <c r="Q442" s="122"/>
      <c r="R442" s="122"/>
      <c r="S442" s="122"/>
      <c r="T442" s="122"/>
      <c r="U442" s="122"/>
      <c r="V442" s="122"/>
      <c r="W442" s="122"/>
      <c r="X442" s="122"/>
      <c r="Y442" s="122"/>
      <c r="Z442" s="122"/>
    </row>
    <row r="443" spans="1:26" ht="12.75" customHeight="1">
      <c r="A443" s="122"/>
      <c r="B443" s="122"/>
      <c r="C443" s="122"/>
      <c r="D443" s="122"/>
      <c r="E443" s="122"/>
      <c r="F443" s="122"/>
      <c r="G443" s="122"/>
      <c r="H443" s="122"/>
      <c r="I443" s="122"/>
      <c r="J443" s="122"/>
      <c r="K443" s="122"/>
      <c r="L443" s="122"/>
      <c r="M443" s="122"/>
      <c r="N443" s="122"/>
      <c r="O443" s="122"/>
      <c r="P443" s="122"/>
      <c r="Q443" s="122"/>
      <c r="R443" s="122"/>
      <c r="S443" s="122"/>
      <c r="T443" s="122"/>
      <c r="U443" s="122"/>
      <c r="V443" s="122"/>
      <c r="W443" s="122"/>
      <c r="X443" s="122"/>
      <c r="Y443" s="122"/>
      <c r="Z443" s="122"/>
    </row>
    <row r="444" spans="1:26" ht="12.75" customHeight="1">
      <c r="A444" s="122"/>
      <c r="B444" s="122"/>
      <c r="C444" s="122"/>
      <c r="D444" s="122"/>
      <c r="E444" s="122"/>
      <c r="F444" s="122"/>
      <c r="G444" s="122"/>
      <c r="H444" s="122"/>
      <c r="I444" s="122"/>
      <c r="J444" s="122"/>
      <c r="K444" s="122"/>
      <c r="L444" s="122"/>
      <c r="M444" s="122"/>
      <c r="N444" s="122"/>
      <c r="O444" s="122"/>
      <c r="P444" s="122"/>
      <c r="Q444" s="122"/>
      <c r="R444" s="122"/>
      <c r="S444" s="122"/>
      <c r="T444" s="122"/>
      <c r="U444" s="122"/>
      <c r="V444" s="122"/>
      <c r="W444" s="122"/>
      <c r="X444" s="122"/>
      <c r="Y444" s="122"/>
      <c r="Z444" s="122"/>
    </row>
    <row r="445" spans="1:26" ht="12.75" customHeight="1">
      <c r="A445" s="122"/>
      <c r="B445" s="122"/>
      <c r="C445" s="122"/>
      <c r="D445" s="122"/>
      <c r="E445" s="122"/>
      <c r="F445" s="122"/>
      <c r="G445" s="122"/>
      <c r="H445" s="122"/>
      <c r="I445" s="122"/>
      <c r="J445" s="122"/>
      <c r="K445" s="122"/>
      <c r="L445" s="122"/>
      <c r="M445" s="122"/>
      <c r="N445" s="122"/>
      <c r="O445" s="122"/>
      <c r="P445" s="122"/>
      <c r="Q445" s="122"/>
      <c r="R445" s="122"/>
      <c r="S445" s="122"/>
      <c r="T445" s="122"/>
      <c r="U445" s="122"/>
      <c r="V445" s="122"/>
      <c r="W445" s="122"/>
      <c r="X445" s="122"/>
      <c r="Y445" s="122"/>
      <c r="Z445" s="122"/>
    </row>
    <row r="446" spans="1:26" ht="12.75" customHeight="1">
      <c r="A446" s="122"/>
      <c r="B446" s="122"/>
      <c r="C446" s="122"/>
      <c r="D446" s="122"/>
      <c r="E446" s="122"/>
      <c r="F446" s="122"/>
      <c r="G446" s="122"/>
      <c r="H446" s="122"/>
      <c r="I446" s="122"/>
      <c r="J446" s="122"/>
      <c r="K446" s="122"/>
      <c r="L446" s="122"/>
      <c r="M446" s="122"/>
      <c r="N446" s="122"/>
      <c r="O446" s="122"/>
      <c r="P446" s="122"/>
      <c r="Q446" s="122"/>
      <c r="R446" s="122"/>
      <c r="S446" s="122"/>
      <c r="T446" s="122"/>
      <c r="U446" s="122"/>
      <c r="V446" s="122"/>
      <c r="W446" s="122"/>
      <c r="X446" s="122"/>
      <c r="Y446" s="122"/>
      <c r="Z446" s="122"/>
    </row>
    <row r="447" spans="1:26" ht="12.75" customHeight="1">
      <c r="A447" s="122"/>
      <c r="B447" s="122"/>
      <c r="C447" s="122"/>
      <c r="D447" s="122"/>
      <c r="E447" s="122"/>
      <c r="F447" s="122"/>
      <c r="G447" s="122"/>
      <c r="H447" s="122"/>
      <c r="I447" s="122"/>
      <c r="J447" s="122"/>
      <c r="K447" s="122"/>
      <c r="L447" s="122"/>
      <c r="M447" s="122"/>
      <c r="N447" s="122"/>
      <c r="O447" s="122"/>
      <c r="P447" s="122"/>
      <c r="Q447" s="122"/>
      <c r="R447" s="122"/>
      <c r="S447" s="122"/>
      <c r="T447" s="122"/>
      <c r="U447" s="122"/>
      <c r="V447" s="122"/>
      <c r="W447" s="122"/>
      <c r="X447" s="122"/>
      <c r="Y447" s="122"/>
      <c r="Z447" s="122"/>
    </row>
    <row r="448" spans="1:26" ht="12.75" customHeight="1">
      <c r="A448" s="122"/>
      <c r="B448" s="122"/>
      <c r="C448" s="122"/>
      <c r="D448" s="122"/>
      <c r="E448" s="122"/>
      <c r="F448" s="122"/>
      <c r="G448" s="122"/>
      <c r="H448" s="122"/>
      <c r="I448" s="122"/>
      <c r="J448" s="122"/>
      <c r="K448" s="122"/>
      <c r="L448" s="122"/>
      <c r="M448" s="122"/>
      <c r="N448" s="122"/>
      <c r="O448" s="122"/>
      <c r="P448" s="122"/>
      <c r="Q448" s="122"/>
      <c r="R448" s="122"/>
      <c r="S448" s="122"/>
      <c r="T448" s="122"/>
      <c r="U448" s="122"/>
      <c r="V448" s="122"/>
      <c r="W448" s="122"/>
      <c r="X448" s="122"/>
      <c r="Y448" s="122"/>
      <c r="Z448" s="122"/>
    </row>
    <row r="449" spans="1:26" ht="12.75" customHeight="1">
      <c r="A449" s="122"/>
      <c r="B449" s="122"/>
      <c r="C449" s="122"/>
      <c r="D449" s="122"/>
      <c r="E449" s="122"/>
      <c r="F449" s="122"/>
      <c r="G449" s="122"/>
      <c r="H449" s="122"/>
      <c r="I449" s="122"/>
      <c r="J449" s="122"/>
      <c r="K449" s="122"/>
      <c r="L449" s="122"/>
      <c r="M449" s="122"/>
      <c r="N449" s="122"/>
      <c r="O449" s="122"/>
      <c r="P449" s="122"/>
      <c r="Q449" s="122"/>
      <c r="R449" s="122"/>
      <c r="S449" s="122"/>
      <c r="T449" s="122"/>
      <c r="U449" s="122"/>
      <c r="V449" s="122"/>
      <c r="W449" s="122"/>
      <c r="X449" s="122"/>
      <c r="Y449" s="122"/>
      <c r="Z449" s="122"/>
    </row>
    <row r="450" spans="1:26" ht="12.75" customHeight="1">
      <c r="A450" s="122"/>
      <c r="B450" s="122"/>
      <c r="C450" s="122"/>
      <c r="D450" s="122"/>
      <c r="E450" s="122"/>
      <c r="F450" s="122"/>
      <c r="G450" s="122"/>
      <c r="H450" s="122"/>
      <c r="I450" s="122"/>
      <c r="J450" s="122"/>
      <c r="K450" s="122"/>
      <c r="L450" s="122"/>
      <c r="M450" s="122"/>
      <c r="N450" s="122"/>
      <c r="O450" s="122"/>
      <c r="P450" s="122"/>
      <c r="Q450" s="122"/>
      <c r="R450" s="122"/>
      <c r="S450" s="122"/>
      <c r="T450" s="122"/>
      <c r="U450" s="122"/>
      <c r="V450" s="122"/>
      <c r="W450" s="122"/>
      <c r="X450" s="122"/>
      <c r="Y450" s="122"/>
      <c r="Z450" s="122"/>
    </row>
    <row r="451" spans="1:26" ht="12.75" customHeight="1">
      <c r="A451" s="122"/>
      <c r="B451" s="122"/>
      <c r="C451" s="122"/>
      <c r="D451" s="122"/>
      <c r="E451" s="122"/>
      <c r="F451" s="122"/>
      <c r="G451" s="122"/>
      <c r="H451" s="122"/>
      <c r="I451" s="122"/>
      <c r="J451" s="122"/>
      <c r="K451" s="122"/>
      <c r="L451" s="122"/>
      <c r="M451" s="122"/>
      <c r="N451" s="122"/>
      <c r="O451" s="122"/>
      <c r="P451" s="122"/>
      <c r="Q451" s="122"/>
      <c r="R451" s="122"/>
      <c r="S451" s="122"/>
      <c r="T451" s="122"/>
      <c r="U451" s="122"/>
      <c r="V451" s="122"/>
      <c r="W451" s="122"/>
      <c r="X451" s="122"/>
      <c r="Y451" s="122"/>
      <c r="Z451" s="122"/>
    </row>
    <row r="452" spans="1:26" ht="12.75" customHeight="1">
      <c r="A452" s="122"/>
      <c r="B452" s="122"/>
      <c r="C452" s="122"/>
      <c r="D452" s="122"/>
      <c r="E452" s="122"/>
      <c r="F452" s="122"/>
      <c r="G452" s="122"/>
      <c r="H452" s="122"/>
      <c r="I452" s="122"/>
      <c r="J452" s="122"/>
      <c r="K452" s="122"/>
      <c r="L452" s="122"/>
      <c r="M452" s="122"/>
      <c r="N452" s="122"/>
      <c r="O452" s="122"/>
      <c r="P452" s="122"/>
      <c r="Q452" s="122"/>
      <c r="R452" s="122"/>
      <c r="S452" s="122"/>
      <c r="T452" s="122"/>
      <c r="U452" s="122"/>
      <c r="V452" s="122"/>
      <c r="W452" s="122"/>
      <c r="X452" s="122"/>
      <c r="Y452" s="122"/>
      <c r="Z452" s="122"/>
    </row>
    <row r="453" spans="1:26" ht="12.75" customHeight="1">
      <c r="A453" s="122"/>
      <c r="B453" s="122"/>
      <c r="C453" s="122"/>
      <c r="D453" s="122"/>
      <c r="E453" s="122"/>
      <c r="F453" s="122"/>
      <c r="G453" s="122"/>
      <c r="H453" s="122"/>
      <c r="I453" s="122"/>
      <c r="J453" s="122"/>
      <c r="K453" s="122"/>
      <c r="L453" s="122"/>
      <c r="M453" s="122"/>
      <c r="N453" s="122"/>
      <c r="O453" s="122"/>
      <c r="P453" s="122"/>
      <c r="Q453" s="122"/>
      <c r="R453" s="122"/>
      <c r="S453" s="122"/>
      <c r="T453" s="122"/>
      <c r="U453" s="122"/>
      <c r="V453" s="122"/>
      <c r="W453" s="122"/>
      <c r="X453" s="122"/>
      <c r="Y453" s="122"/>
      <c r="Z453" s="122"/>
    </row>
    <row r="454" spans="1:26" ht="12.75" customHeight="1">
      <c r="A454" s="122"/>
      <c r="B454" s="122"/>
      <c r="C454" s="122"/>
      <c r="D454" s="122"/>
      <c r="E454" s="122"/>
      <c r="F454" s="122"/>
      <c r="G454" s="122"/>
      <c r="H454" s="122"/>
      <c r="I454" s="122"/>
      <c r="J454" s="122"/>
      <c r="K454" s="122"/>
      <c r="L454" s="122"/>
      <c r="M454" s="122"/>
      <c r="N454" s="122"/>
      <c r="O454" s="122"/>
      <c r="P454" s="122"/>
      <c r="Q454" s="122"/>
      <c r="R454" s="122"/>
      <c r="S454" s="122"/>
      <c r="T454" s="122"/>
      <c r="U454" s="122"/>
      <c r="V454" s="122"/>
      <c r="W454" s="122"/>
      <c r="X454" s="122"/>
      <c r="Y454" s="122"/>
      <c r="Z454" s="122"/>
    </row>
    <row r="455" spans="1:26" ht="12.75" customHeight="1">
      <c r="A455" s="122"/>
      <c r="B455" s="122"/>
      <c r="C455" s="122"/>
      <c r="D455" s="122"/>
      <c r="E455" s="122"/>
      <c r="F455" s="122"/>
      <c r="G455" s="122"/>
      <c r="H455" s="122"/>
      <c r="I455" s="122"/>
      <c r="J455" s="122"/>
      <c r="K455" s="122"/>
      <c r="L455" s="122"/>
      <c r="M455" s="122"/>
      <c r="N455" s="122"/>
      <c r="O455" s="122"/>
      <c r="P455" s="122"/>
      <c r="Q455" s="122"/>
      <c r="R455" s="122"/>
      <c r="S455" s="122"/>
      <c r="T455" s="122"/>
      <c r="U455" s="122"/>
      <c r="V455" s="122"/>
      <c r="W455" s="122"/>
      <c r="X455" s="122"/>
      <c r="Y455" s="122"/>
      <c r="Z455" s="122"/>
    </row>
    <row r="456" spans="1:26" ht="12.75" customHeight="1">
      <c r="A456" s="122"/>
      <c r="B456" s="122"/>
      <c r="C456" s="122"/>
      <c r="D456" s="122"/>
      <c r="E456" s="122"/>
      <c r="F456" s="122"/>
      <c r="G456" s="122"/>
      <c r="H456" s="122"/>
      <c r="I456" s="122"/>
      <c r="J456" s="122"/>
      <c r="K456" s="122"/>
      <c r="L456" s="122"/>
      <c r="M456" s="122"/>
      <c r="N456" s="122"/>
      <c r="O456" s="122"/>
      <c r="P456" s="122"/>
      <c r="Q456" s="122"/>
      <c r="R456" s="122"/>
      <c r="S456" s="122"/>
      <c r="T456" s="122"/>
      <c r="U456" s="122"/>
      <c r="V456" s="122"/>
      <c r="W456" s="122"/>
      <c r="X456" s="122"/>
      <c r="Y456" s="122"/>
      <c r="Z456" s="122"/>
    </row>
    <row r="457" spans="1:26" ht="12.75" customHeight="1">
      <c r="A457" s="122"/>
      <c r="B457" s="122"/>
      <c r="C457" s="122"/>
      <c r="D457" s="122"/>
      <c r="E457" s="122"/>
      <c r="F457" s="122"/>
      <c r="G457" s="122"/>
      <c r="H457" s="122"/>
      <c r="I457" s="122"/>
      <c r="J457" s="122"/>
      <c r="K457" s="122"/>
      <c r="L457" s="122"/>
      <c r="M457" s="122"/>
      <c r="N457" s="122"/>
      <c r="O457" s="122"/>
      <c r="P457" s="122"/>
      <c r="Q457" s="122"/>
      <c r="R457" s="122"/>
      <c r="S457" s="122"/>
      <c r="T457" s="122"/>
      <c r="U457" s="122"/>
      <c r="V457" s="122"/>
      <c r="W457" s="122"/>
      <c r="X457" s="122"/>
      <c r="Y457" s="122"/>
      <c r="Z457" s="122"/>
    </row>
    <row r="458" spans="1:26" ht="12.75" customHeight="1">
      <c r="A458" s="122"/>
      <c r="B458" s="122"/>
      <c r="C458" s="122"/>
      <c r="D458" s="122"/>
      <c r="E458" s="122"/>
      <c r="F458" s="122"/>
      <c r="G458" s="122"/>
      <c r="H458" s="122"/>
      <c r="I458" s="122"/>
      <c r="J458" s="122"/>
      <c r="K458" s="122"/>
      <c r="L458" s="122"/>
      <c r="M458" s="122"/>
      <c r="N458" s="122"/>
      <c r="O458" s="122"/>
      <c r="P458" s="122"/>
      <c r="Q458" s="122"/>
      <c r="R458" s="122"/>
      <c r="S458" s="122"/>
      <c r="T458" s="122"/>
      <c r="U458" s="122"/>
      <c r="V458" s="122"/>
      <c r="W458" s="122"/>
      <c r="X458" s="122"/>
      <c r="Y458" s="122"/>
      <c r="Z458" s="122"/>
    </row>
    <row r="459" spans="1:26" ht="12.75" customHeight="1">
      <c r="A459" s="122"/>
      <c r="B459" s="122"/>
      <c r="C459" s="122"/>
      <c r="D459" s="122"/>
      <c r="E459" s="122"/>
      <c r="F459" s="122"/>
      <c r="G459" s="122"/>
      <c r="H459" s="122"/>
      <c r="I459" s="122"/>
      <c r="J459" s="122"/>
      <c r="K459" s="122"/>
      <c r="L459" s="122"/>
      <c r="M459" s="122"/>
      <c r="N459" s="122"/>
      <c r="O459" s="122"/>
      <c r="P459" s="122"/>
      <c r="Q459" s="122"/>
      <c r="R459" s="122"/>
      <c r="S459" s="122"/>
      <c r="T459" s="122"/>
      <c r="U459" s="122"/>
      <c r="V459" s="122"/>
      <c r="W459" s="122"/>
      <c r="X459" s="122"/>
      <c r="Y459" s="122"/>
      <c r="Z459" s="122"/>
    </row>
    <row r="460" spans="1:26" ht="12.75" customHeight="1">
      <c r="A460" s="122"/>
      <c r="B460" s="122"/>
      <c r="C460" s="122"/>
      <c r="D460" s="122"/>
      <c r="E460" s="122"/>
      <c r="F460" s="122"/>
      <c r="G460" s="122"/>
      <c r="H460" s="122"/>
      <c r="I460" s="122"/>
      <c r="J460" s="122"/>
      <c r="K460" s="122"/>
      <c r="L460" s="122"/>
      <c r="M460" s="122"/>
      <c r="N460" s="122"/>
      <c r="O460" s="122"/>
      <c r="P460" s="122"/>
      <c r="Q460" s="122"/>
      <c r="R460" s="122"/>
      <c r="S460" s="122"/>
      <c r="T460" s="122"/>
      <c r="U460" s="122"/>
      <c r="V460" s="122"/>
      <c r="W460" s="122"/>
      <c r="X460" s="122"/>
      <c r="Y460" s="122"/>
      <c r="Z460" s="122"/>
    </row>
    <row r="461" spans="1:26" ht="12.75" customHeight="1">
      <c r="A461" s="122"/>
      <c r="B461" s="122"/>
      <c r="C461" s="122"/>
      <c r="D461" s="122"/>
      <c r="E461" s="122"/>
      <c r="F461" s="122"/>
      <c r="G461" s="122"/>
      <c r="H461" s="122"/>
      <c r="I461" s="122"/>
      <c r="J461" s="122"/>
      <c r="K461" s="122"/>
      <c r="L461" s="122"/>
      <c r="M461" s="122"/>
      <c r="N461" s="122"/>
      <c r="O461" s="122"/>
      <c r="P461" s="122"/>
      <c r="Q461" s="122"/>
      <c r="R461" s="122"/>
      <c r="S461" s="122"/>
      <c r="T461" s="122"/>
      <c r="U461" s="122"/>
      <c r="V461" s="122"/>
      <c r="W461" s="122"/>
      <c r="X461" s="122"/>
      <c r="Y461" s="122"/>
      <c r="Z461" s="122"/>
    </row>
    <row r="462" spans="1:26" ht="12.75" customHeight="1">
      <c r="A462" s="122"/>
      <c r="B462" s="122"/>
      <c r="C462" s="122"/>
      <c r="D462" s="122"/>
      <c r="E462" s="122"/>
      <c r="F462" s="122"/>
      <c r="G462" s="122"/>
      <c r="H462" s="122"/>
      <c r="I462" s="122"/>
      <c r="J462" s="122"/>
      <c r="K462" s="122"/>
      <c r="L462" s="122"/>
      <c r="M462" s="122"/>
      <c r="N462" s="122"/>
      <c r="O462" s="122"/>
      <c r="P462" s="122"/>
      <c r="Q462" s="122"/>
      <c r="R462" s="122"/>
      <c r="S462" s="122"/>
      <c r="T462" s="122"/>
      <c r="U462" s="122"/>
      <c r="V462" s="122"/>
      <c r="W462" s="122"/>
      <c r="X462" s="122"/>
      <c r="Y462" s="122"/>
      <c r="Z462" s="122"/>
    </row>
    <row r="463" spans="1:26" ht="12.75" customHeight="1">
      <c r="A463" s="122"/>
      <c r="B463" s="122"/>
      <c r="C463" s="122"/>
      <c r="D463" s="122"/>
      <c r="E463" s="122"/>
      <c r="F463" s="122"/>
      <c r="G463" s="122"/>
      <c r="H463" s="122"/>
      <c r="I463" s="122"/>
      <c r="J463" s="122"/>
      <c r="K463" s="122"/>
      <c r="L463" s="122"/>
      <c r="M463" s="122"/>
      <c r="N463" s="122"/>
      <c r="O463" s="122"/>
      <c r="P463" s="122"/>
      <c r="Q463" s="122"/>
      <c r="R463" s="122"/>
      <c r="S463" s="122"/>
      <c r="T463" s="122"/>
      <c r="U463" s="122"/>
      <c r="V463" s="122"/>
      <c r="W463" s="122"/>
      <c r="X463" s="122"/>
      <c r="Y463" s="122"/>
      <c r="Z463" s="122"/>
    </row>
    <row r="464" spans="1:26" ht="12.75" customHeight="1">
      <c r="A464" s="122"/>
      <c r="B464" s="122"/>
      <c r="C464" s="122"/>
      <c r="D464" s="122"/>
      <c r="E464" s="122"/>
      <c r="F464" s="122"/>
      <c r="G464" s="122"/>
      <c r="H464" s="122"/>
      <c r="I464" s="122"/>
      <c r="J464" s="122"/>
      <c r="K464" s="122"/>
      <c r="L464" s="122"/>
      <c r="M464" s="122"/>
      <c r="N464" s="122"/>
      <c r="O464" s="122"/>
      <c r="P464" s="122"/>
      <c r="Q464" s="122"/>
      <c r="R464" s="122"/>
      <c r="S464" s="122"/>
      <c r="T464" s="122"/>
      <c r="U464" s="122"/>
      <c r="V464" s="122"/>
      <c r="W464" s="122"/>
      <c r="X464" s="122"/>
      <c r="Y464" s="122"/>
      <c r="Z464" s="122"/>
    </row>
    <row r="465" spans="1:26" ht="12.75" customHeight="1">
      <c r="A465" s="122"/>
      <c r="B465" s="122"/>
      <c r="C465" s="122"/>
      <c r="D465" s="122"/>
      <c r="E465" s="122"/>
      <c r="F465" s="122"/>
      <c r="G465" s="122"/>
      <c r="H465" s="122"/>
      <c r="I465" s="122"/>
      <c r="J465" s="122"/>
      <c r="K465" s="122"/>
      <c r="L465" s="122"/>
      <c r="M465" s="122"/>
      <c r="N465" s="122"/>
      <c r="O465" s="122"/>
      <c r="P465" s="122"/>
      <c r="Q465" s="122"/>
      <c r="R465" s="122"/>
      <c r="S465" s="122"/>
      <c r="T465" s="122"/>
      <c r="U465" s="122"/>
      <c r="V465" s="122"/>
      <c r="W465" s="122"/>
      <c r="X465" s="122"/>
      <c r="Y465" s="122"/>
      <c r="Z465" s="122"/>
    </row>
    <row r="466" spans="1:26" ht="12.75" customHeight="1">
      <c r="A466" s="122"/>
      <c r="B466" s="122"/>
      <c r="C466" s="122"/>
      <c r="D466" s="122"/>
      <c r="E466" s="122"/>
      <c r="F466" s="122"/>
      <c r="G466" s="122"/>
      <c r="H466" s="122"/>
      <c r="I466" s="122"/>
      <c r="J466" s="122"/>
      <c r="K466" s="122"/>
      <c r="L466" s="122"/>
      <c r="M466" s="122"/>
      <c r="N466" s="122"/>
      <c r="O466" s="122"/>
      <c r="P466" s="122"/>
      <c r="Q466" s="122"/>
      <c r="R466" s="122"/>
      <c r="S466" s="122"/>
      <c r="T466" s="122"/>
      <c r="U466" s="122"/>
      <c r="V466" s="122"/>
      <c r="W466" s="122"/>
      <c r="X466" s="122"/>
      <c r="Y466" s="122"/>
      <c r="Z466" s="122"/>
    </row>
    <row r="467" spans="1:26" ht="12.75" customHeight="1">
      <c r="A467" s="122"/>
      <c r="B467" s="122"/>
      <c r="C467" s="122"/>
      <c r="D467" s="122"/>
      <c r="E467" s="122"/>
      <c r="F467" s="122"/>
      <c r="G467" s="122"/>
      <c r="H467" s="122"/>
      <c r="I467" s="122"/>
      <c r="J467" s="122"/>
      <c r="K467" s="122"/>
      <c r="L467" s="122"/>
      <c r="M467" s="122"/>
      <c r="N467" s="122"/>
      <c r="O467" s="122"/>
      <c r="P467" s="122"/>
      <c r="Q467" s="122"/>
      <c r="R467" s="122"/>
      <c r="S467" s="122"/>
      <c r="T467" s="122"/>
      <c r="U467" s="122"/>
      <c r="V467" s="122"/>
      <c r="W467" s="122"/>
      <c r="X467" s="122"/>
      <c r="Y467" s="122"/>
      <c r="Z467" s="122"/>
    </row>
    <row r="468" spans="1:26" ht="12.75" customHeight="1">
      <c r="A468" s="122"/>
      <c r="B468" s="122"/>
      <c r="C468" s="122"/>
      <c r="D468" s="122"/>
      <c r="E468" s="122"/>
      <c r="F468" s="122"/>
      <c r="G468" s="122"/>
      <c r="H468" s="122"/>
      <c r="I468" s="122"/>
      <c r="J468" s="122"/>
      <c r="K468" s="122"/>
      <c r="L468" s="122"/>
      <c r="M468" s="122"/>
      <c r="N468" s="122"/>
      <c r="O468" s="122"/>
      <c r="P468" s="122"/>
      <c r="Q468" s="122"/>
      <c r="R468" s="122"/>
      <c r="S468" s="122"/>
      <c r="T468" s="122"/>
      <c r="U468" s="122"/>
      <c r="V468" s="122"/>
      <c r="W468" s="122"/>
      <c r="X468" s="122"/>
      <c r="Y468" s="122"/>
      <c r="Z468" s="122"/>
    </row>
    <row r="469" spans="1:26" ht="12.75" customHeight="1">
      <c r="A469" s="122"/>
      <c r="B469" s="122"/>
      <c r="C469" s="122"/>
      <c r="D469" s="122"/>
      <c r="E469" s="122"/>
      <c r="F469" s="122"/>
      <c r="G469" s="122"/>
      <c r="H469" s="122"/>
      <c r="I469" s="122"/>
      <c r="J469" s="122"/>
      <c r="K469" s="122"/>
      <c r="L469" s="122"/>
      <c r="M469" s="122"/>
      <c r="N469" s="122"/>
      <c r="O469" s="122"/>
      <c r="P469" s="122"/>
      <c r="Q469" s="122"/>
      <c r="R469" s="122"/>
      <c r="S469" s="122"/>
      <c r="T469" s="122"/>
      <c r="U469" s="122"/>
      <c r="V469" s="122"/>
      <c r="W469" s="122"/>
      <c r="X469" s="122"/>
      <c r="Y469" s="122"/>
      <c r="Z469" s="122"/>
    </row>
    <row r="470" spans="1:26" ht="12.75" customHeight="1">
      <c r="A470" s="122"/>
      <c r="B470" s="122"/>
      <c r="C470" s="122"/>
      <c r="D470" s="122"/>
      <c r="E470" s="122"/>
      <c r="F470" s="122"/>
      <c r="G470" s="122"/>
      <c r="H470" s="122"/>
      <c r="I470" s="122"/>
      <c r="J470" s="122"/>
      <c r="K470" s="122"/>
      <c r="L470" s="122"/>
      <c r="M470" s="122"/>
      <c r="N470" s="122"/>
      <c r="O470" s="122"/>
      <c r="P470" s="122"/>
      <c r="Q470" s="122"/>
      <c r="R470" s="122"/>
      <c r="S470" s="122"/>
      <c r="T470" s="122"/>
      <c r="U470" s="122"/>
      <c r="V470" s="122"/>
      <c r="W470" s="122"/>
      <c r="X470" s="122"/>
      <c r="Y470" s="122"/>
      <c r="Z470" s="122"/>
    </row>
    <row r="471" spans="1:26" ht="12.75" customHeight="1">
      <c r="A471" s="122"/>
      <c r="B471" s="122"/>
      <c r="C471" s="122"/>
      <c r="D471" s="122"/>
      <c r="E471" s="122"/>
      <c r="F471" s="122"/>
      <c r="G471" s="122"/>
      <c r="H471" s="122"/>
      <c r="I471" s="122"/>
      <c r="J471" s="122"/>
      <c r="K471" s="122"/>
      <c r="L471" s="122"/>
      <c r="M471" s="122"/>
      <c r="N471" s="122"/>
      <c r="O471" s="122"/>
      <c r="P471" s="122"/>
      <c r="Q471" s="122"/>
      <c r="R471" s="122"/>
      <c r="S471" s="122"/>
      <c r="T471" s="122"/>
      <c r="U471" s="122"/>
      <c r="V471" s="122"/>
      <c r="W471" s="122"/>
      <c r="X471" s="122"/>
      <c r="Y471" s="122"/>
      <c r="Z471" s="122"/>
    </row>
    <row r="472" spans="1:26" ht="12.75" customHeight="1">
      <c r="A472" s="122"/>
      <c r="B472" s="122"/>
      <c r="C472" s="122"/>
      <c r="D472" s="122"/>
      <c r="E472" s="122"/>
      <c r="F472" s="122"/>
      <c r="G472" s="122"/>
      <c r="H472" s="122"/>
      <c r="I472" s="122"/>
      <c r="J472" s="122"/>
      <c r="K472" s="122"/>
      <c r="L472" s="122"/>
      <c r="M472" s="122"/>
      <c r="N472" s="122"/>
      <c r="O472" s="122"/>
      <c r="P472" s="122"/>
      <c r="Q472" s="122"/>
      <c r="R472" s="122"/>
      <c r="S472" s="122"/>
      <c r="T472" s="122"/>
      <c r="U472" s="122"/>
      <c r="V472" s="122"/>
      <c r="W472" s="122"/>
      <c r="X472" s="122"/>
      <c r="Y472" s="122"/>
      <c r="Z472" s="122"/>
    </row>
    <row r="473" spans="1:26" ht="12.75" customHeight="1">
      <c r="A473" s="122"/>
      <c r="B473" s="122"/>
      <c r="C473" s="122"/>
      <c r="D473" s="122"/>
      <c r="E473" s="122"/>
      <c r="F473" s="122"/>
      <c r="G473" s="122"/>
      <c r="H473" s="122"/>
      <c r="I473" s="122"/>
      <c r="J473" s="122"/>
      <c r="K473" s="122"/>
      <c r="L473" s="122"/>
      <c r="M473" s="122"/>
      <c r="N473" s="122"/>
      <c r="O473" s="122"/>
      <c r="P473" s="122"/>
      <c r="Q473" s="122"/>
      <c r="R473" s="122"/>
      <c r="S473" s="122"/>
      <c r="T473" s="122"/>
      <c r="U473" s="122"/>
      <c r="V473" s="122"/>
      <c r="W473" s="122"/>
      <c r="X473" s="122"/>
      <c r="Y473" s="122"/>
      <c r="Z473" s="122"/>
    </row>
    <row r="474" spans="1:26" ht="12.75" customHeight="1">
      <c r="A474" s="122"/>
      <c r="B474" s="122"/>
      <c r="C474" s="122"/>
      <c r="D474" s="122"/>
      <c r="E474" s="122"/>
      <c r="F474" s="122"/>
      <c r="G474" s="122"/>
      <c r="H474" s="122"/>
      <c r="I474" s="122"/>
      <c r="J474" s="122"/>
      <c r="K474" s="122"/>
      <c r="L474" s="122"/>
      <c r="M474" s="122"/>
      <c r="N474" s="122"/>
      <c r="O474" s="122"/>
      <c r="P474" s="122"/>
      <c r="Q474" s="122"/>
      <c r="R474" s="122"/>
      <c r="S474" s="122"/>
      <c r="T474" s="122"/>
      <c r="U474" s="122"/>
      <c r="V474" s="122"/>
      <c r="W474" s="122"/>
      <c r="X474" s="122"/>
      <c r="Y474" s="122"/>
      <c r="Z474" s="122"/>
    </row>
    <row r="475" spans="1:26" ht="12.75" customHeight="1">
      <c r="A475" s="122"/>
      <c r="B475" s="122"/>
      <c r="C475" s="122"/>
      <c r="D475" s="122"/>
      <c r="E475" s="122"/>
      <c r="F475" s="122"/>
      <c r="G475" s="122"/>
      <c r="H475" s="122"/>
      <c r="I475" s="122"/>
      <c r="J475" s="122"/>
      <c r="K475" s="122"/>
      <c r="L475" s="122"/>
      <c r="M475" s="122"/>
      <c r="N475" s="122"/>
      <c r="O475" s="122"/>
      <c r="P475" s="122"/>
      <c r="Q475" s="122"/>
      <c r="R475" s="122"/>
      <c r="S475" s="122"/>
      <c r="T475" s="122"/>
      <c r="U475" s="122"/>
      <c r="V475" s="122"/>
      <c r="W475" s="122"/>
      <c r="X475" s="122"/>
      <c r="Y475" s="122"/>
      <c r="Z475" s="122"/>
    </row>
    <row r="476" spans="1:26" ht="12.75" customHeight="1">
      <c r="A476" s="122"/>
      <c r="B476" s="122"/>
      <c r="C476" s="122"/>
      <c r="D476" s="122"/>
      <c r="E476" s="122"/>
      <c r="F476" s="122"/>
      <c r="G476" s="122"/>
      <c r="H476" s="122"/>
      <c r="I476" s="122"/>
      <c r="J476" s="122"/>
      <c r="K476" s="122"/>
      <c r="L476" s="122"/>
      <c r="M476" s="122"/>
      <c r="N476" s="122"/>
      <c r="O476" s="122"/>
      <c r="P476" s="122"/>
      <c r="Q476" s="122"/>
      <c r="R476" s="122"/>
      <c r="S476" s="122"/>
      <c r="T476" s="122"/>
      <c r="U476" s="122"/>
      <c r="V476" s="122"/>
      <c r="W476" s="122"/>
      <c r="X476" s="122"/>
      <c r="Y476" s="122"/>
      <c r="Z476" s="122"/>
    </row>
    <row r="477" spans="1:26" ht="12.75" customHeight="1">
      <c r="A477" s="122"/>
      <c r="B477" s="122"/>
      <c r="C477" s="122"/>
      <c r="D477" s="122"/>
      <c r="E477" s="122"/>
      <c r="F477" s="122"/>
      <c r="G477" s="122"/>
      <c r="H477" s="122"/>
      <c r="I477" s="122"/>
      <c r="J477" s="122"/>
      <c r="K477" s="122"/>
      <c r="L477" s="122"/>
      <c r="M477" s="122"/>
      <c r="N477" s="122"/>
      <c r="O477" s="122"/>
      <c r="P477" s="122"/>
      <c r="Q477" s="122"/>
      <c r="R477" s="122"/>
      <c r="S477" s="122"/>
      <c r="T477" s="122"/>
      <c r="U477" s="122"/>
      <c r="V477" s="122"/>
      <c r="W477" s="122"/>
      <c r="X477" s="122"/>
      <c r="Y477" s="122"/>
      <c r="Z477" s="122"/>
    </row>
    <row r="478" spans="1:26" ht="12.75" customHeight="1">
      <c r="A478" s="122"/>
      <c r="B478" s="122"/>
      <c r="C478" s="122"/>
      <c r="D478" s="122"/>
      <c r="E478" s="122"/>
      <c r="F478" s="122"/>
      <c r="G478" s="122"/>
      <c r="H478" s="122"/>
      <c r="I478" s="122"/>
      <c r="J478" s="122"/>
      <c r="K478" s="122"/>
      <c r="L478" s="122"/>
      <c r="M478" s="122"/>
      <c r="N478" s="122"/>
      <c r="O478" s="122"/>
      <c r="P478" s="122"/>
      <c r="Q478" s="122"/>
      <c r="R478" s="122"/>
      <c r="S478" s="122"/>
      <c r="T478" s="122"/>
      <c r="U478" s="122"/>
      <c r="V478" s="122"/>
      <c r="W478" s="122"/>
      <c r="X478" s="122"/>
      <c r="Y478" s="122"/>
      <c r="Z478" s="122"/>
    </row>
    <row r="479" spans="1:26" ht="12.75" customHeight="1">
      <c r="A479" s="122"/>
      <c r="B479" s="122"/>
      <c r="C479" s="122"/>
      <c r="D479" s="122"/>
      <c r="E479" s="122"/>
      <c r="F479" s="122"/>
      <c r="G479" s="122"/>
      <c r="H479" s="122"/>
      <c r="I479" s="122"/>
      <c r="J479" s="122"/>
      <c r="K479" s="122"/>
      <c r="L479" s="122"/>
      <c r="M479" s="122"/>
      <c r="N479" s="122"/>
      <c r="O479" s="122"/>
      <c r="P479" s="122"/>
      <c r="Q479" s="122"/>
      <c r="R479" s="122"/>
      <c r="S479" s="122"/>
      <c r="T479" s="122"/>
      <c r="U479" s="122"/>
      <c r="V479" s="122"/>
      <c r="W479" s="122"/>
      <c r="X479" s="122"/>
      <c r="Y479" s="122"/>
      <c r="Z479" s="122"/>
    </row>
    <row r="480" spans="1:26" ht="12.75" customHeight="1">
      <c r="A480" s="122"/>
      <c r="B480" s="122"/>
      <c r="C480" s="122"/>
      <c r="D480" s="122"/>
      <c r="E480" s="122"/>
      <c r="F480" s="122"/>
      <c r="G480" s="122"/>
      <c r="H480" s="122"/>
      <c r="I480" s="122"/>
      <c r="J480" s="122"/>
      <c r="K480" s="122"/>
      <c r="L480" s="122"/>
      <c r="M480" s="122"/>
      <c r="N480" s="122"/>
      <c r="O480" s="122"/>
      <c r="P480" s="122"/>
      <c r="Q480" s="122"/>
      <c r="R480" s="122"/>
      <c r="S480" s="122"/>
      <c r="T480" s="122"/>
      <c r="U480" s="122"/>
      <c r="V480" s="122"/>
      <c r="W480" s="122"/>
      <c r="X480" s="122"/>
      <c r="Y480" s="122"/>
      <c r="Z480" s="122"/>
    </row>
    <row r="481" spans="1:26" ht="12.75" customHeight="1">
      <c r="A481" s="122"/>
      <c r="B481" s="122"/>
      <c r="C481" s="122"/>
      <c r="D481" s="122"/>
      <c r="E481" s="122"/>
      <c r="F481" s="122"/>
      <c r="G481" s="122"/>
      <c r="H481" s="122"/>
      <c r="I481" s="122"/>
      <c r="J481" s="122"/>
      <c r="K481" s="122"/>
      <c r="L481" s="122"/>
      <c r="M481" s="122"/>
      <c r="N481" s="122"/>
      <c r="O481" s="122"/>
      <c r="P481" s="122"/>
      <c r="Q481" s="122"/>
      <c r="R481" s="122"/>
      <c r="S481" s="122"/>
      <c r="T481" s="122"/>
      <c r="U481" s="122"/>
      <c r="V481" s="122"/>
      <c r="W481" s="122"/>
      <c r="X481" s="122"/>
      <c r="Y481" s="122"/>
      <c r="Z481" s="122"/>
    </row>
    <row r="482" spans="1:26" ht="12.75" customHeight="1">
      <c r="A482" s="122"/>
      <c r="B482" s="122"/>
      <c r="C482" s="122"/>
      <c r="D482" s="122"/>
      <c r="E482" s="122"/>
      <c r="F482" s="122"/>
      <c r="G482" s="122"/>
      <c r="H482" s="122"/>
      <c r="I482" s="122"/>
      <c r="J482" s="122"/>
      <c r="K482" s="122"/>
      <c r="L482" s="122"/>
      <c r="M482" s="122"/>
      <c r="N482" s="122"/>
      <c r="O482" s="122"/>
      <c r="P482" s="122"/>
      <c r="Q482" s="122"/>
      <c r="R482" s="122"/>
      <c r="S482" s="122"/>
      <c r="T482" s="122"/>
      <c r="U482" s="122"/>
      <c r="V482" s="122"/>
      <c r="W482" s="122"/>
      <c r="X482" s="122"/>
      <c r="Y482" s="122"/>
      <c r="Z482" s="122"/>
    </row>
    <row r="483" spans="1:26" ht="12.75" customHeight="1">
      <c r="A483" s="122"/>
      <c r="B483" s="122"/>
      <c r="C483" s="122"/>
      <c r="D483" s="122"/>
      <c r="E483" s="122"/>
      <c r="F483" s="122"/>
      <c r="G483" s="122"/>
      <c r="H483" s="122"/>
      <c r="I483" s="122"/>
      <c r="J483" s="122"/>
      <c r="K483" s="122"/>
      <c r="L483" s="122"/>
      <c r="M483" s="122"/>
      <c r="N483" s="122"/>
      <c r="O483" s="122"/>
      <c r="P483" s="122"/>
      <c r="Q483" s="122"/>
      <c r="R483" s="122"/>
      <c r="S483" s="122"/>
      <c r="T483" s="122"/>
      <c r="U483" s="122"/>
      <c r="V483" s="122"/>
      <c r="W483" s="122"/>
      <c r="X483" s="122"/>
      <c r="Y483" s="122"/>
      <c r="Z483" s="122"/>
    </row>
    <row r="484" spans="1:26" ht="12.75" customHeight="1">
      <c r="A484" s="122"/>
      <c r="B484" s="122"/>
      <c r="C484" s="122"/>
      <c r="D484" s="122"/>
      <c r="E484" s="122"/>
      <c r="F484" s="122"/>
      <c r="G484" s="122"/>
      <c r="H484" s="122"/>
      <c r="I484" s="122"/>
      <c r="J484" s="122"/>
      <c r="K484" s="122"/>
      <c r="L484" s="122"/>
      <c r="M484" s="122"/>
      <c r="N484" s="122"/>
      <c r="O484" s="122"/>
      <c r="P484" s="122"/>
      <c r="Q484" s="122"/>
      <c r="R484" s="122"/>
      <c r="S484" s="122"/>
      <c r="T484" s="122"/>
      <c r="U484" s="122"/>
      <c r="V484" s="122"/>
      <c r="W484" s="122"/>
      <c r="X484" s="122"/>
      <c r="Y484" s="122"/>
      <c r="Z484" s="122"/>
    </row>
    <row r="485" spans="1:26" ht="12.75" customHeight="1">
      <c r="A485" s="122"/>
      <c r="B485" s="122"/>
      <c r="C485" s="122"/>
      <c r="D485" s="122"/>
      <c r="E485" s="122"/>
      <c r="F485" s="122"/>
      <c r="G485" s="122"/>
      <c r="H485" s="122"/>
      <c r="I485" s="122"/>
      <c r="J485" s="122"/>
      <c r="K485" s="122"/>
      <c r="L485" s="122"/>
      <c r="M485" s="122"/>
      <c r="N485" s="122"/>
      <c r="O485" s="122"/>
      <c r="P485" s="122"/>
      <c r="Q485" s="122"/>
      <c r="R485" s="122"/>
      <c r="S485" s="122"/>
      <c r="T485" s="122"/>
      <c r="U485" s="122"/>
      <c r="V485" s="122"/>
      <c r="W485" s="122"/>
      <c r="X485" s="122"/>
      <c r="Y485" s="122"/>
      <c r="Z485" s="122"/>
    </row>
    <row r="486" spans="1:26" ht="12.75" customHeight="1">
      <c r="A486" s="122"/>
      <c r="B486" s="122"/>
      <c r="C486" s="122"/>
      <c r="D486" s="122"/>
      <c r="E486" s="122"/>
      <c r="F486" s="122"/>
      <c r="G486" s="122"/>
      <c r="H486" s="122"/>
      <c r="I486" s="122"/>
      <c r="J486" s="122"/>
      <c r="K486" s="122"/>
      <c r="L486" s="122"/>
      <c r="M486" s="122"/>
      <c r="N486" s="122"/>
      <c r="O486" s="122"/>
      <c r="P486" s="122"/>
      <c r="Q486" s="122"/>
      <c r="R486" s="122"/>
      <c r="S486" s="122"/>
      <c r="T486" s="122"/>
      <c r="U486" s="122"/>
      <c r="V486" s="122"/>
      <c r="W486" s="122"/>
      <c r="X486" s="122"/>
      <c r="Y486" s="122"/>
      <c r="Z486" s="122"/>
    </row>
    <row r="487" spans="1:26" ht="12.75" customHeight="1">
      <c r="A487" s="122"/>
      <c r="B487" s="122"/>
      <c r="C487" s="122"/>
      <c r="D487" s="122"/>
      <c r="E487" s="122"/>
      <c r="F487" s="122"/>
      <c r="G487" s="122"/>
      <c r="H487" s="122"/>
      <c r="I487" s="122"/>
      <c r="J487" s="122"/>
      <c r="K487" s="122"/>
      <c r="L487" s="122"/>
      <c r="M487" s="122"/>
      <c r="N487" s="122"/>
      <c r="O487" s="122"/>
      <c r="P487" s="122"/>
      <c r="Q487" s="122"/>
      <c r="R487" s="122"/>
      <c r="S487" s="122"/>
      <c r="T487" s="122"/>
      <c r="U487" s="122"/>
      <c r="V487" s="122"/>
      <c r="W487" s="122"/>
      <c r="X487" s="122"/>
      <c r="Y487" s="122"/>
      <c r="Z487" s="122"/>
    </row>
    <row r="488" spans="1:26" ht="12.75" customHeight="1">
      <c r="A488" s="122"/>
      <c r="B488" s="122"/>
      <c r="C488" s="122"/>
      <c r="D488" s="122"/>
      <c r="E488" s="122"/>
      <c r="F488" s="122"/>
      <c r="G488" s="122"/>
      <c r="H488" s="122"/>
      <c r="I488" s="122"/>
      <c r="J488" s="122"/>
      <c r="K488" s="122"/>
      <c r="L488" s="122"/>
      <c r="M488" s="122"/>
      <c r="N488" s="122"/>
      <c r="O488" s="122"/>
      <c r="P488" s="122"/>
      <c r="Q488" s="122"/>
      <c r="R488" s="122"/>
      <c r="S488" s="122"/>
      <c r="T488" s="122"/>
      <c r="U488" s="122"/>
      <c r="V488" s="122"/>
      <c r="W488" s="122"/>
      <c r="X488" s="122"/>
      <c r="Y488" s="122"/>
      <c r="Z488" s="122"/>
    </row>
    <row r="489" spans="1:26" ht="12.75" customHeight="1">
      <c r="A489" s="122"/>
      <c r="B489" s="122"/>
      <c r="C489" s="122"/>
      <c r="D489" s="122"/>
      <c r="E489" s="122"/>
      <c r="F489" s="122"/>
      <c r="G489" s="122"/>
      <c r="H489" s="122"/>
      <c r="I489" s="122"/>
      <c r="J489" s="122"/>
      <c r="K489" s="122"/>
      <c r="L489" s="122"/>
      <c r="M489" s="122"/>
      <c r="N489" s="122"/>
      <c r="O489" s="122"/>
      <c r="P489" s="122"/>
      <c r="Q489" s="122"/>
      <c r="R489" s="122"/>
      <c r="S489" s="122"/>
      <c r="T489" s="122"/>
      <c r="U489" s="122"/>
      <c r="V489" s="122"/>
      <c r="W489" s="122"/>
      <c r="X489" s="122"/>
      <c r="Y489" s="122"/>
      <c r="Z489" s="122"/>
    </row>
    <row r="490" spans="1:26" ht="12.75" customHeight="1">
      <c r="A490" s="122"/>
      <c r="B490" s="122"/>
      <c r="C490" s="122"/>
      <c r="D490" s="122"/>
      <c r="E490" s="122"/>
      <c r="F490" s="122"/>
      <c r="G490" s="122"/>
      <c r="H490" s="122"/>
      <c r="I490" s="122"/>
      <c r="J490" s="122"/>
      <c r="K490" s="122"/>
      <c r="L490" s="122"/>
      <c r="M490" s="122"/>
      <c r="N490" s="122"/>
      <c r="O490" s="122"/>
      <c r="P490" s="122"/>
      <c r="Q490" s="122"/>
      <c r="R490" s="122"/>
      <c r="S490" s="122"/>
      <c r="T490" s="122"/>
      <c r="U490" s="122"/>
      <c r="V490" s="122"/>
      <c r="W490" s="122"/>
      <c r="X490" s="122"/>
      <c r="Y490" s="122"/>
      <c r="Z490" s="122"/>
    </row>
    <row r="491" spans="1:26" ht="12.75" customHeight="1">
      <c r="A491" s="122"/>
      <c r="B491" s="122"/>
      <c r="C491" s="122"/>
      <c r="D491" s="122"/>
      <c r="E491" s="122"/>
      <c r="F491" s="122"/>
      <c r="G491" s="122"/>
      <c r="H491" s="122"/>
      <c r="I491" s="122"/>
      <c r="J491" s="122"/>
      <c r="K491" s="122"/>
      <c r="L491" s="122"/>
      <c r="M491" s="122"/>
      <c r="N491" s="122"/>
      <c r="O491" s="122"/>
      <c r="P491" s="122"/>
      <c r="Q491" s="122"/>
      <c r="R491" s="122"/>
      <c r="S491" s="122"/>
      <c r="T491" s="122"/>
      <c r="U491" s="122"/>
      <c r="V491" s="122"/>
      <c r="W491" s="122"/>
      <c r="X491" s="122"/>
      <c r="Y491" s="122"/>
      <c r="Z491" s="122"/>
    </row>
    <row r="492" spans="1:26" ht="12.75" customHeight="1">
      <c r="A492" s="122"/>
      <c r="B492" s="122"/>
      <c r="C492" s="122"/>
      <c r="D492" s="122"/>
      <c r="E492" s="122"/>
      <c r="F492" s="122"/>
      <c r="G492" s="122"/>
      <c r="H492" s="122"/>
      <c r="I492" s="122"/>
      <c r="J492" s="122"/>
      <c r="K492" s="122"/>
      <c r="L492" s="122"/>
      <c r="M492" s="122"/>
      <c r="N492" s="122"/>
      <c r="O492" s="122"/>
      <c r="P492" s="122"/>
      <c r="Q492" s="122"/>
      <c r="R492" s="122"/>
      <c r="S492" s="122"/>
      <c r="T492" s="122"/>
      <c r="U492" s="122"/>
      <c r="V492" s="122"/>
      <c r="W492" s="122"/>
      <c r="X492" s="122"/>
      <c r="Y492" s="122"/>
      <c r="Z492" s="122"/>
    </row>
    <row r="493" spans="1:26" ht="12.75" customHeight="1">
      <c r="A493" s="122"/>
      <c r="B493" s="122"/>
      <c r="C493" s="122"/>
      <c r="D493" s="122"/>
      <c r="E493" s="122"/>
      <c r="F493" s="122"/>
      <c r="G493" s="122"/>
      <c r="H493" s="122"/>
      <c r="I493" s="122"/>
      <c r="J493" s="122"/>
      <c r="K493" s="122"/>
      <c r="L493" s="122"/>
      <c r="M493" s="122"/>
      <c r="N493" s="122"/>
      <c r="O493" s="122"/>
      <c r="P493" s="122"/>
      <c r="Q493" s="122"/>
      <c r="R493" s="122"/>
      <c r="S493" s="122"/>
      <c r="T493" s="122"/>
      <c r="U493" s="122"/>
      <c r="V493" s="122"/>
      <c r="W493" s="122"/>
      <c r="X493" s="122"/>
      <c r="Y493" s="122"/>
      <c r="Z493" s="122"/>
    </row>
    <row r="494" spans="1:26" ht="12.75" customHeight="1">
      <c r="A494" s="122"/>
      <c r="B494" s="122"/>
      <c r="C494" s="122"/>
      <c r="D494" s="122"/>
      <c r="E494" s="122"/>
      <c r="F494" s="122"/>
      <c r="G494" s="122"/>
      <c r="H494" s="122"/>
      <c r="I494" s="122"/>
      <c r="J494" s="122"/>
      <c r="K494" s="122"/>
      <c r="L494" s="122"/>
      <c r="M494" s="122"/>
      <c r="N494" s="122"/>
      <c r="O494" s="122"/>
      <c r="P494" s="122"/>
      <c r="Q494" s="122"/>
      <c r="R494" s="122"/>
      <c r="S494" s="122"/>
      <c r="T494" s="122"/>
      <c r="U494" s="122"/>
      <c r="V494" s="122"/>
      <c r="W494" s="122"/>
      <c r="X494" s="122"/>
      <c r="Y494" s="122"/>
      <c r="Z494" s="122"/>
    </row>
    <row r="495" spans="1:26" ht="12.75" customHeight="1">
      <c r="A495" s="122"/>
      <c r="B495" s="122"/>
      <c r="C495" s="122"/>
      <c r="D495" s="122"/>
      <c r="E495" s="122"/>
      <c r="F495" s="122"/>
      <c r="G495" s="122"/>
      <c r="H495" s="122"/>
      <c r="I495" s="122"/>
      <c r="J495" s="122"/>
      <c r="K495" s="122"/>
      <c r="L495" s="122"/>
      <c r="M495" s="122"/>
      <c r="N495" s="122"/>
      <c r="O495" s="122"/>
      <c r="P495" s="122"/>
      <c r="Q495" s="122"/>
      <c r="R495" s="122"/>
      <c r="S495" s="122"/>
      <c r="T495" s="122"/>
      <c r="U495" s="122"/>
      <c r="V495" s="122"/>
      <c r="W495" s="122"/>
      <c r="X495" s="122"/>
      <c r="Y495" s="122"/>
      <c r="Z495" s="122"/>
    </row>
    <row r="496" spans="1:26" ht="12.75" customHeight="1">
      <c r="A496" s="122"/>
      <c r="B496" s="122"/>
      <c r="C496" s="122"/>
      <c r="D496" s="122"/>
      <c r="E496" s="122"/>
      <c r="F496" s="122"/>
      <c r="G496" s="122"/>
      <c r="H496" s="122"/>
      <c r="I496" s="122"/>
      <c r="J496" s="122"/>
      <c r="K496" s="122"/>
      <c r="L496" s="122"/>
      <c r="M496" s="122"/>
      <c r="N496" s="122"/>
      <c r="O496" s="122"/>
      <c r="P496" s="122"/>
      <c r="Q496" s="122"/>
      <c r="R496" s="122"/>
      <c r="S496" s="122"/>
      <c r="T496" s="122"/>
      <c r="U496" s="122"/>
      <c r="V496" s="122"/>
      <c r="W496" s="122"/>
      <c r="X496" s="122"/>
      <c r="Y496" s="122"/>
      <c r="Z496" s="122"/>
    </row>
    <row r="497" spans="1:26" ht="12.75" customHeight="1">
      <c r="A497" s="122"/>
      <c r="B497" s="122"/>
      <c r="C497" s="122"/>
      <c r="D497" s="122"/>
      <c r="E497" s="122"/>
      <c r="F497" s="122"/>
      <c r="G497" s="122"/>
      <c r="H497" s="122"/>
      <c r="I497" s="122"/>
      <c r="J497" s="122"/>
      <c r="K497" s="122"/>
      <c r="L497" s="122"/>
      <c r="M497" s="122"/>
      <c r="N497" s="122"/>
      <c r="O497" s="122"/>
      <c r="P497" s="122"/>
      <c r="Q497" s="122"/>
      <c r="R497" s="122"/>
      <c r="S497" s="122"/>
      <c r="T497" s="122"/>
      <c r="U497" s="122"/>
      <c r="V497" s="122"/>
      <c r="W497" s="122"/>
      <c r="X497" s="122"/>
      <c r="Y497" s="122"/>
      <c r="Z497" s="122"/>
    </row>
    <row r="498" spans="1:26" ht="12.75" customHeight="1">
      <c r="A498" s="122"/>
      <c r="B498" s="122"/>
      <c r="C498" s="122"/>
      <c r="D498" s="122"/>
      <c r="E498" s="122"/>
      <c r="F498" s="122"/>
      <c r="G498" s="122"/>
      <c r="H498" s="122"/>
      <c r="I498" s="122"/>
      <c r="J498" s="122"/>
      <c r="K498" s="122"/>
      <c r="L498" s="122"/>
      <c r="M498" s="122"/>
      <c r="N498" s="122"/>
      <c r="O498" s="122"/>
      <c r="P498" s="122"/>
      <c r="Q498" s="122"/>
      <c r="R498" s="122"/>
      <c r="S498" s="122"/>
      <c r="T498" s="122"/>
      <c r="U498" s="122"/>
      <c r="V498" s="122"/>
      <c r="W498" s="122"/>
      <c r="X498" s="122"/>
      <c r="Y498" s="122"/>
      <c r="Z498" s="122"/>
    </row>
    <row r="499" spans="1:26" ht="12.75" customHeight="1">
      <c r="A499" s="122"/>
      <c r="B499" s="122"/>
      <c r="C499" s="122"/>
      <c r="D499" s="122"/>
      <c r="E499" s="122"/>
      <c r="F499" s="122"/>
      <c r="G499" s="122"/>
      <c r="H499" s="122"/>
      <c r="I499" s="122"/>
      <c r="J499" s="122"/>
      <c r="K499" s="122"/>
      <c r="L499" s="122"/>
      <c r="M499" s="122"/>
      <c r="N499" s="122"/>
      <c r="O499" s="122"/>
      <c r="P499" s="122"/>
      <c r="Q499" s="122"/>
      <c r="R499" s="122"/>
      <c r="S499" s="122"/>
      <c r="T499" s="122"/>
      <c r="U499" s="122"/>
      <c r="V499" s="122"/>
      <c r="W499" s="122"/>
      <c r="X499" s="122"/>
      <c r="Y499" s="122"/>
      <c r="Z499" s="122"/>
    </row>
    <row r="500" spans="1:26" ht="12.75" customHeight="1">
      <c r="A500" s="122"/>
      <c r="B500" s="122"/>
      <c r="C500" s="122"/>
      <c r="D500" s="122"/>
      <c r="E500" s="122"/>
      <c r="F500" s="122"/>
      <c r="G500" s="122"/>
      <c r="H500" s="122"/>
      <c r="I500" s="122"/>
      <c r="J500" s="122"/>
      <c r="K500" s="122"/>
      <c r="L500" s="122"/>
      <c r="M500" s="122"/>
      <c r="N500" s="122"/>
      <c r="O500" s="122"/>
      <c r="P500" s="122"/>
      <c r="Q500" s="122"/>
      <c r="R500" s="122"/>
      <c r="S500" s="122"/>
      <c r="T500" s="122"/>
      <c r="U500" s="122"/>
      <c r="V500" s="122"/>
      <c r="W500" s="122"/>
      <c r="X500" s="122"/>
      <c r="Y500" s="122"/>
      <c r="Z500" s="122"/>
    </row>
    <row r="501" spans="1:26" ht="12.75" customHeight="1">
      <c r="A501" s="122"/>
      <c r="B501" s="122"/>
      <c r="C501" s="122"/>
      <c r="D501" s="122"/>
      <c r="E501" s="122"/>
      <c r="F501" s="122"/>
      <c r="G501" s="122"/>
      <c r="H501" s="122"/>
      <c r="I501" s="122"/>
      <c r="J501" s="122"/>
      <c r="K501" s="122"/>
      <c r="L501" s="122"/>
      <c r="M501" s="122"/>
      <c r="N501" s="122"/>
      <c r="O501" s="122"/>
      <c r="P501" s="122"/>
      <c r="Q501" s="122"/>
      <c r="R501" s="122"/>
      <c r="S501" s="122"/>
      <c r="T501" s="122"/>
      <c r="U501" s="122"/>
      <c r="V501" s="122"/>
      <c r="W501" s="122"/>
      <c r="X501" s="122"/>
      <c r="Y501" s="122"/>
      <c r="Z501" s="122"/>
    </row>
    <row r="502" spans="1:26" ht="12.75" customHeight="1">
      <c r="A502" s="122"/>
      <c r="B502" s="122"/>
      <c r="C502" s="122"/>
      <c r="D502" s="122"/>
      <c r="E502" s="122"/>
      <c r="F502" s="122"/>
      <c r="G502" s="122"/>
      <c r="H502" s="122"/>
      <c r="I502" s="122"/>
      <c r="J502" s="122"/>
      <c r="K502" s="122"/>
      <c r="L502" s="122"/>
      <c r="M502" s="122"/>
      <c r="N502" s="122"/>
      <c r="O502" s="122"/>
      <c r="P502" s="122"/>
      <c r="Q502" s="122"/>
      <c r="R502" s="122"/>
      <c r="S502" s="122"/>
      <c r="T502" s="122"/>
      <c r="U502" s="122"/>
      <c r="V502" s="122"/>
      <c r="W502" s="122"/>
      <c r="X502" s="122"/>
      <c r="Y502" s="122"/>
      <c r="Z502" s="122"/>
    </row>
    <row r="503" spans="1:26" ht="12.75" customHeight="1">
      <c r="A503" s="122"/>
      <c r="B503" s="122"/>
      <c r="C503" s="122"/>
      <c r="D503" s="122"/>
      <c r="E503" s="122"/>
      <c r="F503" s="122"/>
      <c r="G503" s="122"/>
      <c r="H503" s="122"/>
      <c r="I503" s="122"/>
      <c r="J503" s="122"/>
      <c r="K503" s="122"/>
      <c r="L503" s="122"/>
      <c r="M503" s="122"/>
      <c r="N503" s="122"/>
      <c r="O503" s="122"/>
      <c r="P503" s="122"/>
      <c r="Q503" s="122"/>
      <c r="R503" s="122"/>
      <c r="S503" s="122"/>
      <c r="T503" s="122"/>
      <c r="U503" s="122"/>
      <c r="V503" s="122"/>
      <c r="W503" s="122"/>
      <c r="X503" s="122"/>
      <c r="Y503" s="122"/>
      <c r="Z503" s="122"/>
    </row>
    <row r="504" spans="1:26" ht="12.75" customHeight="1">
      <c r="A504" s="122"/>
      <c r="B504" s="122"/>
      <c r="C504" s="122"/>
      <c r="D504" s="122"/>
      <c r="E504" s="122"/>
      <c r="F504" s="122"/>
      <c r="G504" s="122"/>
      <c r="H504" s="122"/>
      <c r="I504" s="122"/>
      <c r="J504" s="122"/>
      <c r="K504" s="122"/>
      <c r="L504" s="122"/>
      <c r="M504" s="122"/>
      <c r="N504" s="122"/>
      <c r="O504" s="122"/>
      <c r="P504" s="122"/>
      <c r="Q504" s="122"/>
      <c r="R504" s="122"/>
      <c r="S504" s="122"/>
      <c r="T504" s="122"/>
      <c r="U504" s="122"/>
      <c r="V504" s="122"/>
      <c r="W504" s="122"/>
      <c r="X504" s="122"/>
      <c r="Y504" s="122"/>
      <c r="Z504" s="122"/>
    </row>
    <row r="505" spans="1:26" ht="12.75" customHeight="1">
      <c r="A505" s="122"/>
      <c r="B505" s="122"/>
      <c r="C505" s="122"/>
      <c r="D505" s="122"/>
      <c r="E505" s="122"/>
      <c r="F505" s="122"/>
      <c r="G505" s="122"/>
      <c r="H505" s="122"/>
      <c r="I505" s="122"/>
      <c r="J505" s="122"/>
      <c r="K505" s="122"/>
      <c r="L505" s="122"/>
      <c r="M505" s="122"/>
      <c r="N505" s="122"/>
      <c r="O505" s="122"/>
      <c r="P505" s="122"/>
      <c r="Q505" s="122"/>
      <c r="R505" s="122"/>
      <c r="S505" s="122"/>
      <c r="T505" s="122"/>
      <c r="U505" s="122"/>
      <c r="V505" s="122"/>
      <c r="W505" s="122"/>
      <c r="X505" s="122"/>
      <c r="Y505" s="122"/>
      <c r="Z505" s="122"/>
    </row>
    <row r="506" spans="1:26" ht="12.75" customHeight="1">
      <c r="A506" s="122"/>
      <c r="B506" s="122"/>
      <c r="C506" s="122"/>
      <c r="D506" s="122"/>
      <c r="E506" s="122"/>
      <c r="F506" s="122"/>
      <c r="G506" s="122"/>
      <c r="H506" s="122"/>
      <c r="I506" s="122"/>
      <c r="J506" s="122"/>
      <c r="K506" s="122"/>
      <c r="L506" s="122"/>
      <c r="M506" s="122"/>
      <c r="N506" s="122"/>
      <c r="O506" s="122"/>
      <c r="P506" s="122"/>
      <c r="Q506" s="122"/>
      <c r="R506" s="122"/>
      <c r="S506" s="122"/>
      <c r="T506" s="122"/>
      <c r="U506" s="122"/>
      <c r="V506" s="122"/>
      <c r="W506" s="122"/>
      <c r="X506" s="122"/>
      <c r="Y506" s="122"/>
      <c r="Z506" s="122"/>
    </row>
    <row r="507" spans="1:26" ht="12.75" customHeight="1">
      <c r="A507" s="122"/>
      <c r="B507" s="122"/>
      <c r="C507" s="122"/>
      <c r="D507" s="122"/>
      <c r="E507" s="122"/>
      <c r="F507" s="122"/>
      <c r="G507" s="122"/>
      <c r="H507" s="122"/>
      <c r="I507" s="122"/>
      <c r="J507" s="122"/>
      <c r="K507" s="122"/>
      <c r="L507" s="122"/>
      <c r="M507" s="122"/>
      <c r="N507" s="122"/>
      <c r="O507" s="122"/>
      <c r="P507" s="122"/>
      <c r="Q507" s="122"/>
      <c r="R507" s="122"/>
      <c r="S507" s="122"/>
      <c r="T507" s="122"/>
      <c r="U507" s="122"/>
      <c r="V507" s="122"/>
      <c r="W507" s="122"/>
      <c r="X507" s="122"/>
      <c r="Y507" s="122"/>
      <c r="Z507" s="122"/>
    </row>
    <row r="508" spans="1:26" ht="12.75" customHeight="1">
      <c r="A508" s="122"/>
      <c r="B508" s="122"/>
      <c r="C508" s="122"/>
      <c r="D508" s="122"/>
      <c r="E508" s="122"/>
      <c r="F508" s="122"/>
      <c r="G508" s="122"/>
      <c r="H508" s="122"/>
      <c r="I508" s="122"/>
      <c r="J508" s="122"/>
      <c r="K508" s="122"/>
      <c r="L508" s="122"/>
      <c r="M508" s="122"/>
      <c r="N508" s="122"/>
      <c r="O508" s="122"/>
      <c r="P508" s="122"/>
      <c r="Q508" s="122"/>
      <c r="R508" s="122"/>
      <c r="S508" s="122"/>
      <c r="T508" s="122"/>
      <c r="U508" s="122"/>
      <c r="V508" s="122"/>
      <c r="W508" s="122"/>
      <c r="X508" s="122"/>
      <c r="Y508" s="122"/>
      <c r="Z508" s="122"/>
    </row>
    <row r="509" spans="1:26" ht="12.75" customHeight="1">
      <c r="A509" s="122"/>
      <c r="B509" s="122"/>
      <c r="C509" s="122"/>
      <c r="D509" s="122"/>
      <c r="E509" s="122"/>
      <c r="F509" s="122"/>
      <c r="G509" s="122"/>
      <c r="H509" s="122"/>
      <c r="I509" s="122"/>
      <c r="J509" s="122"/>
      <c r="K509" s="122"/>
      <c r="L509" s="122"/>
      <c r="M509" s="122"/>
      <c r="N509" s="122"/>
      <c r="O509" s="122"/>
      <c r="P509" s="122"/>
      <c r="Q509" s="122"/>
      <c r="R509" s="122"/>
      <c r="S509" s="122"/>
      <c r="T509" s="122"/>
      <c r="U509" s="122"/>
      <c r="V509" s="122"/>
      <c r="W509" s="122"/>
      <c r="X509" s="122"/>
      <c r="Y509" s="122"/>
      <c r="Z509" s="122"/>
    </row>
    <row r="510" spans="1:26" ht="12.75" customHeight="1">
      <c r="A510" s="122"/>
      <c r="B510" s="122"/>
      <c r="C510" s="122"/>
      <c r="D510" s="122"/>
      <c r="E510" s="122"/>
      <c r="F510" s="122"/>
      <c r="G510" s="122"/>
      <c r="H510" s="122"/>
      <c r="I510" s="122"/>
      <c r="J510" s="122"/>
      <c r="K510" s="122"/>
      <c r="L510" s="122"/>
      <c r="M510" s="122"/>
      <c r="N510" s="122"/>
      <c r="O510" s="122"/>
      <c r="P510" s="122"/>
      <c r="Q510" s="122"/>
      <c r="R510" s="122"/>
      <c r="S510" s="122"/>
      <c r="T510" s="122"/>
      <c r="U510" s="122"/>
      <c r="V510" s="122"/>
      <c r="W510" s="122"/>
      <c r="X510" s="122"/>
      <c r="Y510" s="122"/>
      <c r="Z510" s="122"/>
    </row>
    <row r="511" spans="1:26" ht="12.75" customHeight="1">
      <c r="A511" s="122"/>
      <c r="B511" s="122"/>
      <c r="C511" s="122"/>
      <c r="D511" s="122"/>
      <c r="E511" s="122"/>
      <c r="F511" s="122"/>
      <c r="G511" s="122"/>
      <c r="H511" s="122"/>
      <c r="I511" s="122"/>
      <c r="J511" s="122"/>
      <c r="K511" s="122"/>
      <c r="L511" s="122"/>
      <c r="M511" s="122"/>
      <c r="N511" s="122"/>
      <c r="O511" s="122"/>
      <c r="P511" s="122"/>
      <c r="Q511" s="122"/>
      <c r="R511" s="122"/>
      <c r="S511" s="122"/>
      <c r="T511" s="122"/>
      <c r="U511" s="122"/>
      <c r="V511" s="122"/>
      <c r="W511" s="122"/>
      <c r="X511" s="122"/>
      <c r="Y511" s="122"/>
      <c r="Z511" s="122"/>
    </row>
    <row r="512" spans="1:26" ht="12.75" customHeight="1">
      <c r="A512" s="122"/>
      <c r="B512" s="122"/>
      <c r="C512" s="122"/>
      <c r="D512" s="122"/>
      <c r="E512" s="122"/>
      <c r="F512" s="122"/>
      <c r="G512" s="122"/>
      <c r="H512" s="122"/>
      <c r="I512" s="122"/>
      <c r="J512" s="122"/>
      <c r="K512" s="122"/>
      <c r="L512" s="122"/>
      <c r="M512" s="122"/>
      <c r="N512" s="122"/>
      <c r="O512" s="122"/>
      <c r="P512" s="122"/>
      <c r="Q512" s="122"/>
      <c r="R512" s="122"/>
      <c r="S512" s="122"/>
      <c r="T512" s="122"/>
      <c r="U512" s="122"/>
      <c r="V512" s="122"/>
      <c r="W512" s="122"/>
      <c r="X512" s="122"/>
      <c r="Y512" s="122"/>
      <c r="Z512" s="122"/>
    </row>
    <row r="513" spans="1:26" ht="12.75" customHeight="1">
      <c r="A513" s="122"/>
      <c r="B513" s="122"/>
      <c r="C513" s="122"/>
      <c r="D513" s="122"/>
      <c r="E513" s="122"/>
      <c r="F513" s="122"/>
      <c r="G513" s="122"/>
      <c r="H513" s="122"/>
      <c r="I513" s="122"/>
      <c r="J513" s="122"/>
      <c r="K513" s="122"/>
      <c r="L513" s="122"/>
      <c r="M513" s="122"/>
      <c r="N513" s="122"/>
      <c r="O513" s="122"/>
      <c r="P513" s="122"/>
      <c r="Q513" s="122"/>
      <c r="R513" s="122"/>
      <c r="S513" s="122"/>
      <c r="T513" s="122"/>
      <c r="U513" s="122"/>
      <c r="V513" s="122"/>
      <c r="W513" s="122"/>
      <c r="X513" s="122"/>
      <c r="Y513" s="122"/>
      <c r="Z513" s="122"/>
    </row>
    <row r="514" spans="1:26" ht="12.75" customHeight="1">
      <c r="A514" s="122"/>
      <c r="B514" s="122"/>
      <c r="C514" s="122"/>
      <c r="D514" s="122"/>
      <c r="E514" s="122"/>
      <c r="F514" s="122"/>
      <c r="G514" s="122"/>
      <c r="H514" s="122"/>
      <c r="I514" s="122"/>
      <c r="J514" s="122"/>
      <c r="K514" s="122"/>
      <c r="L514" s="122"/>
      <c r="M514" s="122"/>
      <c r="N514" s="122"/>
      <c r="O514" s="122"/>
      <c r="P514" s="122"/>
      <c r="Q514" s="122"/>
      <c r="R514" s="122"/>
      <c r="S514" s="122"/>
      <c r="T514" s="122"/>
      <c r="U514" s="122"/>
      <c r="V514" s="122"/>
      <c r="W514" s="122"/>
      <c r="X514" s="122"/>
      <c r="Y514" s="122"/>
      <c r="Z514" s="122"/>
    </row>
    <row r="515" spans="1:26" ht="12.75" customHeight="1">
      <c r="A515" s="122"/>
      <c r="B515" s="122"/>
      <c r="C515" s="122"/>
      <c r="D515" s="122"/>
      <c r="E515" s="122"/>
      <c r="F515" s="122"/>
      <c r="G515" s="122"/>
      <c r="H515" s="122"/>
      <c r="I515" s="122"/>
      <c r="J515" s="122"/>
      <c r="K515" s="122"/>
      <c r="L515" s="122"/>
      <c r="M515" s="122"/>
      <c r="N515" s="122"/>
      <c r="O515" s="122"/>
      <c r="P515" s="122"/>
      <c r="Q515" s="122"/>
      <c r="R515" s="122"/>
      <c r="S515" s="122"/>
      <c r="T515" s="122"/>
      <c r="U515" s="122"/>
      <c r="V515" s="122"/>
      <c r="W515" s="122"/>
      <c r="X515" s="122"/>
      <c r="Y515" s="122"/>
      <c r="Z515" s="122"/>
    </row>
    <row r="516" spans="1:26" ht="12.75" customHeight="1">
      <c r="A516" s="122"/>
      <c r="B516" s="122"/>
      <c r="C516" s="122"/>
      <c r="D516" s="122"/>
      <c r="E516" s="122"/>
      <c r="F516" s="122"/>
      <c r="G516" s="122"/>
      <c r="H516" s="122"/>
      <c r="I516" s="122"/>
      <c r="J516" s="122"/>
      <c r="K516" s="122"/>
      <c r="L516" s="122"/>
      <c r="M516" s="122"/>
      <c r="N516" s="122"/>
      <c r="O516" s="122"/>
      <c r="P516" s="122"/>
      <c r="Q516" s="122"/>
      <c r="R516" s="122"/>
      <c r="S516" s="122"/>
      <c r="T516" s="122"/>
      <c r="U516" s="122"/>
      <c r="V516" s="122"/>
      <c r="W516" s="122"/>
      <c r="X516" s="122"/>
      <c r="Y516" s="122"/>
      <c r="Z516" s="122"/>
    </row>
    <row r="517" spans="1:26" ht="12.75" customHeight="1">
      <c r="A517" s="122"/>
      <c r="B517" s="122"/>
      <c r="C517" s="122"/>
      <c r="D517" s="122"/>
      <c r="E517" s="122"/>
      <c r="F517" s="122"/>
      <c r="G517" s="122"/>
      <c r="H517" s="122"/>
      <c r="I517" s="122"/>
      <c r="J517" s="122"/>
      <c r="K517" s="122"/>
      <c r="L517" s="122"/>
      <c r="M517" s="122"/>
      <c r="N517" s="122"/>
      <c r="O517" s="122"/>
      <c r="P517" s="122"/>
      <c r="Q517" s="122"/>
      <c r="R517" s="122"/>
      <c r="S517" s="122"/>
      <c r="T517" s="122"/>
      <c r="U517" s="122"/>
      <c r="V517" s="122"/>
      <c r="W517" s="122"/>
      <c r="X517" s="122"/>
      <c r="Y517" s="122"/>
      <c r="Z517" s="122"/>
    </row>
    <row r="518" spans="1:26" ht="12.75" customHeight="1">
      <c r="A518" s="122"/>
      <c r="B518" s="122"/>
      <c r="C518" s="122"/>
      <c r="D518" s="122"/>
      <c r="E518" s="122"/>
      <c r="F518" s="122"/>
      <c r="G518" s="122"/>
      <c r="H518" s="122"/>
      <c r="I518" s="122"/>
      <c r="J518" s="122"/>
      <c r="K518" s="122"/>
      <c r="L518" s="122"/>
      <c r="M518" s="122"/>
      <c r="N518" s="122"/>
      <c r="O518" s="122"/>
      <c r="P518" s="122"/>
      <c r="Q518" s="122"/>
      <c r="R518" s="122"/>
      <c r="S518" s="122"/>
      <c r="T518" s="122"/>
      <c r="U518" s="122"/>
      <c r="V518" s="122"/>
      <c r="W518" s="122"/>
      <c r="X518" s="122"/>
      <c r="Y518" s="122"/>
      <c r="Z518" s="122"/>
    </row>
    <row r="519" spans="1:26" ht="12.75" customHeight="1">
      <c r="A519" s="122"/>
      <c r="B519" s="122"/>
      <c r="C519" s="122"/>
      <c r="D519" s="122"/>
      <c r="E519" s="122"/>
      <c r="F519" s="122"/>
      <c r="G519" s="122"/>
      <c r="H519" s="122"/>
      <c r="I519" s="122"/>
      <c r="J519" s="122"/>
      <c r="K519" s="122"/>
      <c r="L519" s="122"/>
      <c r="M519" s="122"/>
      <c r="N519" s="122"/>
      <c r="O519" s="122"/>
      <c r="P519" s="122"/>
      <c r="Q519" s="122"/>
      <c r="R519" s="122"/>
      <c r="S519" s="122"/>
      <c r="T519" s="122"/>
      <c r="U519" s="122"/>
      <c r="V519" s="122"/>
      <c r="W519" s="122"/>
      <c r="X519" s="122"/>
      <c r="Y519" s="122"/>
      <c r="Z519" s="122"/>
    </row>
    <row r="520" spans="1:26" ht="12.75" customHeight="1">
      <c r="A520" s="122"/>
      <c r="B520" s="122"/>
      <c r="C520" s="122"/>
      <c r="D520" s="122"/>
      <c r="E520" s="122"/>
      <c r="F520" s="122"/>
      <c r="G520" s="122"/>
      <c r="H520" s="122"/>
      <c r="I520" s="122"/>
      <c r="J520" s="122"/>
      <c r="K520" s="122"/>
      <c r="L520" s="122"/>
      <c r="M520" s="122"/>
      <c r="N520" s="122"/>
      <c r="O520" s="122"/>
      <c r="P520" s="122"/>
      <c r="Q520" s="122"/>
      <c r="R520" s="122"/>
      <c r="S520" s="122"/>
      <c r="T520" s="122"/>
      <c r="U520" s="122"/>
      <c r="V520" s="122"/>
      <c r="W520" s="122"/>
      <c r="X520" s="122"/>
      <c r="Y520" s="122"/>
      <c r="Z520" s="122"/>
    </row>
    <row r="521" spans="1:26" ht="12.75" customHeight="1">
      <c r="A521" s="122"/>
      <c r="B521" s="122"/>
      <c r="C521" s="122"/>
      <c r="D521" s="122"/>
      <c r="E521" s="122"/>
      <c r="F521" s="122"/>
      <c r="G521" s="122"/>
      <c r="H521" s="122"/>
      <c r="I521" s="122"/>
      <c r="J521" s="122"/>
      <c r="K521" s="122"/>
      <c r="L521" s="122"/>
      <c r="M521" s="122"/>
      <c r="N521" s="122"/>
      <c r="O521" s="122"/>
      <c r="P521" s="122"/>
      <c r="Q521" s="122"/>
      <c r="R521" s="122"/>
      <c r="S521" s="122"/>
      <c r="T521" s="122"/>
      <c r="U521" s="122"/>
      <c r="V521" s="122"/>
      <c r="W521" s="122"/>
      <c r="X521" s="122"/>
      <c r="Y521" s="122"/>
      <c r="Z521" s="122"/>
    </row>
    <row r="522" spans="1:26" ht="12.75" customHeight="1">
      <c r="A522" s="122"/>
      <c r="B522" s="122"/>
      <c r="C522" s="122"/>
      <c r="D522" s="122"/>
      <c r="E522" s="122"/>
      <c r="F522" s="122"/>
      <c r="G522" s="122"/>
      <c r="H522" s="122"/>
      <c r="I522" s="122"/>
      <c r="J522" s="122"/>
      <c r="K522" s="122"/>
      <c r="L522" s="122"/>
      <c r="M522" s="122"/>
      <c r="N522" s="122"/>
      <c r="O522" s="122"/>
      <c r="P522" s="122"/>
      <c r="Q522" s="122"/>
      <c r="R522" s="122"/>
      <c r="S522" s="122"/>
      <c r="T522" s="122"/>
      <c r="U522" s="122"/>
      <c r="V522" s="122"/>
      <c r="W522" s="122"/>
      <c r="X522" s="122"/>
      <c r="Y522" s="122"/>
      <c r="Z522" s="122"/>
    </row>
    <row r="523" spans="1:26" ht="12.75" customHeight="1">
      <c r="A523" s="122"/>
      <c r="B523" s="122"/>
      <c r="C523" s="122"/>
      <c r="D523" s="122"/>
      <c r="E523" s="122"/>
      <c r="F523" s="122"/>
      <c r="G523" s="122"/>
      <c r="H523" s="122"/>
      <c r="I523" s="122"/>
      <c r="J523" s="122"/>
      <c r="K523" s="122"/>
      <c r="L523" s="122"/>
      <c r="M523" s="122"/>
      <c r="N523" s="122"/>
      <c r="O523" s="122"/>
      <c r="P523" s="122"/>
      <c r="Q523" s="122"/>
      <c r="R523" s="122"/>
      <c r="S523" s="122"/>
      <c r="T523" s="122"/>
      <c r="U523" s="122"/>
      <c r="V523" s="122"/>
      <c r="W523" s="122"/>
      <c r="X523" s="122"/>
      <c r="Y523" s="122"/>
      <c r="Z523" s="122"/>
    </row>
    <row r="524" spans="1:26" ht="12.75" customHeight="1">
      <c r="A524" s="122"/>
      <c r="B524" s="122"/>
      <c r="C524" s="122"/>
      <c r="D524" s="122"/>
      <c r="E524" s="122"/>
      <c r="F524" s="122"/>
      <c r="G524" s="122"/>
      <c r="H524" s="122"/>
      <c r="I524" s="122"/>
      <c r="J524" s="122"/>
      <c r="K524" s="122"/>
      <c r="L524" s="122"/>
      <c r="M524" s="122"/>
      <c r="N524" s="122"/>
      <c r="O524" s="122"/>
      <c r="P524" s="122"/>
      <c r="Q524" s="122"/>
      <c r="R524" s="122"/>
      <c r="S524" s="122"/>
      <c r="T524" s="122"/>
      <c r="U524" s="122"/>
      <c r="V524" s="122"/>
      <c r="W524" s="122"/>
      <c r="X524" s="122"/>
      <c r="Y524" s="122"/>
      <c r="Z524" s="122"/>
    </row>
    <row r="525" spans="1:26" ht="12.75" customHeight="1">
      <c r="A525" s="122"/>
      <c r="B525" s="122"/>
      <c r="C525" s="122"/>
      <c r="D525" s="122"/>
      <c r="E525" s="122"/>
      <c r="F525" s="122"/>
      <c r="G525" s="122"/>
      <c r="H525" s="122"/>
      <c r="I525" s="122"/>
      <c r="J525" s="122"/>
      <c r="K525" s="122"/>
      <c r="L525" s="122"/>
      <c r="M525" s="122"/>
      <c r="N525" s="122"/>
      <c r="O525" s="122"/>
      <c r="P525" s="122"/>
      <c r="Q525" s="122"/>
      <c r="R525" s="122"/>
      <c r="S525" s="122"/>
      <c r="T525" s="122"/>
      <c r="U525" s="122"/>
      <c r="V525" s="122"/>
      <c r="W525" s="122"/>
      <c r="X525" s="122"/>
      <c r="Y525" s="122"/>
      <c r="Z525" s="122"/>
    </row>
    <row r="526" spans="1:26" ht="12.75" customHeight="1">
      <c r="A526" s="122"/>
      <c r="B526" s="122"/>
      <c r="C526" s="122"/>
      <c r="D526" s="122"/>
      <c r="E526" s="122"/>
      <c r="F526" s="122"/>
      <c r="G526" s="122"/>
      <c r="H526" s="122"/>
      <c r="I526" s="122"/>
      <c r="J526" s="122"/>
      <c r="K526" s="122"/>
      <c r="L526" s="122"/>
      <c r="M526" s="122"/>
      <c r="N526" s="122"/>
      <c r="O526" s="122"/>
      <c r="P526" s="122"/>
      <c r="Q526" s="122"/>
      <c r="R526" s="122"/>
      <c r="S526" s="122"/>
      <c r="T526" s="122"/>
      <c r="U526" s="122"/>
      <c r="V526" s="122"/>
      <c r="W526" s="122"/>
      <c r="X526" s="122"/>
      <c r="Y526" s="122"/>
      <c r="Z526" s="122"/>
    </row>
    <row r="527" spans="1:26" ht="12.75" customHeight="1">
      <c r="A527" s="122"/>
      <c r="B527" s="122"/>
      <c r="C527" s="122"/>
      <c r="D527" s="122"/>
      <c r="E527" s="122"/>
      <c r="F527" s="122"/>
      <c r="G527" s="122"/>
      <c r="H527" s="122"/>
      <c r="I527" s="122"/>
      <c r="J527" s="122"/>
      <c r="K527" s="122"/>
      <c r="L527" s="122"/>
      <c r="M527" s="122"/>
      <c r="N527" s="122"/>
      <c r="O527" s="122"/>
      <c r="P527" s="122"/>
      <c r="Q527" s="122"/>
      <c r="R527" s="122"/>
      <c r="S527" s="122"/>
      <c r="T527" s="122"/>
      <c r="U527" s="122"/>
      <c r="V527" s="122"/>
      <c r="W527" s="122"/>
      <c r="X527" s="122"/>
      <c r="Y527" s="122"/>
      <c r="Z527" s="122"/>
    </row>
    <row r="528" spans="1:26" ht="12.75" customHeight="1">
      <c r="A528" s="122"/>
      <c r="B528" s="122"/>
      <c r="C528" s="122"/>
      <c r="D528" s="122"/>
      <c r="E528" s="122"/>
      <c r="F528" s="122"/>
      <c r="G528" s="122"/>
      <c r="H528" s="122"/>
      <c r="I528" s="122"/>
      <c r="J528" s="122"/>
      <c r="K528" s="122"/>
      <c r="L528" s="122"/>
      <c r="M528" s="122"/>
      <c r="N528" s="122"/>
      <c r="O528" s="122"/>
      <c r="P528" s="122"/>
      <c r="Q528" s="122"/>
      <c r="R528" s="122"/>
      <c r="S528" s="122"/>
      <c r="T528" s="122"/>
      <c r="U528" s="122"/>
      <c r="V528" s="122"/>
      <c r="W528" s="122"/>
      <c r="X528" s="122"/>
      <c r="Y528" s="122"/>
      <c r="Z528" s="122"/>
    </row>
    <row r="529" spans="1:26" ht="12.75" customHeight="1">
      <c r="A529" s="122"/>
      <c r="B529" s="122"/>
      <c r="C529" s="122"/>
      <c r="D529" s="122"/>
      <c r="E529" s="122"/>
      <c r="F529" s="122"/>
      <c r="G529" s="122"/>
      <c r="H529" s="122"/>
      <c r="I529" s="122"/>
      <c r="J529" s="122"/>
      <c r="K529" s="122"/>
      <c r="L529" s="122"/>
      <c r="M529" s="122"/>
      <c r="N529" s="122"/>
      <c r="O529" s="122"/>
      <c r="P529" s="122"/>
      <c r="Q529" s="122"/>
      <c r="R529" s="122"/>
      <c r="S529" s="122"/>
      <c r="T529" s="122"/>
      <c r="U529" s="122"/>
      <c r="V529" s="122"/>
      <c r="W529" s="122"/>
      <c r="X529" s="122"/>
      <c r="Y529" s="122"/>
      <c r="Z529" s="122"/>
    </row>
    <row r="530" spans="1:26" ht="12.75" customHeight="1">
      <c r="A530" s="122"/>
      <c r="B530" s="122"/>
      <c r="C530" s="122"/>
      <c r="D530" s="122"/>
      <c r="E530" s="122"/>
      <c r="F530" s="122"/>
      <c r="G530" s="122"/>
      <c r="H530" s="122"/>
      <c r="I530" s="122"/>
      <c r="J530" s="122"/>
      <c r="K530" s="122"/>
      <c r="L530" s="122"/>
      <c r="M530" s="122"/>
      <c r="N530" s="122"/>
      <c r="O530" s="122"/>
      <c r="P530" s="122"/>
      <c r="Q530" s="122"/>
      <c r="R530" s="122"/>
      <c r="S530" s="122"/>
      <c r="T530" s="122"/>
      <c r="U530" s="122"/>
      <c r="V530" s="122"/>
      <c r="W530" s="122"/>
      <c r="X530" s="122"/>
      <c r="Y530" s="122"/>
      <c r="Z530" s="122"/>
    </row>
    <row r="531" spans="1:26" ht="12.75" customHeight="1">
      <c r="A531" s="122"/>
      <c r="B531" s="122"/>
      <c r="C531" s="122"/>
      <c r="D531" s="122"/>
      <c r="E531" s="122"/>
      <c r="F531" s="122"/>
      <c r="G531" s="122"/>
      <c r="H531" s="122"/>
      <c r="I531" s="122"/>
      <c r="J531" s="122"/>
      <c r="K531" s="122"/>
      <c r="L531" s="122"/>
      <c r="M531" s="122"/>
      <c r="N531" s="122"/>
      <c r="O531" s="122"/>
      <c r="P531" s="122"/>
      <c r="Q531" s="122"/>
      <c r="R531" s="122"/>
      <c r="S531" s="122"/>
      <c r="T531" s="122"/>
      <c r="U531" s="122"/>
      <c r="V531" s="122"/>
      <c r="W531" s="122"/>
      <c r="X531" s="122"/>
      <c r="Y531" s="122"/>
      <c r="Z531" s="122"/>
    </row>
    <row r="532" spans="1:26" ht="12.75" customHeight="1">
      <c r="A532" s="122"/>
      <c r="B532" s="122"/>
      <c r="C532" s="122"/>
      <c r="D532" s="122"/>
      <c r="E532" s="122"/>
      <c r="F532" s="122"/>
      <c r="G532" s="122"/>
      <c r="H532" s="122"/>
      <c r="I532" s="122"/>
      <c r="J532" s="122"/>
      <c r="K532" s="122"/>
      <c r="L532" s="122"/>
      <c r="M532" s="122"/>
      <c r="N532" s="122"/>
      <c r="O532" s="122"/>
      <c r="P532" s="122"/>
      <c r="Q532" s="122"/>
      <c r="R532" s="122"/>
      <c r="S532" s="122"/>
      <c r="T532" s="122"/>
      <c r="U532" s="122"/>
      <c r="V532" s="122"/>
      <c r="W532" s="122"/>
      <c r="X532" s="122"/>
      <c r="Y532" s="122"/>
      <c r="Z532" s="122"/>
    </row>
    <row r="533" spans="1:26" ht="12.75" customHeight="1">
      <c r="A533" s="122"/>
      <c r="B533" s="122"/>
      <c r="C533" s="122"/>
      <c r="D533" s="122"/>
      <c r="E533" s="122"/>
      <c r="F533" s="122"/>
      <c r="G533" s="122"/>
      <c r="H533" s="122"/>
      <c r="I533" s="122"/>
      <c r="J533" s="122"/>
      <c r="K533" s="122"/>
      <c r="L533" s="122"/>
      <c r="M533" s="122"/>
      <c r="N533" s="122"/>
      <c r="O533" s="122"/>
      <c r="P533" s="122"/>
      <c r="Q533" s="122"/>
      <c r="R533" s="122"/>
      <c r="S533" s="122"/>
      <c r="T533" s="122"/>
      <c r="U533" s="122"/>
      <c r="V533" s="122"/>
      <c r="W533" s="122"/>
      <c r="X533" s="122"/>
      <c r="Y533" s="122"/>
      <c r="Z533" s="122"/>
    </row>
    <row r="534" spans="1:26" ht="12.75" customHeight="1">
      <c r="A534" s="122"/>
      <c r="B534" s="122"/>
      <c r="C534" s="122"/>
      <c r="D534" s="122"/>
      <c r="E534" s="122"/>
      <c r="F534" s="122"/>
      <c r="G534" s="122"/>
      <c r="H534" s="122"/>
      <c r="I534" s="122"/>
      <c r="J534" s="122"/>
      <c r="K534" s="122"/>
      <c r="L534" s="122"/>
      <c r="M534" s="122"/>
      <c r="N534" s="122"/>
      <c r="O534" s="122"/>
      <c r="P534" s="122"/>
      <c r="Q534" s="122"/>
      <c r="R534" s="122"/>
      <c r="S534" s="122"/>
      <c r="T534" s="122"/>
      <c r="U534" s="122"/>
      <c r="V534" s="122"/>
      <c r="W534" s="122"/>
      <c r="X534" s="122"/>
      <c r="Y534" s="122"/>
      <c r="Z534" s="122"/>
    </row>
    <row r="535" spans="1:26" ht="12.75" customHeight="1">
      <c r="A535" s="122"/>
      <c r="B535" s="122"/>
      <c r="C535" s="122"/>
      <c r="D535" s="122"/>
      <c r="E535" s="122"/>
      <c r="F535" s="122"/>
      <c r="G535" s="122"/>
      <c r="H535" s="122"/>
      <c r="I535" s="122"/>
      <c r="J535" s="122"/>
      <c r="K535" s="122"/>
      <c r="L535" s="122"/>
      <c r="M535" s="122"/>
      <c r="N535" s="122"/>
      <c r="O535" s="122"/>
      <c r="P535" s="122"/>
      <c r="Q535" s="122"/>
      <c r="R535" s="122"/>
      <c r="S535" s="122"/>
      <c r="T535" s="122"/>
      <c r="U535" s="122"/>
      <c r="V535" s="122"/>
      <c r="W535" s="122"/>
      <c r="X535" s="122"/>
      <c r="Y535" s="122"/>
      <c r="Z535" s="122"/>
    </row>
    <row r="536" spans="1:26" ht="12.75" customHeight="1">
      <c r="A536" s="122"/>
      <c r="B536" s="122"/>
      <c r="C536" s="122"/>
      <c r="D536" s="122"/>
      <c r="E536" s="122"/>
      <c r="F536" s="122"/>
      <c r="G536" s="122"/>
      <c r="H536" s="122"/>
      <c r="I536" s="122"/>
      <c r="J536" s="122"/>
      <c r="K536" s="122"/>
      <c r="L536" s="122"/>
      <c r="M536" s="122"/>
      <c r="N536" s="122"/>
      <c r="O536" s="122"/>
      <c r="P536" s="122"/>
      <c r="Q536" s="122"/>
      <c r="R536" s="122"/>
      <c r="S536" s="122"/>
      <c r="T536" s="122"/>
      <c r="U536" s="122"/>
      <c r="V536" s="122"/>
      <c r="W536" s="122"/>
      <c r="X536" s="122"/>
      <c r="Y536" s="122"/>
      <c r="Z536" s="122"/>
    </row>
    <row r="537" spans="1:26" ht="12.75" customHeight="1">
      <c r="A537" s="122"/>
      <c r="B537" s="122"/>
      <c r="C537" s="122"/>
      <c r="D537" s="122"/>
      <c r="E537" s="122"/>
      <c r="F537" s="122"/>
      <c r="G537" s="122"/>
      <c r="H537" s="122"/>
      <c r="I537" s="122"/>
      <c r="J537" s="122"/>
      <c r="K537" s="122"/>
      <c r="L537" s="122"/>
      <c r="M537" s="122"/>
      <c r="N537" s="122"/>
      <c r="O537" s="122"/>
      <c r="P537" s="122"/>
      <c r="Q537" s="122"/>
      <c r="R537" s="122"/>
      <c r="S537" s="122"/>
      <c r="T537" s="122"/>
      <c r="U537" s="122"/>
      <c r="V537" s="122"/>
      <c r="W537" s="122"/>
      <c r="X537" s="122"/>
      <c r="Y537" s="122"/>
      <c r="Z537" s="122"/>
    </row>
    <row r="538" spans="1:26" ht="12.75" customHeight="1">
      <c r="A538" s="122"/>
      <c r="B538" s="122"/>
      <c r="C538" s="122"/>
      <c r="D538" s="122"/>
      <c r="E538" s="122"/>
      <c r="F538" s="122"/>
      <c r="G538" s="122"/>
      <c r="H538" s="122"/>
      <c r="I538" s="122"/>
      <c r="J538" s="122"/>
      <c r="K538" s="122"/>
      <c r="L538" s="122"/>
      <c r="M538" s="122"/>
      <c r="N538" s="122"/>
      <c r="O538" s="122"/>
      <c r="P538" s="122"/>
      <c r="Q538" s="122"/>
      <c r="R538" s="122"/>
      <c r="S538" s="122"/>
      <c r="T538" s="122"/>
      <c r="U538" s="122"/>
      <c r="V538" s="122"/>
      <c r="W538" s="122"/>
      <c r="X538" s="122"/>
      <c r="Y538" s="122"/>
      <c r="Z538" s="122"/>
    </row>
    <row r="539" spans="1:26" ht="12.75" customHeight="1">
      <c r="A539" s="122"/>
      <c r="B539" s="122"/>
      <c r="C539" s="122"/>
      <c r="D539" s="122"/>
      <c r="E539" s="122"/>
      <c r="F539" s="122"/>
      <c r="G539" s="122"/>
      <c r="H539" s="122"/>
      <c r="I539" s="122"/>
      <c r="J539" s="122"/>
      <c r="K539" s="122"/>
      <c r="L539" s="122"/>
      <c r="M539" s="122"/>
      <c r="N539" s="122"/>
      <c r="O539" s="122"/>
      <c r="P539" s="122"/>
      <c r="Q539" s="122"/>
      <c r="R539" s="122"/>
      <c r="S539" s="122"/>
      <c r="T539" s="122"/>
      <c r="U539" s="122"/>
      <c r="V539" s="122"/>
      <c r="W539" s="122"/>
      <c r="X539" s="122"/>
      <c r="Y539" s="122"/>
      <c r="Z539" s="122"/>
    </row>
    <row r="540" spans="1:26" ht="12.75" customHeight="1">
      <c r="A540" s="122"/>
      <c r="B540" s="122"/>
      <c r="C540" s="122"/>
      <c r="D540" s="122"/>
      <c r="E540" s="122"/>
      <c r="F540" s="122"/>
      <c r="G540" s="122"/>
      <c r="H540" s="122"/>
      <c r="I540" s="122"/>
      <c r="J540" s="122"/>
      <c r="K540" s="122"/>
      <c r="L540" s="122"/>
      <c r="M540" s="122"/>
      <c r="N540" s="122"/>
      <c r="O540" s="122"/>
      <c r="P540" s="122"/>
      <c r="Q540" s="122"/>
      <c r="R540" s="122"/>
      <c r="S540" s="122"/>
      <c r="T540" s="122"/>
      <c r="U540" s="122"/>
      <c r="V540" s="122"/>
      <c r="W540" s="122"/>
      <c r="X540" s="122"/>
      <c r="Y540" s="122"/>
      <c r="Z540" s="122"/>
    </row>
    <row r="541" spans="1:26" ht="12.75" customHeight="1">
      <c r="A541" s="122"/>
      <c r="B541" s="122"/>
      <c r="C541" s="122"/>
      <c r="D541" s="122"/>
      <c r="E541" s="122"/>
      <c r="F541" s="122"/>
      <c r="G541" s="122"/>
      <c r="H541" s="122"/>
      <c r="I541" s="122"/>
      <c r="J541" s="122"/>
      <c r="K541" s="122"/>
      <c r="L541" s="122"/>
      <c r="M541" s="122"/>
      <c r="N541" s="122"/>
      <c r="O541" s="122"/>
      <c r="P541" s="122"/>
      <c r="Q541" s="122"/>
      <c r="R541" s="122"/>
      <c r="S541" s="122"/>
      <c r="T541" s="122"/>
      <c r="U541" s="122"/>
      <c r="V541" s="122"/>
      <c r="W541" s="122"/>
      <c r="X541" s="122"/>
      <c r="Y541" s="122"/>
      <c r="Z541" s="122"/>
    </row>
    <row r="542" spans="1:26" ht="12.75" customHeight="1">
      <c r="A542" s="122"/>
      <c r="B542" s="122"/>
      <c r="C542" s="122"/>
      <c r="D542" s="122"/>
      <c r="E542" s="122"/>
      <c r="F542" s="122"/>
      <c r="G542" s="122"/>
      <c r="H542" s="122"/>
      <c r="I542" s="122"/>
      <c r="J542" s="122"/>
      <c r="K542" s="122"/>
      <c r="L542" s="122"/>
      <c r="M542" s="122"/>
      <c r="N542" s="122"/>
      <c r="O542" s="122"/>
      <c r="P542" s="122"/>
      <c r="Q542" s="122"/>
      <c r="R542" s="122"/>
      <c r="S542" s="122"/>
      <c r="T542" s="122"/>
      <c r="U542" s="122"/>
      <c r="V542" s="122"/>
      <c r="W542" s="122"/>
      <c r="X542" s="122"/>
      <c r="Y542" s="122"/>
      <c r="Z542" s="122"/>
    </row>
    <row r="543" spans="1:26" ht="12.75" customHeight="1">
      <c r="A543" s="122"/>
      <c r="B543" s="122"/>
      <c r="C543" s="122"/>
      <c r="D543" s="122"/>
      <c r="E543" s="122"/>
      <c r="F543" s="122"/>
      <c r="G543" s="122"/>
      <c r="H543" s="122"/>
      <c r="I543" s="122"/>
      <c r="J543" s="122"/>
      <c r="K543" s="122"/>
      <c r="L543" s="122"/>
      <c r="M543" s="122"/>
      <c r="N543" s="122"/>
      <c r="O543" s="122"/>
      <c r="P543" s="122"/>
      <c r="Q543" s="122"/>
      <c r="R543" s="122"/>
      <c r="S543" s="122"/>
      <c r="T543" s="122"/>
      <c r="U543" s="122"/>
      <c r="V543" s="122"/>
      <c r="W543" s="122"/>
      <c r="X543" s="122"/>
      <c r="Y543" s="122"/>
      <c r="Z543" s="122"/>
    </row>
    <row r="544" spans="1:26" ht="12.75" customHeight="1">
      <c r="A544" s="122"/>
      <c r="B544" s="122"/>
      <c r="C544" s="122"/>
      <c r="D544" s="122"/>
      <c r="E544" s="122"/>
      <c r="F544" s="122"/>
      <c r="G544" s="122"/>
      <c r="H544" s="122"/>
      <c r="I544" s="122"/>
      <c r="J544" s="122"/>
      <c r="K544" s="122"/>
      <c r="L544" s="122"/>
      <c r="M544" s="122"/>
      <c r="N544" s="122"/>
      <c r="O544" s="122"/>
      <c r="P544" s="122"/>
      <c r="Q544" s="122"/>
      <c r="R544" s="122"/>
      <c r="S544" s="122"/>
      <c r="T544" s="122"/>
      <c r="U544" s="122"/>
      <c r="V544" s="122"/>
      <c r="W544" s="122"/>
      <c r="X544" s="122"/>
      <c r="Y544" s="122"/>
      <c r="Z544" s="122"/>
    </row>
    <row r="545" spans="1:26" ht="12.75" customHeight="1">
      <c r="A545" s="122"/>
      <c r="B545" s="122"/>
      <c r="C545" s="122"/>
      <c r="D545" s="122"/>
      <c r="E545" s="122"/>
      <c r="F545" s="122"/>
      <c r="G545" s="122"/>
      <c r="H545" s="122"/>
      <c r="I545" s="122"/>
      <c r="J545" s="122"/>
      <c r="K545" s="122"/>
      <c r="L545" s="122"/>
      <c r="M545" s="122"/>
      <c r="N545" s="122"/>
      <c r="O545" s="122"/>
      <c r="P545" s="122"/>
      <c r="Q545" s="122"/>
      <c r="R545" s="122"/>
      <c r="S545" s="122"/>
      <c r="T545" s="122"/>
      <c r="U545" s="122"/>
      <c r="V545" s="122"/>
      <c r="W545" s="122"/>
      <c r="X545" s="122"/>
      <c r="Y545" s="122"/>
      <c r="Z545" s="122"/>
    </row>
    <row r="546" spans="1:26" ht="12.75" customHeight="1">
      <c r="A546" s="122"/>
      <c r="B546" s="122"/>
      <c r="C546" s="122"/>
      <c r="D546" s="122"/>
      <c r="E546" s="122"/>
      <c r="F546" s="122"/>
      <c r="G546" s="122"/>
      <c r="H546" s="122"/>
      <c r="I546" s="122"/>
      <c r="J546" s="122"/>
      <c r="K546" s="122"/>
      <c r="L546" s="122"/>
      <c r="M546" s="122"/>
      <c r="N546" s="122"/>
      <c r="O546" s="122"/>
      <c r="P546" s="122"/>
      <c r="Q546" s="122"/>
      <c r="R546" s="122"/>
      <c r="S546" s="122"/>
      <c r="T546" s="122"/>
      <c r="U546" s="122"/>
      <c r="V546" s="122"/>
      <c r="W546" s="122"/>
      <c r="X546" s="122"/>
      <c r="Y546" s="122"/>
      <c r="Z546" s="122"/>
    </row>
    <row r="547" spans="1:26" ht="12.75" customHeight="1">
      <c r="A547" s="122"/>
      <c r="B547" s="122"/>
      <c r="C547" s="122"/>
      <c r="D547" s="122"/>
      <c r="E547" s="122"/>
      <c r="F547" s="122"/>
      <c r="G547" s="122"/>
      <c r="H547" s="122"/>
      <c r="I547" s="122"/>
      <c r="J547" s="122"/>
      <c r="K547" s="122"/>
      <c r="L547" s="122"/>
      <c r="M547" s="122"/>
      <c r="N547" s="122"/>
      <c r="O547" s="122"/>
      <c r="P547" s="122"/>
      <c r="Q547" s="122"/>
      <c r="R547" s="122"/>
      <c r="S547" s="122"/>
      <c r="T547" s="122"/>
      <c r="U547" s="122"/>
      <c r="V547" s="122"/>
      <c r="W547" s="122"/>
      <c r="X547" s="122"/>
      <c r="Y547" s="122"/>
      <c r="Z547" s="122"/>
    </row>
    <row r="548" spans="1:26" ht="12.75" customHeight="1">
      <c r="A548" s="122"/>
      <c r="B548" s="122"/>
      <c r="C548" s="122"/>
      <c r="D548" s="122"/>
      <c r="E548" s="122"/>
      <c r="F548" s="122"/>
      <c r="G548" s="122"/>
      <c r="H548" s="122"/>
      <c r="I548" s="122"/>
      <c r="J548" s="122"/>
      <c r="K548" s="122"/>
      <c r="L548" s="122"/>
      <c r="M548" s="122"/>
      <c r="N548" s="122"/>
      <c r="O548" s="122"/>
      <c r="P548" s="122"/>
      <c r="Q548" s="122"/>
      <c r="R548" s="122"/>
      <c r="S548" s="122"/>
      <c r="T548" s="122"/>
      <c r="U548" s="122"/>
      <c r="V548" s="122"/>
      <c r="W548" s="122"/>
      <c r="X548" s="122"/>
      <c r="Y548" s="122"/>
      <c r="Z548" s="122"/>
    </row>
    <row r="549" spans="1:26" ht="12.75" customHeight="1">
      <c r="A549" s="122"/>
      <c r="B549" s="122"/>
      <c r="C549" s="122"/>
      <c r="D549" s="122"/>
      <c r="E549" s="122"/>
      <c r="F549" s="122"/>
      <c r="G549" s="122"/>
      <c r="H549" s="122"/>
      <c r="I549" s="122"/>
      <c r="J549" s="122"/>
      <c r="K549" s="122"/>
      <c r="L549" s="122"/>
      <c r="M549" s="122"/>
      <c r="N549" s="122"/>
      <c r="O549" s="122"/>
      <c r="P549" s="122"/>
      <c r="Q549" s="122"/>
      <c r="R549" s="122"/>
      <c r="S549" s="122"/>
      <c r="T549" s="122"/>
      <c r="U549" s="122"/>
      <c r="V549" s="122"/>
      <c r="W549" s="122"/>
      <c r="X549" s="122"/>
      <c r="Y549" s="122"/>
      <c r="Z549" s="122"/>
    </row>
    <row r="550" spans="1:26" ht="12.75" customHeight="1">
      <c r="A550" s="122"/>
      <c r="B550" s="122"/>
      <c r="C550" s="122"/>
      <c r="D550" s="122"/>
      <c r="E550" s="122"/>
      <c r="F550" s="122"/>
      <c r="G550" s="122"/>
      <c r="H550" s="122"/>
      <c r="I550" s="122"/>
      <c r="J550" s="122"/>
      <c r="K550" s="122"/>
      <c r="L550" s="122"/>
      <c r="M550" s="122"/>
      <c r="N550" s="122"/>
      <c r="O550" s="122"/>
      <c r="P550" s="122"/>
      <c r="Q550" s="122"/>
      <c r="R550" s="122"/>
      <c r="S550" s="122"/>
      <c r="T550" s="122"/>
      <c r="U550" s="122"/>
      <c r="V550" s="122"/>
      <c r="W550" s="122"/>
      <c r="X550" s="122"/>
      <c r="Y550" s="122"/>
      <c r="Z550" s="122"/>
    </row>
    <row r="551" spans="1:26" ht="12.75" customHeight="1">
      <c r="A551" s="122"/>
      <c r="B551" s="122"/>
      <c r="C551" s="122"/>
      <c r="D551" s="122"/>
      <c r="E551" s="122"/>
      <c r="F551" s="122"/>
      <c r="G551" s="122"/>
      <c r="H551" s="122"/>
      <c r="I551" s="122"/>
      <c r="J551" s="122"/>
      <c r="K551" s="122"/>
      <c r="L551" s="122"/>
      <c r="M551" s="122"/>
      <c r="N551" s="122"/>
      <c r="O551" s="122"/>
      <c r="P551" s="122"/>
      <c r="Q551" s="122"/>
      <c r="R551" s="122"/>
      <c r="S551" s="122"/>
      <c r="T551" s="122"/>
      <c r="U551" s="122"/>
      <c r="V551" s="122"/>
      <c r="W551" s="122"/>
      <c r="X551" s="122"/>
      <c r="Y551" s="122"/>
      <c r="Z551" s="122"/>
    </row>
    <row r="552" spans="1:26" ht="12.75" customHeight="1">
      <c r="A552" s="122"/>
      <c r="B552" s="122"/>
      <c r="C552" s="122"/>
      <c r="D552" s="122"/>
      <c r="E552" s="122"/>
      <c r="F552" s="122"/>
      <c r="G552" s="122"/>
      <c r="H552" s="122"/>
      <c r="I552" s="122"/>
      <c r="J552" s="122"/>
      <c r="K552" s="122"/>
      <c r="L552" s="122"/>
      <c r="M552" s="122"/>
      <c r="N552" s="122"/>
      <c r="O552" s="122"/>
      <c r="P552" s="122"/>
      <c r="Q552" s="122"/>
      <c r="R552" s="122"/>
      <c r="S552" s="122"/>
      <c r="T552" s="122"/>
      <c r="U552" s="122"/>
      <c r="V552" s="122"/>
      <c r="W552" s="122"/>
      <c r="X552" s="122"/>
      <c r="Y552" s="122"/>
      <c r="Z552" s="122"/>
    </row>
    <row r="553" spans="1:26" ht="12.75" customHeight="1">
      <c r="A553" s="122"/>
      <c r="B553" s="122"/>
      <c r="C553" s="122"/>
      <c r="D553" s="122"/>
      <c r="E553" s="122"/>
      <c r="F553" s="122"/>
      <c r="G553" s="122"/>
      <c r="H553" s="122"/>
      <c r="I553" s="122"/>
      <c r="J553" s="122"/>
      <c r="K553" s="122"/>
      <c r="L553" s="122"/>
      <c r="M553" s="122"/>
      <c r="N553" s="122"/>
      <c r="O553" s="122"/>
      <c r="P553" s="122"/>
      <c r="Q553" s="122"/>
      <c r="R553" s="122"/>
      <c r="S553" s="122"/>
      <c r="T553" s="122"/>
      <c r="U553" s="122"/>
      <c r="V553" s="122"/>
      <c r="W553" s="122"/>
      <c r="X553" s="122"/>
      <c r="Y553" s="122"/>
      <c r="Z553" s="122"/>
    </row>
    <row r="554" spans="1:26" ht="12.75" customHeight="1">
      <c r="A554" s="122"/>
      <c r="B554" s="122"/>
      <c r="C554" s="122"/>
      <c r="D554" s="122"/>
      <c r="E554" s="122"/>
      <c r="F554" s="122"/>
      <c r="G554" s="122"/>
      <c r="H554" s="122"/>
      <c r="I554" s="122"/>
      <c r="J554" s="122"/>
      <c r="K554" s="122"/>
      <c r="L554" s="122"/>
      <c r="M554" s="122"/>
      <c r="N554" s="122"/>
      <c r="O554" s="122"/>
      <c r="P554" s="122"/>
      <c r="Q554" s="122"/>
      <c r="R554" s="122"/>
      <c r="S554" s="122"/>
      <c r="T554" s="122"/>
      <c r="U554" s="122"/>
      <c r="V554" s="122"/>
      <c r="W554" s="122"/>
      <c r="X554" s="122"/>
      <c r="Y554" s="122"/>
      <c r="Z554" s="122"/>
    </row>
    <row r="555" spans="1:26" ht="12.75" customHeight="1">
      <c r="A555" s="122"/>
      <c r="B555" s="122"/>
      <c r="C555" s="122"/>
      <c r="D555" s="122"/>
      <c r="E555" s="122"/>
      <c r="F555" s="122"/>
      <c r="G555" s="122"/>
      <c r="H555" s="122"/>
      <c r="I555" s="122"/>
      <c r="J555" s="122"/>
      <c r="K555" s="122"/>
      <c r="L555" s="122"/>
      <c r="M555" s="122"/>
      <c r="N555" s="122"/>
      <c r="O555" s="122"/>
      <c r="P555" s="122"/>
      <c r="Q555" s="122"/>
      <c r="R555" s="122"/>
      <c r="S555" s="122"/>
      <c r="T555" s="122"/>
      <c r="U555" s="122"/>
      <c r="V555" s="122"/>
      <c r="W555" s="122"/>
      <c r="X555" s="122"/>
      <c r="Y555" s="122"/>
      <c r="Z555" s="122"/>
    </row>
    <row r="556" spans="1:26" ht="12.75" customHeight="1">
      <c r="A556" s="122"/>
      <c r="B556" s="122"/>
      <c r="C556" s="122"/>
      <c r="D556" s="122"/>
      <c r="E556" s="122"/>
      <c r="F556" s="122"/>
      <c r="G556" s="122"/>
      <c r="H556" s="122"/>
      <c r="I556" s="122"/>
      <c r="J556" s="122"/>
      <c r="K556" s="122"/>
      <c r="L556" s="122"/>
      <c r="M556" s="122"/>
      <c r="N556" s="122"/>
      <c r="O556" s="122"/>
      <c r="P556" s="122"/>
      <c r="Q556" s="122"/>
      <c r="R556" s="122"/>
      <c r="S556" s="122"/>
      <c r="T556" s="122"/>
      <c r="U556" s="122"/>
      <c r="V556" s="122"/>
      <c r="W556" s="122"/>
      <c r="X556" s="122"/>
      <c r="Y556" s="122"/>
      <c r="Z556" s="122"/>
    </row>
    <row r="557" spans="1:26" ht="12.75" customHeight="1">
      <c r="A557" s="122"/>
      <c r="B557" s="122"/>
      <c r="C557" s="122"/>
      <c r="D557" s="122"/>
      <c r="E557" s="122"/>
      <c r="F557" s="122"/>
      <c r="G557" s="122"/>
      <c r="H557" s="122"/>
      <c r="I557" s="122"/>
      <c r="J557" s="122"/>
      <c r="K557" s="122"/>
      <c r="L557" s="122"/>
      <c r="M557" s="122"/>
      <c r="N557" s="122"/>
      <c r="O557" s="122"/>
      <c r="P557" s="122"/>
      <c r="Q557" s="122"/>
      <c r="R557" s="122"/>
      <c r="S557" s="122"/>
      <c r="T557" s="122"/>
      <c r="U557" s="122"/>
      <c r="V557" s="122"/>
      <c r="W557" s="122"/>
      <c r="X557" s="122"/>
      <c r="Y557" s="122"/>
      <c r="Z557" s="122"/>
    </row>
    <row r="558" spans="1:26" ht="12.75" customHeight="1">
      <c r="A558" s="122"/>
      <c r="B558" s="122"/>
      <c r="C558" s="122"/>
      <c r="D558" s="122"/>
      <c r="E558" s="122"/>
      <c r="F558" s="122"/>
      <c r="G558" s="122"/>
      <c r="H558" s="122"/>
      <c r="I558" s="122"/>
      <c r="J558" s="122"/>
      <c r="K558" s="122"/>
      <c r="L558" s="122"/>
      <c r="M558" s="122"/>
      <c r="N558" s="122"/>
      <c r="O558" s="122"/>
      <c r="P558" s="122"/>
      <c r="Q558" s="122"/>
      <c r="R558" s="122"/>
      <c r="S558" s="122"/>
      <c r="T558" s="122"/>
      <c r="U558" s="122"/>
      <c r="V558" s="122"/>
      <c r="W558" s="122"/>
      <c r="X558" s="122"/>
      <c r="Y558" s="122"/>
      <c r="Z558" s="122"/>
    </row>
    <row r="559" spans="1:26" ht="12.75" customHeight="1">
      <c r="A559" s="122"/>
      <c r="B559" s="122"/>
      <c r="C559" s="122"/>
      <c r="D559" s="122"/>
      <c r="E559" s="122"/>
      <c r="F559" s="122"/>
      <c r="G559" s="122"/>
      <c r="H559" s="122"/>
      <c r="I559" s="122"/>
      <c r="J559" s="122"/>
      <c r="K559" s="122"/>
      <c r="L559" s="122"/>
      <c r="M559" s="122"/>
      <c r="N559" s="122"/>
      <c r="O559" s="122"/>
      <c r="P559" s="122"/>
      <c r="Q559" s="122"/>
      <c r="R559" s="122"/>
      <c r="S559" s="122"/>
      <c r="T559" s="122"/>
      <c r="U559" s="122"/>
      <c r="V559" s="122"/>
      <c r="W559" s="122"/>
      <c r="X559" s="122"/>
      <c r="Y559" s="122"/>
      <c r="Z559" s="122"/>
    </row>
    <row r="560" spans="1:26" ht="12.75" customHeight="1">
      <c r="A560" s="122"/>
      <c r="B560" s="122"/>
      <c r="C560" s="122"/>
      <c r="D560" s="122"/>
      <c r="E560" s="122"/>
      <c r="F560" s="122"/>
      <c r="G560" s="122"/>
      <c r="H560" s="122"/>
      <c r="I560" s="122"/>
      <c r="J560" s="122"/>
      <c r="K560" s="122"/>
      <c r="L560" s="122"/>
      <c r="M560" s="122"/>
      <c r="N560" s="122"/>
      <c r="O560" s="122"/>
      <c r="P560" s="122"/>
      <c r="Q560" s="122"/>
      <c r="R560" s="122"/>
      <c r="S560" s="122"/>
      <c r="T560" s="122"/>
      <c r="U560" s="122"/>
      <c r="V560" s="122"/>
      <c r="W560" s="122"/>
      <c r="X560" s="122"/>
      <c r="Y560" s="122"/>
      <c r="Z560" s="122"/>
    </row>
    <row r="561" spans="1:26" ht="12.75" customHeight="1">
      <c r="A561" s="122"/>
      <c r="B561" s="122"/>
      <c r="C561" s="122"/>
      <c r="D561" s="122"/>
      <c r="E561" s="122"/>
      <c r="F561" s="122"/>
      <c r="G561" s="122"/>
      <c r="H561" s="122"/>
      <c r="I561" s="122"/>
      <c r="J561" s="122"/>
      <c r="K561" s="122"/>
      <c r="L561" s="122"/>
      <c r="M561" s="122"/>
      <c r="N561" s="122"/>
      <c r="O561" s="122"/>
      <c r="P561" s="122"/>
      <c r="Q561" s="122"/>
      <c r="R561" s="122"/>
      <c r="S561" s="122"/>
      <c r="T561" s="122"/>
      <c r="U561" s="122"/>
      <c r="V561" s="122"/>
      <c r="W561" s="122"/>
      <c r="X561" s="122"/>
      <c r="Y561" s="122"/>
      <c r="Z561" s="122"/>
    </row>
    <row r="562" spans="1:26" ht="12.75" customHeight="1">
      <c r="A562" s="122"/>
      <c r="B562" s="122"/>
      <c r="C562" s="122"/>
      <c r="D562" s="122"/>
      <c r="E562" s="122"/>
      <c r="F562" s="122"/>
      <c r="G562" s="122"/>
      <c r="H562" s="122"/>
      <c r="I562" s="122"/>
      <c r="J562" s="122"/>
      <c r="K562" s="122"/>
      <c r="L562" s="122"/>
      <c r="M562" s="122"/>
      <c r="N562" s="122"/>
      <c r="O562" s="122"/>
      <c r="P562" s="122"/>
      <c r="Q562" s="122"/>
      <c r="R562" s="122"/>
      <c r="S562" s="122"/>
      <c r="T562" s="122"/>
      <c r="U562" s="122"/>
      <c r="V562" s="122"/>
      <c r="W562" s="122"/>
      <c r="X562" s="122"/>
      <c r="Y562" s="122"/>
      <c r="Z562" s="122"/>
    </row>
    <row r="563" spans="1:26" ht="12.75" customHeight="1">
      <c r="A563" s="122"/>
      <c r="B563" s="122"/>
      <c r="C563" s="122"/>
      <c r="D563" s="122"/>
      <c r="E563" s="122"/>
      <c r="F563" s="122"/>
      <c r="G563" s="122"/>
      <c r="H563" s="122"/>
      <c r="I563" s="122"/>
      <c r="J563" s="122"/>
      <c r="K563" s="122"/>
      <c r="L563" s="122"/>
      <c r="M563" s="122"/>
      <c r="N563" s="122"/>
      <c r="O563" s="122"/>
      <c r="P563" s="122"/>
      <c r="Q563" s="122"/>
      <c r="R563" s="122"/>
      <c r="S563" s="122"/>
      <c r="T563" s="122"/>
      <c r="U563" s="122"/>
      <c r="V563" s="122"/>
      <c r="W563" s="122"/>
      <c r="X563" s="122"/>
      <c r="Y563" s="122"/>
      <c r="Z563" s="122"/>
    </row>
    <row r="564" spans="1:26" ht="12.75" customHeight="1">
      <c r="A564" s="122"/>
      <c r="B564" s="122"/>
      <c r="C564" s="122"/>
      <c r="D564" s="122"/>
      <c r="E564" s="122"/>
      <c r="F564" s="122"/>
      <c r="G564" s="122"/>
      <c r="H564" s="122"/>
      <c r="I564" s="122"/>
      <c r="J564" s="122"/>
      <c r="K564" s="122"/>
      <c r="L564" s="122"/>
      <c r="M564" s="122"/>
      <c r="N564" s="122"/>
      <c r="O564" s="122"/>
      <c r="P564" s="122"/>
      <c r="Q564" s="122"/>
      <c r="R564" s="122"/>
      <c r="S564" s="122"/>
      <c r="T564" s="122"/>
      <c r="U564" s="122"/>
      <c r="V564" s="122"/>
      <c r="W564" s="122"/>
      <c r="X564" s="122"/>
      <c r="Y564" s="122"/>
      <c r="Z564" s="122"/>
    </row>
    <row r="565" spans="1:26" ht="12.75" customHeight="1">
      <c r="A565" s="122"/>
      <c r="B565" s="122"/>
      <c r="C565" s="122"/>
      <c r="D565" s="122"/>
      <c r="E565" s="122"/>
      <c r="F565" s="122"/>
      <c r="G565" s="122"/>
      <c r="H565" s="122"/>
      <c r="I565" s="122"/>
      <c r="J565" s="122"/>
      <c r="K565" s="122"/>
      <c r="L565" s="122"/>
      <c r="M565" s="122"/>
      <c r="N565" s="122"/>
      <c r="O565" s="122"/>
      <c r="P565" s="122"/>
      <c r="Q565" s="122"/>
      <c r="R565" s="122"/>
      <c r="S565" s="122"/>
      <c r="T565" s="122"/>
      <c r="U565" s="122"/>
      <c r="V565" s="122"/>
      <c r="W565" s="122"/>
      <c r="X565" s="122"/>
      <c r="Y565" s="122"/>
      <c r="Z565" s="122"/>
    </row>
    <row r="566" spans="1:26" ht="12.75" customHeight="1">
      <c r="A566" s="122"/>
      <c r="B566" s="122"/>
      <c r="C566" s="122"/>
      <c r="D566" s="122"/>
      <c r="E566" s="122"/>
      <c r="F566" s="122"/>
      <c r="G566" s="122"/>
      <c r="H566" s="122"/>
      <c r="I566" s="122"/>
      <c r="J566" s="122"/>
      <c r="K566" s="122"/>
      <c r="L566" s="122"/>
      <c r="M566" s="122"/>
      <c r="N566" s="122"/>
      <c r="O566" s="122"/>
      <c r="P566" s="122"/>
      <c r="Q566" s="122"/>
      <c r="R566" s="122"/>
      <c r="S566" s="122"/>
      <c r="T566" s="122"/>
      <c r="U566" s="122"/>
      <c r="V566" s="122"/>
      <c r="W566" s="122"/>
      <c r="X566" s="122"/>
      <c r="Y566" s="122"/>
      <c r="Z566" s="122"/>
    </row>
    <row r="567" spans="1:26" ht="12.75" customHeight="1">
      <c r="A567" s="122"/>
      <c r="B567" s="122"/>
      <c r="C567" s="122"/>
      <c r="D567" s="122"/>
      <c r="E567" s="122"/>
      <c r="F567" s="122"/>
      <c r="G567" s="122"/>
      <c r="H567" s="122"/>
      <c r="I567" s="122"/>
      <c r="J567" s="122"/>
      <c r="K567" s="122"/>
      <c r="L567" s="122"/>
      <c r="M567" s="122"/>
      <c r="N567" s="122"/>
      <c r="O567" s="122"/>
      <c r="P567" s="122"/>
      <c r="Q567" s="122"/>
      <c r="R567" s="122"/>
      <c r="S567" s="122"/>
      <c r="T567" s="122"/>
      <c r="U567" s="122"/>
      <c r="V567" s="122"/>
      <c r="W567" s="122"/>
      <c r="X567" s="122"/>
      <c r="Y567" s="122"/>
      <c r="Z567" s="122"/>
    </row>
    <row r="568" spans="1:26" ht="12.75" customHeight="1">
      <c r="A568" s="122"/>
      <c r="B568" s="122"/>
      <c r="C568" s="122"/>
      <c r="D568" s="122"/>
      <c r="E568" s="122"/>
      <c r="F568" s="122"/>
      <c r="G568" s="122"/>
      <c r="H568" s="122"/>
      <c r="I568" s="122"/>
      <c r="J568" s="122"/>
      <c r="K568" s="122"/>
      <c r="L568" s="122"/>
      <c r="M568" s="122"/>
      <c r="N568" s="122"/>
      <c r="O568" s="122"/>
      <c r="P568" s="122"/>
      <c r="Q568" s="122"/>
      <c r="R568" s="122"/>
      <c r="S568" s="122"/>
      <c r="T568" s="122"/>
      <c r="U568" s="122"/>
      <c r="V568" s="122"/>
      <c r="W568" s="122"/>
      <c r="X568" s="122"/>
      <c r="Y568" s="122"/>
      <c r="Z568" s="122"/>
    </row>
    <row r="569" spans="1:26" ht="12.75" customHeight="1">
      <c r="A569" s="122"/>
      <c r="B569" s="122"/>
      <c r="C569" s="122"/>
      <c r="D569" s="122"/>
      <c r="E569" s="122"/>
      <c r="F569" s="122"/>
      <c r="G569" s="122"/>
      <c r="H569" s="122"/>
      <c r="I569" s="122"/>
      <c r="J569" s="122"/>
      <c r="K569" s="122"/>
      <c r="L569" s="122"/>
      <c r="M569" s="122"/>
      <c r="N569" s="122"/>
      <c r="O569" s="122"/>
      <c r="P569" s="122"/>
      <c r="Q569" s="122"/>
      <c r="R569" s="122"/>
      <c r="S569" s="122"/>
      <c r="T569" s="122"/>
      <c r="U569" s="122"/>
      <c r="V569" s="122"/>
      <c r="W569" s="122"/>
      <c r="X569" s="122"/>
      <c r="Y569" s="122"/>
      <c r="Z569" s="122"/>
    </row>
    <row r="570" spans="1:26" ht="12.75" customHeight="1">
      <c r="A570" s="122"/>
      <c r="B570" s="122"/>
      <c r="C570" s="122"/>
      <c r="D570" s="122"/>
      <c r="E570" s="122"/>
      <c r="F570" s="122"/>
      <c r="G570" s="122"/>
      <c r="H570" s="122"/>
      <c r="I570" s="122"/>
      <c r="J570" s="122"/>
      <c r="K570" s="122"/>
      <c r="L570" s="122"/>
      <c r="M570" s="122"/>
      <c r="N570" s="122"/>
      <c r="O570" s="122"/>
      <c r="P570" s="122"/>
      <c r="Q570" s="122"/>
      <c r="R570" s="122"/>
      <c r="S570" s="122"/>
      <c r="T570" s="122"/>
      <c r="U570" s="122"/>
      <c r="V570" s="122"/>
      <c r="W570" s="122"/>
      <c r="X570" s="122"/>
      <c r="Y570" s="122"/>
      <c r="Z570" s="122"/>
    </row>
    <row r="571" spans="1:26" ht="12.75" customHeight="1">
      <c r="A571" s="122"/>
      <c r="B571" s="122"/>
      <c r="C571" s="122"/>
      <c r="D571" s="122"/>
      <c r="E571" s="122"/>
      <c r="F571" s="122"/>
      <c r="G571" s="122"/>
      <c r="H571" s="122"/>
      <c r="I571" s="122"/>
      <c r="J571" s="122"/>
      <c r="K571" s="122"/>
      <c r="L571" s="122"/>
      <c r="M571" s="122"/>
      <c r="N571" s="122"/>
      <c r="O571" s="122"/>
      <c r="P571" s="122"/>
      <c r="Q571" s="122"/>
      <c r="R571" s="122"/>
      <c r="S571" s="122"/>
      <c r="T571" s="122"/>
      <c r="U571" s="122"/>
      <c r="V571" s="122"/>
      <c r="W571" s="122"/>
      <c r="X571" s="122"/>
      <c r="Y571" s="122"/>
      <c r="Z571" s="122"/>
    </row>
    <row r="572" spans="1:26" ht="12.75" customHeight="1">
      <c r="A572" s="122"/>
      <c r="B572" s="122"/>
      <c r="C572" s="122"/>
      <c r="D572" s="122"/>
      <c r="E572" s="122"/>
      <c r="F572" s="122"/>
      <c r="G572" s="122"/>
      <c r="H572" s="122"/>
      <c r="I572" s="122"/>
      <c r="J572" s="122"/>
      <c r="K572" s="122"/>
      <c r="L572" s="122"/>
      <c r="M572" s="122"/>
      <c r="N572" s="122"/>
      <c r="O572" s="122"/>
      <c r="P572" s="122"/>
      <c r="Q572" s="122"/>
      <c r="R572" s="122"/>
      <c r="S572" s="122"/>
      <c r="T572" s="122"/>
      <c r="U572" s="122"/>
      <c r="V572" s="122"/>
      <c r="W572" s="122"/>
      <c r="X572" s="122"/>
      <c r="Y572" s="122"/>
      <c r="Z572" s="122"/>
    </row>
    <row r="573" spans="1:26" ht="12.75" customHeight="1">
      <c r="A573" s="122"/>
      <c r="B573" s="122"/>
      <c r="C573" s="122"/>
      <c r="D573" s="122"/>
      <c r="E573" s="122"/>
      <c r="F573" s="122"/>
      <c r="G573" s="122"/>
      <c r="H573" s="122"/>
      <c r="I573" s="122"/>
      <c r="J573" s="122"/>
      <c r="K573" s="122"/>
      <c r="L573" s="122"/>
      <c r="M573" s="122"/>
      <c r="N573" s="122"/>
      <c r="O573" s="122"/>
      <c r="P573" s="122"/>
      <c r="Q573" s="122"/>
      <c r="R573" s="122"/>
      <c r="S573" s="122"/>
      <c r="T573" s="122"/>
      <c r="U573" s="122"/>
      <c r="V573" s="122"/>
      <c r="W573" s="122"/>
      <c r="X573" s="122"/>
      <c r="Y573" s="122"/>
      <c r="Z573" s="122"/>
    </row>
    <row r="574" spans="1:26" ht="12.75" customHeight="1">
      <c r="A574" s="122"/>
      <c r="B574" s="122"/>
      <c r="C574" s="122"/>
      <c r="D574" s="122"/>
      <c r="E574" s="122"/>
      <c r="F574" s="122"/>
      <c r="G574" s="122"/>
      <c r="H574" s="122"/>
      <c r="I574" s="122"/>
      <c r="J574" s="122"/>
      <c r="K574" s="122"/>
      <c r="L574" s="122"/>
      <c r="M574" s="122"/>
      <c r="N574" s="122"/>
      <c r="O574" s="122"/>
      <c r="P574" s="122"/>
      <c r="Q574" s="122"/>
      <c r="R574" s="122"/>
      <c r="S574" s="122"/>
      <c r="T574" s="122"/>
      <c r="U574" s="122"/>
      <c r="V574" s="122"/>
      <c r="W574" s="122"/>
      <c r="X574" s="122"/>
      <c r="Y574" s="122"/>
      <c r="Z574" s="122"/>
    </row>
    <row r="575" spans="1:26" ht="12.75" customHeight="1">
      <c r="A575" s="122"/>
      <c r="B575" s="122"/>
      <c r="C575" s="122"/>
      <c r="D575" s="122"/>
      <c r="E575" s="122"/>
      <c r="F575" s="122"/>
      <c r="G575" s="122"/>
      <c r="H575" s="122"/>
      <c r="I575" s="122"/>
      <c r="J575" s="122"/>
      <c r="K575" s="122"/>
      <c r="L575" s="122"/>
      <c r="M575" s="122"/>
      <c r="N575" s="122"/>
      <c r="O575" s="122"/>
      <c r="P575" s="122"/>
      <c r="Q575" s="122"/>
      <c r="R575" s="122"/>
      <c r="S575" s="122"/>
      <c r="T575" s="122"/>
      <c r="U575" s="122"/>
      <c r="V575" s="122"/>
      <c r="W575" s="122"/>
      <c r="X575" s="122"/>
      <c r="Y575" s="122"/>
      <c r="Z575" s="122"/>
    </row>
    <row r="576" spans="1:26" ht="12.75" customHeight="1">
      <c r="A576" s="122"/>
      <c r="B576" s="122"/>
      <c r="C576" s="122"/>
      <c r="D576" s="122"/>
      <c r="E576" s="122"/>
      <c r="F576" s="122"/>
      <c r="G576" s="122"/>
      <c r="H576" s="122"/>
      <c r="I576" s="122"/>
      <c r="J576" s="122"/>
      <c r="K576" s="122"/>
      <c r="L576" s="122"/>
      <c r="M576" s="122"/>
      <c r="N576" s="122"/>
      <c r="O576" s="122"/>
      <c r="P576" s="122"/>
      <c r="Q576" s="122"/>
      <c r="R576" s="122"/>
      <c r="S576" s="122"/>
      <c r="T576" s="122"/>
      <c r="U576" s="122"/>
      <c r="V576" s="122"/>
      <c r="W576" s="122"/>
      <c r="X576" s="122"/>
      <c r="Y576" s="122"/>
      <c r="Z576" s="122"/>
    </row>
    <row r="577" spans="1:26" ht="12.75" customHeight="1">
      <c r="A577" s="122"/>
      <c r="B577" s="122"/>
      <c r="C577" s="122"/>
      <c r="D577" s="122"/>
      <c r="E577" s="122"/>
      <c r="F577" s="122"/>
      <c r="G577" s="122"/>
      <c r="H577" s="122"/>
      <c r="I577" s="122"/>
      <c r="J577" s="122"/>
      <c r="K577" s="122"/>
      <c r="L577" s="122"/>
      <c r="M577" s="122"/>
      <c r="N577" s="122"/>
      <c r="O577" s="122"/>
      <c r="P577" s="122"/>
      <c r="Q577" s="122"/>
      <c r="R577" s="122"/>
      <c r="S577" s="122"/>
      <c r="T577" s="122"/>
      <c r="U577" s="122"/>
      <c r="V577" s="122"/>
      <c r="W577" s="122"/>
      <c r="X577" s="122"/>
      <c r="Y577" s="122"/>
      <c r="Z577" s="122"/>
    </row>
    <row r="578" spans="1:26" ht="12.75" customHeight="1">
      <c r="A578" s="122"/>
      <c r="B578" s="122"/>
      <c r="C578" s="122"/>
      <c r="D578" s="122"/>
      <c r="E578" s="122"/>
      <c r="F578" s="122"/>
      <c r="G578" s="122"/>
      <c r="H578" s="122"/>
      <c r="I578" s="122"/>
      <c r="J578" s="122"/>
      <c r="K578" s="122"/>
      <c r="L578" s="122"/>
      <c r="M578" s="122"/>
      <c r="N578" s="122"/>
      <c r="O578" s="122"/>
      <c r="P578" s="122"/>
      <c r="Q578" s="122"/>
      <c r="R578" s="122"/>
      <c r="S578" s="122"/>
      <c r="T578" s="122"/>
      <c r="U578" s="122"/>
      <c r="V578" s="122"/>
      <c r="W578" s="122"/>
      <c r="X578" s="122"/>
      <c r="Y578" s="122"/>
      <c r="Z578" s="122"/>
    </row>
    <row r="579" spans="1:26" ht="12.75" customHeight="1">
      <c r="A579" s="122"/>
      <c r="B579" s="122"/>
      <c r="C579" s="122"/>
      <c r="D579" s="122"/>
      <c r="E579" s="122"/>
      <c r="F579" s="122"/>
      <c r="G579" s="122"/>
      <c r="H579" s="122"/>
      <c r="I579" s="122"/>
      <c r="J579" s="122"/>
      <c r="K579" s="122"/>
      <c r="L579" s="122"/>
      <c r="M579" s="122"/>
      <c r="N579" s="122"/>
      <c r="O579" s="122"/>
      <c r="P579" s="122"/>
      <c r="Q579" s="122"/>
      <c r="R579" s="122"/>
      <c r="S579" s="122"/>
      <c r="T579" s="122"/>
      <c r="U579" s="122"/>
      <c r="V579" s="122"/>
      <c r="W579" s="122"/>
      <c r="X579" s="122"/>
      <c r="Y579" s="122"/>
      <c r="Z579" s="122"/>
    </row>
    <row r="580" spans="1:26" ht="12.75" customHeight="1">
      <c r="A580" s="122"/>
      <c r="B580" s="122"/>
      <c r="C580" s="122"/>
      <c r="D580" s="122"/>
      <c r="E580" s="122"/>
      <c r="F580" s="122"/>
      <c r="G580" s="122"/>
      <c r="H580" s="122"/>
      <c r="I580" s="122"/>
      <c r="J580" s="122"/>
      <c r="K580" s="122"/>
      <c r="L580" s="122"/>
      <c r="M580" s="122"/>
      <c r="N580" s="122"/>
      <c r="O580" s="122"/>
      <c r="P580" s="122"/>
      <c r="Q580" s="122"/>
      <c r="R580" s="122"/>
      <c r="S580" s="122"/>
      <c r="T580" s="122"/>
      <c r="U580" s="122"/>
      <c r="V580" s="122"/>
      <c r="W580" s="122"/>
      <c r="X580" s="122"/>
      <c r="Y580" s="122"/>
      <c r="Z580" s="122"/>
    </row>
    <row r="581" spans="1:26" ht="12.75" customHeight="1">
      <c r="A581" s="122"/>
      <c r="B581" s="122"/>
      <c r="C581" s="122"/>
      <c r="D581" s="122"/>
      <c r="E581" s="122"/>
      <c r="F581" s="122"/>
      <c r="G581" s="122"/>
      <c r="H581" s="122"/>
      <c r="I581" s="122"/>
      <c r="J581" s="122"/>
      <c r="K581" s="122"/>
      <c r="L581" s="122"/>
      <c r="M581" s="122"/>
      <c r="N581" s="122"/>
      <c r="O581" s="122"/>
      <c r="P581" s="122"/>
      <c r="Q581" s="122"/>
      <c r="R581" s="122"/>
      <c r="S581" s="122"/>
      <c r="T581" s="122"/>
      <c r="U581" s="122"/>
      <c r="V581" s="122"/>
      <c r="W581" s="122"/>
      <c r="X581" s="122"/>
      <c r="Y581" s="122"/>
      <c r="Z581" s="122"/>
    </row>
    <row r="582" spans="1:26" ht="12.75" customHeight="1">
      <c r="A582" s="122"/>
      <c r="B582" s="122"/>
      <c r="C582" s="122"/>
      <c r="D582" s="122"/>
      <c r="E582" s="122"/>
      <c r="F582" s="122"/>
      <c r="G582" s="122"/>
      <c r="H582" s="122"/>
      <c r="I582" s="122"/>
      <c r="J582" s="122"/>
      <c r="K582" s="122"/>
      <c r="L582" s="122"/>
      <c r="M582" s="122"/>
      <c r="N582" s="122"/>
      <c r="O582" s="122"/>
      <c r="P582" s="122"/>
      <c r="Q582" s="122"/>
      <c r="R582" s="122"/>
      <c r="S582" s="122"/>
      <c r="T582" s="122"/>
      <c r="U582" s="122"/>
      <c r="V582" s="122"/>
      <c r="W582" s="122"/>
      <c r="X582" s="122"/>
      <c r="Y582" s="122"/>
      <c r="Z582" s="122"/>
    </row>
    <row r="583" spans="1:26" ht="12.75" customHeight="1">
      <c r="A583" s="122"/>
      <c r="B583" s="122"/>
      <c r="C583" s="122"/>
      <c r="D583" s="122"/>
      <c r="E583" s="122"/>
      <c r="F583" s="122"/>
      <c r="G583" s="122"/>
      <c r="H583" s="122"/>
      <c r="I583" s="122"/>
      <c r="J583" s="122"/>
      <c r="K583" s="122"/>
      <c r="L583" s="122"/>
      <c r="M583" s="122"/>
      <c r="N583" s="122"/>
      <c r="O583" s="122"/>
      <c r="P583" s="122"/>
      <c r="Q583" s="122"/>
      <c r="R583" s="122"/>
      <c r="S583" s="122"/>
      <c r="T583" s="122"/>
      <c r="U583" s="122"/>
      <c r="V583" s="122"/>
      <c r="W583" s="122"/>
      <c r="X583" s="122"/>
      <c r="Y583" s="122"/>
      <c r="Z583" s="122"/>
    </row>
    <row r="584" spans="1:26" ht="12.75" customHeight="1">
      <c r="A584" s="122"/>
      <c r="B584" s="122"/>
      <c r="C584" s="122"/>
      <c r="D584" s="122"/>
      <c r="E584" s="122"/>
      <c r="F584" s="122"/>
      <c r="G584" s="122"/>
      <c r="H584" s="122"/>
      <c r="I584" s="122"/>
      <c r="J584" s="122"/>
      <c r="K584" s="122"/>
      <c r="L584" s="122"/>
      <c r="M584" s="122"/>
      <c r="N584" s="122"/>
      <c r="O584" s="122"/>
      <c r="P584" s="122"/>
      <c r="Q584" s="122"/>
      <c r="R584" s="122"/>
      <c r="S584" s="122"/>
      <c r="T584" s="122"/>
      <c r="U584" s="122"/>
      <c r="V584" s="122"/>
      <c r="W584" s="122"/>
      <c r="X584" s="122"/>
      <c r="Y584" s="122"/>
      <c r="Z584" s="122"/>
    </row>
    <row r="585" spans="1:26" ht="12.75" customHeight="1">
      <c r="A585" s="122"/>
      <c r="B585" s="122"/>
      <c r="C585" s="122"/>
      <c r="D585" s="122"/>
      <c r="E585" s="122"/>
      <c r="F585" s="122"/>
      <c r="G585" s="122"/>
      <c r="H585" s="122"/>
      <c r="I585" s="122"/>
      <c r="J585" s="122"/>
      <c r="K585" s="122"/>
      <c r="L585" s="122"/>
      <c r="M585" s="122"/>
      <c r="N585" s="122"/>
      <c r="O585" s="122"/>
      <c r="P585" s="122"/>
      <c r="Q585" s="122"/>
      <c r="R585" s="122"/>
      <c r="S585" s="122"/>
      <c r="T585" s="122"/>
      <c r="U585" s="122"/>
      <c r="V585" s="122"/>
      <c r="W585" s="122"/>
      <c r="X585" s="122"/>
      <c r="Y585" s="122"/>
      <c r="Z585" s="122"/>
    </row>
    <row r="586" spans="1:26" ht="12.75" customHeight="1">
      <c r="A586" s="122"/>
      <c r="B586" s="122"/>
      <c r="C586" s="122"/>
      <c r="D586" s="122"/>
      <c r="E586" s="122"/>
      <c r="F586" s="122"/>
      <c r="G586" s="122"/>
      <c r="H586" s="122"/>
      <c r="I586" s="122"/>
      <c r="J586" s="122"/>
      <c r="K586" s="122"/>
      <c r="L586" s="122"/>
      <c r="M586" s="122"/>
      <c r="N586" s="122"/>
      <c r="O586" s="122"/>
      <c r="P586" s="122"/>
      <c r="Q586" s="122"/>
      <c r="R586" s="122"/>
      <c r="S586" s="122"/>
      <c r="T586" s="122"/>
      <c r="U586" s="122"/>
      <c r="V586" s="122"/>
      <c r="W586" s="122"/>
      <c r="X586" s="122"/>
      <c r="Y586" s="122"/>
      <c r="Z586" s="122"/>
    </row>
    <row r="587" spans="1:26" ht="12.75" customHeight="1">
      <c r="A587" s="122"/>
      <c r="B587" s="122"/>
      <c r="C587" s="122"/>
      <c r="D587" s="122"/>
      <c r="E587" s="122"/>
      <c r="F587" s="122"/>
      <c r="G587" s="122"/>
      <c r="H587" s="122"/>
      <c r="I587" s="122"/>
      <c r="J587" s="122"/>
      <c r="K587" s="122"/>
      <c r="L587" s="122"/>
      <c r="M587" s="122"/>
      <c r="N587" s="122"/>
      <c r="O587" s="122"/>
      <c r="P587" s="122"/>
      <c r="Q587" s="122"/>
      <c r="R587" s="122"/>
      <c r="S587" s="122"/>
      <c r="T587" s="122"/>
      <c r="U587" s="122"/>
      <c r="V587" s="122"/>
      <c r="W587" s="122"/>
      <c r="X587" s="122"/>
      <c r="Y587" s="122"/>
      <c r="Z587" s="122"/>
    </row>
    <row r="588" spans="1:26" ht="12.75" customHeight="1">
      <c r="A588" s="122"/>
      <c r="B588" s="122"/>
      <c r="C588" s="122"/>
      <c r="D588" s="122"/>
      <c r="E588" s="122"/>
      <c r="F588" s="122"/>
      <c r="G588" s="122"/>
      <c r="H588" s="122"/>
      <c r="I588" s="122"/>
      <c r="J588" s="122"/>
      <c r="K588" s="122"/>
      <c r="L588" s="122"/>
      <c r="M588" s="122"/>
      <c r="N588" s="122"/>
      <c r="O588" s="122"/>
      <c r="P588" s="122"/>
      <c r="Q588" s="122"/>
      <c r="R588" s="122"/>
      <c r="S588" s="122"/>
      <c r="T588" s="122"/>
      <c r="U588" s="122"/>
      <c r="V588" s="122"/>
      <c r="W588" s="122"/>
      <c r="X588" s="122"/>
      <c r="Y588" s="122"/>
      <c r="Z588" s="122"/>
    </row>
    <row r="589" spans="1:26" ht="12.75" customHeight="1">
      <c r="A589" s="122"/>
      <c r="B589" s="122"/>
      <c r="C589" s="122"/>
      <c r="D589" s="122"/>
      <c r="E589" s="122"/>
      <c r="F589" s="122"/>
      <c r="G589" s="122"/>
      <c r="H589" s="122"/>
      <c r="I589" s="122"/>
      <c r="J589" s="122"/>
      <c r="K589" s="122"/>
      <c r="L589" s="122"/>
      <c r="M589" s="122"/>
      <c r="N589" s="122"/>
      <c r="O589" s="122"/>
      <c r="P589" s="122"/>
      <c r="Q589" s="122"/>
      <c r="R589" s="122"/>
      <c r="S589" s="122"/>
      <c r="T589" s="122"/>
      <c r="U589" s="122"/>
      <c r="V589" s="122"/>
      <c r="W589" s="122"/>
      <c r="X589" s="122"/>
      <c r="Y589" s="122"/>
      <c r="Z589" s="122"/>
    </row>
    <row r="590" spans="1:26" ht="12.75" customHeight="1">
      <c r="A590" s="122"/>
      <c r="B590" s="122"/>
      <c r="C590" s="122"/>
      <c r="D590" s="122"/>
      <c r="E590" s="122"/>
      <c r="F590" s="122"/>
      <c r="G590" s="122"/>
      <c r="H590" s="122"/>
      <c r="I590" s="122"/>
      <c r="J590" s="122"/>
      <c r="K590" s="122"/>
      <c r="L590" s="122"/>
      <c r="M590" s="122"/>
      <c r="N590" s="122"/>
      <c r="O590" s="122"/>
      <c r="P590" s="122"/>
      <c r="Q590" s="122"/>
      <c r="R590" s="122"/>
      <c r="S590" s="122"/>
      <c r="T590" s="122"/>
      <c r="U590" s="122"/>
      <c r="V590" s="122"/>
      <c r="W590" s="122"/>
      <c r="X590" s="122"/>
      <c r="Y590" s="122"/>
      <c r="Z590" s="122"/>
    </row>
    <row r="591" spans="1:26" ht="12.75" customHeight="1">
      <c r="A591" s="122"/>
      <c r="B591" s="122"/>
      <c r="C591" s="122"/>
      <c r="D591" s="122"/>
      <c r="E591" s="122"/>
      <c r="F591" s="122"/>
      <c r="G591" s="122"/>
      <c r="H591" s="122"/>
      <c r="I591" s="122"/>
      <c r="J591" s="122"/>
      <c r="K591" s="122"/>
      <c r="L591" s="122"/>
      <c r="M591" s="122"/>
      <c r="N591" s="122"/>
      <c r="O591" s="122"/>
      <c r="P591" s="122"/>
      <c r="Q591" s="122"/>
      <c r="R591" s="122"/>
      <c r="S591" s="122"/>
      <c r="T591" s="122"/>
      <c r="U591" s="122"/>
      <c r="V591" s="122"/>
      <c r="W591" s="122"/>
      <c r="X591" s="122"/>
      <c r="Y591" s="122"/>
      <c r="Z591" s="122"/>
    </row>
    <row r="592" spans="1:26" ht="12.75" customHeight="1">
      <c r="A592" s="122"/>
      <c r="B592" s="122"/>
      <c r="C592" s="122"/>
      <c r="D592" s="122"/>
      <c r="E592" s="122"/>
      <c r="F592" s="122"/>
      <c r="G592" s="122"/>
      <c r="H592" s="122"/>
      <c r="I592" s="122"/>
      <c r="J592" s="122"/>
      <c r="K592" s="122"/>
      <c r="L592" s="122"/>
      <c r="M592" s="122"/>
      <c r="N592" s="122"/>
      <c r="O592" s="122"/>
      <c r="P592" s="122"/>
      <c r="Q592" s="122"/>
      <c r="R592" s="122"/>
      <c r="S592" s="122"/>
      <c r="T592" s="122"/>
      <c r="U592" s="122"/>
      <c r="V592" s="122"/>
      <c r="W592" s="122"/>
      <c r="X592" s="122"/>
      <c r="Y592" s="122"/>
      <c r="Z592" s="122"/>
    </row>
    <row r="593" spans="1:26" ht="12.75" customHeight="1">
      <c r="A593" s="122"/>
      <c r="B593" s="122"/>
      <c r="C593" s="122"/>
      <c r="D593" s="122"/>
      <c r="E593" s="122"/>
      <c r="F593" s="122"/>
      <c r="G593" s="122"/>
      <c r="H593" s="122"/>
      <c r="I593" s="122"/>
      <c r="J593" s="122"/>
      <c r="K593" s="122"/>
      <c r="L593" s="122"/>
      <c r="M593" s="122"/>
      <c r="N593" s="122"/>
      <c r="O593" s="122"/>
      <c r="P593" s="122"/>
      <c r="Q593" s="122"/>
      <c r="R593" s="122"/>
      <c r="S593" s="122"/>
      <c r="T593" s="122"/>
      <c r="U593" s="122"/>
      <c r="V593" s="122"/>
      <c r="W593" s="122"/>
      <c r="X593" s="122"/>
      <c r="Y593" s="122"/>
      <c r="Z593" s="122"/>
    </row>
    <row r="594" spans="1:26" ht="12.75" customHeight="1">
      <c r="A594" s="122"/>
      <c r="B594" s="122"/>
      <c r="C594" s="122"/>
      <c r="D594" s="122"/>
      <c r="E594" s="122"/>
      <c r="F594" s="122"/>
      <c r="G594" s="122"/>
      <c r="H594" s="122"/>
      <c r="I594" s="122"/>
      <c r="J594" s="122"/>
      <c r="K594" s="122"/>
      <c r="L594" s="122"/>
      <c r="M594" s="122"/>
      <c r="N594" s="122"/>
      <c r="O594" s="122"/>
      <c r="P594" s="122"/>
      <c r="Q594" s="122"/>
      <c r="R594" s="122"/>
      <c r="S594" s="122"/>
      <c r="T594" s="122"/>
      <c r="U594" s="122"/>
      <c r="V594" s="122"/>
      <c r="W594" s="122"/>
      <c r="X594" s="122"/>
      <c r="Y594" s="122"/>
      <c r="Z594" s="122"/>
    </row>
    <row r="595" spans="1:26" ht="12.75" customHeight="1">
      <c r="A595" s="122"/>
      <c r="B595" s="122"/>
      <c r="C595" s="122"/>
      <c r="D595" s="122"/>
      <c r="E595" s="122"/>
      <c r="F595" s="122"/>
      <c r="G595" s="122"/>
      <c r="H595" s="122"/>
      <c r="I595" s="122"/>
      <c r="J595" s="122"/>
      <c r="K595" s="122"/>
      <c r="L595" s="122"/>
      <c r="M595" s="122"/>
      <c r="N595" s="122"/>
      <c r="O595" s="122"/>
      <c r="P595" s="122"/>
      <c r="Q595" s="122"/>
      <c r="R595" s="122"/>
      <c r="S595" s="122"/>
      <c r="T595" s="122"/>
      <c r="U595" s="122"/>
      <c r="V595" s="122"/>
      <c r="W595" s="122"/>
      <c r="X595" s="122"/>
      <c r="Y595" s="122"/>
      <c r="Z595" s="122"/>
    </row>
    <row r="596" spans="1:26" ht="12.75" customHeight="1">
      <c r="A596" s="122"/>
      <c r="B596" s="122"/>
      <c r="C596" s="122"/>
      <c r="D596" s="122"/>
      <c r="E596" s="122"/>
      <c r="F596" s="122"/>
      <c r="G596" s="122"/>
      <c r="H596" s="122"/>
      <c r="I596" s="122"/>
      <c r="J596" s="122"/>
      <c r="K596" s="122"/>
      <c r="L596" s="122"/>
      <c r="M596" s="122"/>
      <c r="N596" s="122"/>
      <c r="O596" s="122"/>
      <c r="P596" s="122"/>
      <c r="Q596" s="122"/>
      <c r="R596" s="122"/>
      <c r="S596" s="122"/>
      <c r="T596" s="122"/>
      <c r="U596" s="122"/>
      <c r="V596" s="122"/>
      <c r="W596" s="122"/>
      <c r="X596" s="122"/>
      <c r="Y596" s="122"/>
      <c r="Z596" s="122"/>
    </row>
    <row r="597" spans="1:26" ht="12.75" customHeight="1">
      <c r="A597" s="122"/>
      <c r="B597" s="122"/>
      <c r="C597" s="122"/>
      <c r="D597" s="122"/>
      <c r="E597" s="122"/>
      <c r="F597" s="122"/>
      <c r="G597" s="122"/>
      <c r="H597" s="122"/>
      <c r="I597" s="122"/>
      <c r="J597" s="122"/>
      <c r="K597" s="122"/>
      <c r="L597" s="122"/>
      <c r="M597" s="122"/>
      <c r="N597" s="122"/>
      <c r="O597" s="122"/>
      <c r="P597" s="122"/>
      <c r="Q597" s="122"/>
      <c r="R597" s="122"/>
      <c r="S597" s="122"/>
      <c r="T597" s="122"/>
      <c r="U597" s="122"/>
      <c r="V597" s="122"/>
      <c r="W597" s="122"/>
      <c r="X597" s="122"/>
      <c r="Y597" s="122"/>
      <c r="Z597" s="122"/>
    </row>
    <row r="598" spans="1:26" ht="12.75" customHeight="1">
      <c r="A598" s="122"/>
      <c r="B598" s="122"/>
      <c r="C598" s="122"/>
      <c r="D598" s="122"/>
      <c r="E598" s="122"/>
      <c r="F598" s="122"/>
      <c r="G598" s="122"/>
      <c r="H598" s="122"/>
      <c r="I598" s="122"/>
      <c r="J598" s="122"/>
      <c r="K598" s="122"/>
      <c r="L598" s="122"/>
      <c r="M598" s="122"/>
      <c r="N598" s="122"/>
      <c r="O598" s="122"/>
      <c r="P598" s="122"/>
      <c r="Q598" s="122"/>
      <c r="R598" s="122"/>
      <c r="S598" s="122"/>
      <c r="T598" s="122"/>
      <c r="U598" s="122"/>
      <c r="V598" s="122"/>
      <c r="W598" s="122"/>
      <c r="X598" s="122"/>
      <c r="Y598" s="122"/>
      <c r="Z598" s="122"/>
    </row>
    <row r="599" spans="1:26" ht="12.75" customHeight="1">
      <c r="A599" s="122"/>
      <c r="B599" s="122"/>
      <c r="C599" s="122"/>
      <c r="D599" s="122"/>
      <c r="E599" s="122"/>
      <c r="F599" s="122"/>
      <c r="G599" s="122"/>
      <c r="H599" s="122"/>
      <c r="I599" s="122"/>
      <c r="J599" s="122"/>
      <c r="K599" s="122"/>
      <c r="L599" s="122"/>
      <c r="M599" s="122"/>
      <c r="N599" s="122"/>
      <c r="O599" s="122"/>
      <c r="P599" s="122"/>
      <c r="Q599" s="122"/>
      <c r="R599" s="122"/>
      <c r="S599" s="122"/>
      <c r="T599" s="122"/>
      <c r="U599" s="122"/>
      <c r="V599" s="122"/>
      <c r="W599" s="122"/>
      <c r="X599" s="122"/>
      <c r="Y599" s="122"/>
      <c r="Z599" s="122"/>
    </row>
    <row r="600" spans="1:26" ht="12.75" customHeight="1">
      <c r="A600" s="122"/>
      <c r="B600" s="122"/>
      <c r="C600" s="122"/>
      <c r="D600" s="122"/>
      <c r="E600" s="122"/>
      <c r="F600" s="122"/>
      <c r="G600" s="122"/>
      <c r="H600" s="122"/>
      <c r="I600" s="122"/>
      <c r="J600" s="122"/>
      <c r="K600" s="122"/>
      <c r="L600" s="122"/>
      <c r="M600" s="122"/>
      <c r="N600" s="122"/>
      <c r="O600" s="122"/>
      <c r="P600" s="122"/>
      <c r="Q600" s="122"/>
      <c r="R600" s="122"/>
      <c r="S600" s="122"/>
      <c r="T600" s="122"/>
      <c r="U600" s="122"/>
      <c r="V600" s="122"/>
      <c r="W600" s="122"/>
      <c r="X600" s="122"/>
      <c r="Y600" s="122"/>
      <c r="Z600" s="122"/>
    </row>
    <row r="601" spans="1:26" ht="12.75" customHeight="1">
      <c r="A601" s="122"/>
      <c r="B601" s="122"/>
      <c r="C601" s="122"/>
      <c r="D601" s="122"/>
      <c r="E601" s="122"/>
      <c r="F601" s="122"/>
      <c r="G601" s="122"/>
      <c r="H601" s="122"/>
      <c r="I601" s="122"/>
      <c r="J601" s="122"/>
      <c r="K601" s="122"/>
      <c r="L601" s="122"/>
      <c r="M601" s="122"/>
      <c r="N601" s="122"/>
      <c r="O601" s="122"/>
      <c r="P601" s="122"/>
      <c r="Q601" s="122"/>
      <c r="R601" s="122"/>
      <c r="S601" s="122"/>
      <c r="T601" s="122"/>
      <c r="U601" s="122"/>
      <c r="V601" s="122"/>
      <c r="W601" s="122"/>
      <c r="X601" s="122"/>
      <c r="Y601" s="122"/>
      <c r="Z601" s="122"/>
    </row>
    <row r="602" spans="1:26" ht="12.75" customHeight="1">
      <c r="A602" s="122"/>
      <c r="B602" s="122"/>
      <c r="C602" s="122"/>
      <c r="D602" s="122"/>
      <c r="E602" s="122"/>
      <c r="F602" s="122"/>
      <c r="G602" s="122"/>
      <c r="H602" s="122"/>
      <c r="I602" s="122"/>
      <c r="J602" s="122"/>
      <c r="K602" s="122"/>
      <c r="L602" s="122"/>
      <c r="M602" s="122"/>
      <c r="N602" s="122"/>
      <c r="O602" s="122"/>
      <c r="P602" s="122"/>
      <c r="Q602" s="122"/>
      <c r="R602" s="122"/>
      <c r="S602" s="122"/>
      <c r="T602" s="122"/>
      <c r="U602" s="122"/>
      <c r="V602" s="122"/>
      <c r="W602" s="122"/>
      <c r="X602" s="122"/>
      <c r="Y602" s="122"/>
      <c r="Z602" s="122"/>
    </row>
    <row r="603" spans="1:26" ht="12.75" customHeight="1">
      <c r="A603" s="122"/>
      <c r="B603" s="122"/>
      <c r="C603" s="122"/>
      <c r="D603" s="122"/>
      <c r="E603" s="122"/>
      <c r="F603" s="122"/>
      <c r="G603" s="122"/>
      <c r="H603" s="122"/>
      <c r="I603" s="122"/>
      <c r="J603" s="122"/>
      <c r="K603" s="122"/>
      <c r="L603" s="122"/>
      <c r="M603" s="122"/>
      <c r="N603" s="122"/>
      <c r="O603" s="122"/>
      <c r="P603" s="122"/>
      <c r="Q603" s="122"/>
      <c r="R603" s="122"/>
      <c r="S603" s="122"/>
      <c r="T603" s="122"/>
      <c r="U603" s="122"/>
      <c r="V603" s="122"/>
      <c r="W603" s="122"/>
      <c r="X603" s="122"/>
      <c r="Y603" s="122"/>
      <c r="Z603" s="122"/>
    </row>
    <row r="604" spans="1:26" ht="12.75" customHeight="1">
      <c r="A604" s="122"/>
      <c r="B604" s="122"/>
      <c r="C604" s="122"/>
      <c r="D604" s="122"/>
      <c r="E604" s="122"/>
      <c r="F604" s="122"/>
      <c r="G604" s="122"/>
      <c r="H604" s="122"/>
      <c r="I604" s="122"/>
      <c r="J604" s="122"/>
      <c r="K604" s="122"/>
      <c r="L604" s="122"/>
      <c r="M604" s="122"/>
      <c r="N604" s="122"/>
      <c r="O604" s="122"/>
      <c r="P604" s="122"/>
      <c r="Q604" s="122"/>
      <c r="R604" s="122"/>
      <c r="S604" s="122"/>
      <c r="T604" s="122"/>
      <c r="U604" s="122"/>
      <c r="V604" s="122"/>
      <c r="W604" s="122"/>
      <c r="X604" s="122"/>
      <c r="Y604" s="122"/>
      <c r="Z604" s="122"/>
    </row>
    <row r="605" spans="1:26" ht="12.75" customHeight="1">
      <c r="A605" s="122"/>
      <c r="B605" s="122"/>
      <c r="C605" s="122"/>
      <c r="D605" s="122"/>
      <c r="E605" s="122"/>
      <c r="F605" s="122"/>
      <c r="G605" s="122"/>
      <c r="H605" s="122"/>
      <c r="I605" s="122"/>
      <c r="J605" s="122"/>
      <c r="K605" s="122"/>
      <c r="L605" s="122"/>
      <c r="M605" s="122"/>
      <c r="N605" s="122"/>
      <c r="O605" s="122"/>
      <c r="P605" s="122"/>
      <c r="Q605" s="122"/>
      <c r="R605" s="122"/>
      <c r="S605" s="122"/>
      <c r="T605" s="122"/>
      <c r="U605" s="122"/>
      <c r="V605" s="122"/>
      <c r="W605" s="122"/>
      <c r="X605" s="122"/>
      <c r="Y605" s="122"/>
      <c r="Z605" s="122"/>
    </row>
    <row r="606" spans="1:26" ht="12.75" customHeight="1">
      <c r="A606" s="122"/>
      <c r="B606" s="122"/>
      <c r="C606" s="122"/>
      <c r="D606" s="122"/>
      <c r="E606" s="122"/>
      <c r="F606" s="122"/>
      <c r="G606" s="122"/>
      <c r="H606" s="122"/>
      <c r="I606" s="122"/>
      <c r="J606" s="122"/>
      <c r="K606" s="122"/>
      <c r="L606" s="122"/>
      <c r="M606" s="122"/>
      <c r="N606" s="122"/>
      <c r="O606" s="122"/>
      <c r="P606" s="122"/>
      <c r="Q606" s="122"/>
      <c r="R606" s="122"/>
      <c r="S606" s="122"/>
      <c r="T606" s="122"/>
      <c r="U606" s="122"/>
      <c r="V606" s="122"/>
      <c r="W606" s="122"/>
      <c r="X606" s="122"/>
      <c r="Y606" s="122"/>
      <c r="Z606" s="122"/>
    </row>
    <row r="607" spans="1:26" ht="12.75" customHeight="1">
      <c r="A607" s="122"/>
      <c r="B607" s="122"/>
      <c r="C607" s="122"/>
      <c r="D607" s="122"/>
      <c r="E607" s="122"/>
      <c r="F607" s="122"/>
      <c r="G607" s="122"/>
      <c r="H607" s="122"/>
      <c r="I607" s="122"/>
      <c r="J607" s="122"/>
      <c r="K607" s="122"/>
      <c r="L607" s="122"/>
      <c r="M607" s="122"/>
      <c r="N607" s="122"/>
      <c r="O607" s="122"/>
      <c r="P607" s="122"/>
      <c r="Q607" s="122"/>
      <c r="R607" s="122"/>
      <c r="S607" s="122"/>
      <c r="T607" s="122"/>
      <c r="U607" s="122"/>
      <c r="V607" s="122"/>
      <c r="W607" s="122"/>
      <c r="X607" s="122"/>
      <c r="Y607" s="122"/>
      <c r="Z607" s="122"/>
    </row>
    <row r="608" spans="1:26" ht="12.75" customHeight="1">
      <c r="A608" s="122"/>
      <c r="B608" s="122"/>
      <c r="C608" s="122"/>
      <c r="D608" s="122"/>
      <c r="E608" s="122"/>
      <c r="F608" s="122"/>
      <c r="G608" s="122"/>
      <c r="H608" s="122"/>
      <c r="I608" s="122"/>
      <c r="J608" s="122"/>
      <c r="K608" s="122"/>
      <c r="L608" s="122"/>
      <c r="M608" s="122"/>
      <c r="N608" s="122"/>
      <c r="O608" s="122"/>
      <c r="P608" s="122"/>
      <c r="Q608" s="122"/>
      <c r="R608" s="122"/>
      <c r="S608" s="122"/>
      <c r="T608" s="122"/>
      <c r="U608" s="122"/>
      <c r="V608" s="122"/>
      <c r="W608" s="122"/>
      <c r="X608" s="122"/>
      <c r="Y608" s="122"/>
      <c r="Z608" s="122"/>
    </row>
    <row r="609" spans="1:26" ht="12.75" customHeight="1">
      <c r="A609" s="122"/>
      <c r="B609" s="122"/>
      <c r="C609" s="122"/>
      <c r="D609" s="122"/>
      <c r="E609" s="122"/>
      <c r="F609" s="122"/>
      <c r="G609" s="122"/>
      <c r="H609" s="122"/>
      <c r="I609" s="122"/>
      <c r="J609" s="122"/>
      <c r="K609" s="122"/>
      <c r="L609" s="122"/>
      <c r="M609" s="122"/>
      <c r="N609" s="122"/>
      <c r="O609" s="122"/>
      <c r="P609" s="122"/>
      <c r="Q609" s="122"/>
      <c r="R609" s="122"/>
      <c r="S609" s="122"/>
      <c r="T609" s="122"/>
      <c r="U609" s="122"/>
      <c r="V609" s="122"/>
      <c r="W609" s="122"/>
      <c r="X609" s="122"/>
      <c r="Y609" s="122"/>
      <c r="Z609" s="122"/>
    </row>
    <row r="610" spans="1:26" ht="12.75" customHeight="1">
      <c r="A610" s="122"/>
      <c r="B610" s="122"/>
      <c r="C610" s="122"/>
      <c r="D610" s="122"/>
      <c r="E610" s="122"/>
      <c r="F610" s="122"/>
      <c r="G610" s="122"/>
      <c r="H610" s="122"/>
      <c r="I610" s="122"/>
      <c r="J610" s="122"/>
      <c r="K610" s="122"/>
      <c r="L610" s="122"/>
      <c r="M610" s="122"/>
      <c r="N610" s="122"/>
      <c r="O610" s="122"/>
      <c r="P610" s="122"/>
      <c r="Q610" s="122"/>
      <c r="R610" s="122"/>
      <c r="S610" s="122"/>
      <c r="T610" s="122"/>
      <c r="U610" s="122"/>
      <c r="V610" s="122"/>
      <c r="W610" s="122"/>
      <c r="X610" s="122"/>
      <c r="Y610" s="122"/>
      <c r="Z610" s="122"/>
    </row>
    <row r="611" spans="1:26" ht="12.75" customHeight="1">
      <c r="A611" s="122"/>
      <c r="B611" s="122"/>
      <c r="C611" s="122"/>
      <c r="D611" s="122"/>
      <c r="E611" s="122"/>
      <c r="F611" s="122"/>
      <c r="G611" s="122"/>
      <c r="H611" s="122"/>
      <c r="I611" s="122"/>
      <c r="J611" s="122"/>
      <c r="K611" s="122"/>
      <c r="L611" s="122"/>
      <c r="M611" s="122"/>
      <c r="N611" s="122"/>
      <c r="O611" s="122"/>
      <c r="P611" s="122"/>
      <c r="Q611" s="122"/>
      <c r="R611" s="122"/>
      <c r="S611" s="122"/>
      <c r="T611" s="122"/>
      <c r="U611" s="122"/>
      <c r="V611" s="122"/>
      <c r="W611" s="122"/>
      <c r="X611" s="122"/>
      <c r="Y611" s="122"/>
      <c r="Z611" s="122"/>
    </row>
    <row r="612" spans="1:26" ht="12.75" customHeight="1">
      <c r="A612" s="122"/>
      <c r="B612" s="122"/>
      <c r="C612" s="122"/>
      <c r="D612" s="122"/>
      <c r="E612" s="122"/>
      <c r="F612" s="122"/>
      <c r="G612" s="122"/>
      <c r="H612" s="122"/>
      <c r="I612" s="122"/>
      <c r="J612" s="122"/>
      <c r="K612" s="122"/>
      <c r="L612" s="122"/>
      <c r="M612" s="122"/>
      <c r="N612" s="122"/>
      <c r="O612" s="122"/>
      <c r="P612" s="122"/>
      <c r="Q612" s="122"/>
      <c r="R612" s="122"/>
      <c r="S612" s="122"/>
      <c r="T612" s="122"/>
      <c r="U612" s="122"/>
      <c r="V612" s="122"/>
      <c r="W612" s="122"/>
      <c r="X612" s="122"/>
      <c r="Y612" s="122"/>
      <c r="Z612" s="122"/>
    </row>
    <row r="613" spans="1:26" ht="12.75" customHeight="1">
      <c r="A613" s="122"/>
      <c r="B613" s="122"/>
      <c r="C613" s="122"/>
      <c r="D613" s="122"/>
      <c r="E613" s="122"/>
      <c r="F613" s="122"/>
      <c r="G613" s="122"/>
      <c r="H613" s="122"/>
      <c r="I613" s="122"/>
      <c r="J613" s="122"/>
      <c r="K613" s="122"/>
      <c r="L613" s="122"/>
      <c r="M613" s="122"/>
      <c r="N613" s="122"/>
      <c r="O613" s="122"/>
      <c r="P613" s="122"/>
      <c r="Q613" s="122"/>
      <c r="R613" s="122"/>
      <c r="S613" s="122"/>
      <c r="T613" s="122"/>
      <c r="U613" s="122"/>
      <c r="V613" s="122"/>
      <c r="W613" s="122"/>
      <c r="X613" s="122"/>
      <c r="Y613" s="122"/>
      <c r="Z613" s="122"/>
    </row>
    <row r="614" spans="1:26" ht="12.75" customHeight="1">
      <c r="A614" s="122"/>
      <c r="B614" s="122"/>
      <c r="C614" s="122"/>
      <c r="D614" s="122"/>
      <c r="E614" s="122"/>
      <c r="F614" s="122"/>
      <c r="G614" s="122"/>
      <c r="H614" s="122"/>
      <c r="I614" s="122"/>
      <c r="J614" s="122"/>
      <c r="K614" s="122"/>
      <c r="L614" s="122"/>
      <c r="M614" s="122"/>
      <c r="N614" s="122"/>
      <c r="O614" s="122"/>
      <c r="P614" s="122"/>
      <c r="Q614" s="122"/>
      <c r="R614" s="122"/>
      <c r="S614" s="122"/>
      <c r="T614" s="122"/>
      <c r="U614" s="122"/>
      <c r="V614" s="122"/>
      <c r="W614" s="122"/>
      <c r="X614" s="122"/>
      <c r="Y614" s="122"/>
      <c r="Z614" s="122"/>
    </row>
    <row r="615" spans="1:26" ht="12.75" customHeight="1">
      <c r="A615" s="122"/>
      <c r="B615" s="122"/>
      <c r="C615" s="122"/>
      <c r="D615" s="122"/>
      <c r="E615" s="122"/>
      <c r="F615" s="122"/>
      <c r="G615" s="122"/>
      <c r="H615" s="122"/>
      <c r="I615" s="122"/>
      <c r="J615" s="122"/>
      <c r="K615" s="122"/>
      <c r="L615" s="122"/>
      <c r="M615" s="122"/>
      <c r="N615" s="122"/>
      <c r="O615" s="122"/>
      <c r="P615" s="122"/>
      <c r="Q615" s="122"/>
      <c r="R615" s="122"/>
      <c r="S615" s="122"/>
      <c r="T615" s="122"/>
      <c r="U615" s="122"/>
      <c r="V615" s="122"/>
      <c r="W615" s="122"/>
      <c r="X615" s="122"/>
      <c r="Y615" s="122"/>
      <c r="Z615" s="122"/>
    </row>
    <row r="616" spans="1:26" ht="12.75" customHeight="1">
      <c r="A616" s="122"/>
      <c r="B616" s="122"/>
      <c r="C616" s="122"/>
      <c r="D616" s="122"/>
      <c r="E616" s="122"/>
      <c r="F616" s="122"/>
      <c r="G616" s="122"/>
      <c r="H616" s="122"/>
      <c r="I616" s="122"/>
      <c r="J616" s="122"/>
      <c r="K616" s="122"/>
      <c r="L616" s="122"/>
      <c r="M616" s="122"/>
      <c r="N616" s="122"/>
      <c r="O616" s="122"/>
      <c r="P616" s="122"/>
      <c r="Q616" s="122"/>
      <c r="R616" s="122"/>
      <c r="S616" s="122"/>
      <c r="T616" s="122"/>
      <c r="U616" s="122"/>
      <c r="V616" s="122"/>
      <c r="W616" s="122"/>
      <c r="X616" s="122"/>
      <c r="Y616" s="122"/>
      <c r="Z616" s="122"/>
    </row>
    <row r="617" spans="1:26" ht="12.75" customHeight="1">
      <c r="A617" s="122"/>
      <c r="B617" s="122"/>
      <c r="C617" s="122"/>
      <c r="D617" s="122"/>
      <c r="E617" s="122"/>
      <c r="F617" s="122"/>
      <c r="G617" s="122"/>
      <c r="H617" s="122"/>
      <c r="I617" s="122"/>
      <c r="J617" s="122"/>
      <c r="K617" s="122"/>
      <c r="L617" s="122"/>
      <c r="M617" s="122"/>
      <c r="N617" s="122"/>
      <c r="O617" s="122"/>
      <c r="P617" s="122"/>
      <c r="Q617" s="122"/>
      <c r="R617" s="122"/>
      <c r="S617" s="122"/>
      <c r="T617" s="122"/>
      <c r="U617" s="122"/>
      <c r="V617" s="122"/>
      <c r="W617" s="122"/>
      <c r="X617" s="122"/>
      <c r="Y617" s="122"/>
      <c r="Z617" s="122"/>
    </row>
    <row r="618" spans="1:26" ht="12.75" customHeight="1">
      <c r="A618" s="122"/>
      <c r="B618" s="122"/>
      <c r="C618" s="122"/>
      <c r="D618" s="122"/>
      <c r="E618" s="122"/>
      <c r="F618" s="122"/>
      <c r="G618" s="122"/>
      <c r="H618" s="122"/>
      <c r="I618" s="122"/>
      <c r="J618" s="122"/>
      <c r="K618" s="122"/>
      <c r="L618" s="122"/>
      <c r="M618" s="122"/>
      <c r="N618" s="122"/>
      <c r="O618" s="122"/>
      <c r="P618" s="122"/>
      <c r="Q618" s="122"/>
      <c r="R618" s="122"/>
      <c r="S618" s="122"/>
      <c r="T618" s="122"/>
      <c r="U618" s="122"/>
      <c r="V618" s="122"/>
      <c r="W618" s="122"/>
      <c r="X618" s="122"/>
      <c r="Y618" s="122"/>
      <c r="Z618" s="122"/>
    </row>
    <row r="619" spans="1:26" ht="12.75" customHeight="1">
      <c r="A619" s="122"/>
      <c r="B619" s="122"/>
      <c r="C619" s="122"/>
      <c r="D619" s="122"/>
      <c r="E619" s="122"/>
      <c r="F619" s="122"/>
      <c r="G619" s="122"/>
      <c r="H619" s="122"/>
      <c r="I619" s="122"/>
      <c r="J619" s="122"/>
      <c r="K619" s="122"/>
      <c r="L619" s="122"/>
      <c r="M619" s="122"/>
      <c r="N619" s="122"/>
      <c r="O619" s="122"/>
      <c r="P619" s="122"/>
      <c r="Q619" s="122"/>
      <c r="R619" s="122"/>
      <c r="S619" s="122"/>
      <c r="T619" s="122"/>
      <c r="U619" s="122"/>
      <c r="V619" s="122"/>
      <c r="W619" s="122"/>
      <c r="X619" s="122"/>
      <c r="Y619" s="122"/>
      <c r="Z619" s="122"/>
    </row>
    <row r="620" spans="1:26" ht="12.75" customHeight="1">
      <c r="A620" s="122"/>
      <c r="B620" s="122"/>
      <c r="C620" s="122"/>
      <c r="D620" s="122"/>
      <c r="E620" s="122"/>
      <c r="F620" s="122"/>
      <c r="G620" s="122"/>
      <c r="H620" s="122"/>
      <c r="I620" s="122"/>
      <c r="J620" s="122"/>
      <c r="K620" s="122"/>
      <c r="L620" s="122"/>
      <c r="M620" s="122"/>
      <c r="N620" s="122"/>
      <c r="O620" s="122"/>
      <c r="P620" s="122"/>
      <c r="Q620" s="122"/>
      <c r="R620" s="122"/>
      <c r="S620" s="122"/>
      <c r="T620" s="122"/>
      <c r="U620" s="122"/>
      <c r="V620" s="122"/>
      <c r="W620" s="122"/>
      <c r="X620" s="122"/>
      <c r="Y620" s="122"/>
      <c r="Z620" s="122"/>
    </row>
    <row r="621" spans="1:26" ht="12.75" customHeight="1">
      <c r="A621" s="122"/>
      <c r="B621" s="122"/>
      <c r="C621" s="122"/>
      <c r="D621" s="122"/>
      <c r="E621" s="122"/>
      <c r="F621" s="122"/>
      <c r="G621" s="122"/>
      <c r="H621" s="122"/>
      <c r="I621" s="122"/>
      <c r="J621" s="122"/>
      <c r="K621" s="122"/>
      <c r="L621" s="122"/>
      <c r="M621" s="122"/>
      <c r="N621" s="122"/>
      <c r="O621" s="122"/>
      <c r="P621" s="122"/>
      <c r="Q621" s="122"/>
      <c r="R621" s="122"/>
      <c r="S621" s="122"/>
      <c r="T621" s="122"/>
      <c r="U621" s="122"/>
      <c r="V621" s="122"/>
      <c r="W621" s="122"/>
      <c r="X621" s="122"/>
      <c r="Y621" s="122"/>
      <c r="Z621" s="122"/>
    </row>
    <row r="622" spans="1:26" ht="12.75" customHeight="1">
      <c r="A622" s="122"/>
      <c r="B622" s="122"/>
      <c r="C622" s="122"/>
      <c r="D622" s="122"/>
      <c r="E622" s="122"/>
      <c r="F622" s="122"/>
      <c r="G622" s="122"/>
      <c r="H622" s="122"/>
      <c r="I622" s="122"/>
      <c r="J622" s="122"/>
      <c r="K622" s="122"/>
      <c r="L622" s="122"/>
      <c r="M622" s="122"/>
      <c r="N622" s="122"/>
      <c r="O622" s="122"/>
      <c r="P622" s="122"/>
      <c r="Q622" s="122"/>
      <c r="R622" s="122"/>
      <c r="S622" s="122"/>
      <c r="T622" s="122"/>
      <c r="U622" s="122"/>
      <c r="V622" s="122"/>
      <c r="W622" s="122"/>
      <c r="X622" s="122"/>
      <c r="Y622" s="122"/>
      <c r="Z622" s="122"/>
    </row>
    <row r="623" spans="1:26" ht="12.75" customHeight="1">
      <c r="A623" s="122"/>
      <c r="B623" s="122"/>
      <c r="C623" s="122"/>
      <c r="D623" s="122"/>
      <c r="E623" s="122"/>
      <c r="F623" s="122"/>
      <c r="G623" s="122"/>
      <c r="H623" s="122"/>
      <c r="I623" s="122"/>
      <c r="J623" s="122"/>
      <c r="K623" s="122"/>
      <c r="L623" s="122"/>
      <c r="M623" s="122"/>
      <c r="N623" s="122"/>
      <c r="O623" s="122"/>
      <c r="P623" s="122"/>
      <c r="Q623" s="122"/>
      <c r="R623" s="122"/>
      <c r="S623" s="122"/>
      <c r="T623" s="122"/>
      <c r="U623" s="122"/>
      <c r="V623" s="122"/>
      <c r="W623" s="122"/>
      <c r="X623" s="122"/>
      <c r="Y623" s="122"/>
      <c r="Z623" s="122"/>
    </row>
    <row r="624" spans="1:26" ht="12.75" customHeight="1">
      <c r="A624" s="122"/>
      <c r="B624" s="122"/>
      <c r="C624" s="122"/>
      <c r="D624" s="122"/>
      <c r="E624" s="122"/>
      <c r="F624" s="122"/>
      <c r="G624" s="122"/>
      <c r="H624" s="122"/>
      <c r="I624" s="122"/>
      <c r="J624" s="122"/>
      <c r="K624" s="122"/>
      <c r="L624" s="122"/>
      <c r="M624" s="122"/>
      <c r="N624" s="122"/>
      <c r="O624" s="122"/>
      <c r="P624" s="122"/>
      <c r="Q624" s="122"/>
      <c r="R624" s="122"/>
      <c r="S624" s="122"/>
      <c r="T624" s="122"/>
      <c r="U624" s="122"/>
      <c r="V624" s="122"/>
      <c r="W624" s="122"/>
      <c r="X624" s="122"/>
      <c r="Y624" s="122"/>
      <c r="Z624" s="122"/>
    </row>
    <row r="625" spans="1:26" ht="12.75" customHeight="1">
      <c r="A625" s="122"/>
      <c r="B625" s="122"/>
      <c r="C625" s="122"/>
      <c r="D625" s="122"/>
      <c r="E625" s="122"/>
      <c r="F625" s="122"/>
      <c r="G625" s="122"/>
      <c r="H625" s="122"/>
      <c r="I625" s="122"/>
      <c r="J625" s="122"/>
      <c r="K625" s="122"/>
      <c r="L625" s="122"/>
      <c r="M625" s="122"/>
      <c r="N625" s="122"/>
      <c r="O625" s="122"/>
      <c r="P625" s="122"/>
      <c r="Q625" s="122"/>
      <c r="R625" s="122"/>
      <c r="S625" s="122"/>
      <c r="T625" s="122"/>
      <c r="U625" s="122"/>
      <c r="V625" s="122"/>
      <c r="W625" s="122"/>
      <c r="X625" s="122"/>
      <c r="Y625" s="122"/>
      <c r="Z625" s="122"/>
    </row>
    <row r="626" spans="1:26" ht="12.75" customHeight="1">
      <c r="A626" s="122"/>
      <c r="B626" s="122"/>
      <c r="C626" s="122"/>
      <c r="D626" s="122"/>
      <c r="E626" s="122"/>
      <c r="F626" s="122"/>
      <c r="G626" s="122"/>
      <c r="H626" s="122"/>
      <c r="I626" s="122"/>
      <c r="J626" s="122"/>
      <c r="K626" s="122"/>
      <c r="L626" s="122"/>
      <c r="M626" s="122"/>
      <c r="N626" s="122"/>
      <c r="O626" s="122"/>
      <c r="P626" s="122"/>
      <c r="Q626" s="122"/>
      <c r="R626" s="122"/>
      <c r="S626" s="122"/>
      <c r="T626" s="122"/>
      <c r="U626" s="122"/>
      <c r="V626" s="122"/>
      <c r="W626" s="122"/>
      <c r="X626" s="122"/>
      <c r="Y626" s="122"/>
      <c r="Z626" s="122"/>
    </row>
    <row r="627" spans="1:26" ht="12.75" customHeight="1">
      <c r="A627" s="122"/>
      <c r="B627" s="122"/>
      <c r="C627" s="122"/>
      <c r="D627" s="122"/>
      <c r="E627" s="122"/>
      <c r="F627" s="122"/>
      <c r="G627" s="122"/>
      <c r="H627" s="122"/>
      <c r="I627" s="122"/>
      <c r="J627" s="122"/>
      <c r="K627" s="122"/>
      <c r="L627" s="122"/>
      <c r="M627" s="122"/>
      <c r="N627" s="122"/>
      <c r="O627" s="122"/>
      <c r="P627" s="122"/>
      <c r="Q627" s="122"/>
      <c r="R627" s="122"/>
      <c r="S627" s="122"/>
      <c r="T627" s="122"/>
      <c r="U627" s="122"/>
      <c r="V627" s="122"/>
      <c r="W627" s="122"/>
      <c r="X627" s="122"/>
      <c r="Y627" s="122"/>
      <c r="Z627" s="122"/>
    </row>
    <row r="628" spans="1:26" ht="12.75" customHeight="1">
      <c r="A628" s="122"/>
      <c r="B628" s="122"/>
      <c r="C628" s="122"/>
      <c r="D628" s="122"/>
      <c r="E628" s="122"/>
      <c r="F628" s="122"/>
      <c r="G628" s="122"/>
      <c r="H628" s="122"/>
      <c r="I628" s="122"/>
      <c r="J628" s="122"/>
      <c r="K628" s="122"/>
      <c r="L628" s="122"/>
      <c r="M628" s="122"/>
      <c r="N628" s="122"/>
      <c r="O628" s="122"/>
      <c r="P628" s="122"/>
      <c r="Q628" s="122"/>
      <c r="R628" s="122"/>
      <c r="S628" s="122"/>
      <c r="T628" s="122"/>
      <c r="U628" s="122"/>
      <c r="V628" s="122"/>
      <c r="W628" s="122"/>
      <c r="X628" s="122"/>
      <c r="Y628" s="122"/>
      <c r="Z628" s="122"/>
    </row>
    <row r="629" spans="1:26" ht="12.75" customHeight="1">
      <c r="A629" s="122"/>
      <c r="B629" s="122"/>
      <c r="C629" s="122"/>
      <c r="D629" s="122"/>
      <c r="E629" s="122"/>
      <c r="F629" s="122"/>
      <c r="G629" s="122"/>
      <c r="H629" s="122"/>
      <c r="I629" s="122"/>
      <c r="J629" s="122"/>
      <c r="K629" s="122"/>
      <c r="L629" s="122"/>
      <c r="M629" s="122"/>
      <c r="N629" s="122"/>
      <c r="O629" s="122"/>
      <c r="P629" s="122"/>
      <c r="Q629" s="122"/>
      <c r="R629" s="122"/>
      <c r="S629" s="122"/>
      <c r="T629" s="122"/>
      <c r="U629" s="122"/>
      <c r="V629" s="122"/>
      <c r="W629" s="122"/>
      <c r="X629" s="122"/>
      <c r="Y629" s="122"/>
      <c r="Z629" s="122"/>
    </row>
    <row r="630" spans="1:26" ht="12.75" customHeight="1">
      <c r="A630" s="122"/>
      <c r="B630" s="122"/>
      <c r="C630" s="122"/>
      <c r="D630" s="122"/>
      <c r="E630" s="122"/>
      <c r="F630" s="122"/>
      <c r="G630" s="122"/>
      <c r="H630" s="122"/>
      <c r="I630" s="122"/>
      <c r="J630" s="122"/>
      <c r="K630" s="122"/>
      <c r="L630" s="122"/>
      <c r="M630" s="122"/>
      <c r="N630" s="122"/>
      <c r="O630" s="122"/>
      <c r="P630" s="122"/>
      <c r="Q630" s="122"/>
      <c r="R630" s="122"/>
      <c r="S630" s="122"/>
      <c r="T630" s="122"/>
      <c r="U630" s="122"/>
      <c r="V630" s="122"/>
      <c r="W630" s="122"/>
      <c r="X630" s="122"/>
      <c r="Y630" s="122"/>
      <c r="Z630" s="122"/>
    </row>
    <row r="631" spans="1:26" ht="12.75" customHeight="1">
      <c r="A631" s="122"/>
      <c r="B631" s="122"/>
      <c r="C631" s="122"/>
      <c r="D631" s="122"/>
      <c r="E631" s="122"/>
      <c r="F631" s="122"/>
      <c r="G631" s="122"/>
      <c r="H631" s="122"/>
      <c r="I631" s="122"/>
      <c r="J631" s="122"/>
      <c r="K631" s="122"/>
      <c r="L631" s="122"/>
      <c r="M631" s="122"/>
      <c r="N631" s="122"/>
      <c r="O631" s="122"/>
      <c r="P631" s="122"/>
      <c r="Q631" s="122"/>
      <c r="R631" s="122"/>
      <c r="S631" s="122"/>
      <c r="T631" s="122"/>
      <c r="U631" s="122"/>
      <c r="V631" s="122"/>
      <c r="W631" s="122"/>
      <c r="X631" s="122"/>
      <c r="Y631" s="122"/>
      <c r="Z631" s="122"/>
    </row>
    <row r="632" spans="1:26" ht="12.75" customHeight="1">
      <c r="A632" s="122"/>
      <c r="B632" s="122"/>
      <c r="C632" s="122"/>
      <c r="D632" s="122"/>
      <c r="E632" s="122"/>
      <c r="F632" s="122"/>
      <c r="G632" s="122"/>
      <c r="H632" s="122"/>
      <c r="I632" s="122"/>
      <c r="J632" s="122"/>
      <c r="K632" s="122"/>
      <c r="L632" s="122"/>
      <c r="M632" s="122"/>
      <c r="N632" s="122"/>
      <c r="O632" s="122"/>
      <c r="P632" s="122"/>
      <c r="Q632" s="122"/>
      <c r="R632" s="122"/>
      <c r="S632" s="122"/>
      <c r="T632" s="122"/>
      <c r="U632" s="122"/>
      <c r="V632" s="122"/>
      <c r="W632" s="122"/>
      <c r="X632" s="122"/>
      <c r="Y632" s="122"/>
      <c r="Z632" s="122"/>
    </row>
    <row r="633" spans="1:26" ht="12.75" customHeight="1">
      <c r="A633" s="122"/>
      <c r="B633" s="122"/>
      <c r="C633" s="122"/>
      <c r="D633" s="122"/>
      <c r="E633" s="122"/>
      <c r="F633" s="122"/>
      <c r="G633" s="122"/>
      <c r="H633" s="122"/>
      <c r="I633" s="122"/>
      <c r="J633" s="122"/>
      <c r="K633" s="122"/>
      <c r="L633" s="122"/>
      <c r="M633" s="122"/>
      <c r="N633" s="122"/>
      <c r="O633" s="122"/>
      <c r="P633" s="122"/>
      <c r="Q633" s="122"/>
      <c r="R633" s="122"/>
      <c r="S633" s="122"/>
      <c r="T633" s="122"/>
      <c r="U633" s="122"/>
      <c r="V633" s="122"/>
      <c r="W633" s="122"/>
      <c r="X633" s="122"/>
      <c r="Y633" s="122"/>
      <c r="Z633" s="122"/>
    </row>
    <row r="634" spans="1:26" ht="12.75" customHeight="1">
      <c r="A634" s="122"/>
      <c r="B634" s="122"/>
      <c r="C634" s="122"/>
      <c r="D634" s="122"/>
      <c r="E634" s="122"/>
      <c r="F634" s="122"/>
      <c r="G634" s="122"/>
      <c r="H634" s="122"/>
      <c r="I634" s="122"/>
      <c r="J634" s="122"/>
      <c r="K634" s="122"/>
      <c r="L634" s="122"/>
      <c r="M634" s="122"/>
      <c r="N634" s="122"/>
      <c r="O634" s="122"/>
      <c r="P634" s="122"/>
      <c r="Q634" s="122"/>
      <c r="R634" s="122"/>
      <c r="S634" s="122"/>
      <c r="T634" s="122"/>
      <c r="U634" s="122"/>
      <c r="V634" s="122"/>
      <c r="W634" s="122"/>
      <c r="X634" s="122"/>
      <c r="Y634" s="122"/>
      <c r="Z634" s="122"/>
    </row>
    <row r="635" spans="1:26" ht="12.75" customHeight="1">
      <c r="A635" s="122"/>
      <c r="B635" s="122"/>
      <c r="C635" s="122"/>
      <c r="D635" s="122"/>
      <c r="E635" s="122"/>
      <c r="F635" s="122"/>
      <c r="G635" s="122"/>
      <c r="H635" s="122"/>
      <c r="I635" s="122"/>
      <c r="J635" s="122"/>
      <c r="K635" s="122"/>
      <c r="L635" s="122"/>
      <c r="M635" s="122"/>
      <c r="N635" s="122"/>
      <c r="O635" s="122"/>
      <c r="P635" s="122"/>
      <c r="Q635" s="122"/>
      <c r="R635" s="122"/>
      <c r="S635" s="122"/>
      <c r="T635" s="122"/>
      <c r="U635" s="122"/>
      <c r="V635" s="122"/>
      <c r="W635" s="122"/>
      <c r="X635" s="122"/>
      <c r="Y635" s="122"/>
      <c r="Z635" s="122"/>
    </row>
    <row r="636" spans="1:26" ht="12.75" customHeight="1">
      <c r="A636" s="122"/>
      <c r="B636" s="122"/>
      <c r="C636" s="122"/>
      <c r="D636" s="122"/>
      <c r="E636" s="122"/>
      <c r="F636" s="122"/>
      <c r="G636" s="122"/>
      <c r="H636" s="122"/>
      <c r="I636" s="122"/>
      <c r="J636" s="122"/>
      <c r="K636" s="122"/>
      <c r="L636" s="122"/>
      <c r="M636" s="122"/>
      <c r="N636" s="122"/>
      <c r="O636" s="122"/>
      <c r="P636" s="122"/>
      <c r="Q636" s="122"/>
      <c r="R636" s="122"/>
      <c r="S636" s="122"/>
      <c r="T636" s="122"/>
      <c r="U636" s="122"/>
      <c r="V636" s="122"/>
      <c r="W636" s="122"/>
      <c r="X636" s="122"/>
      <c r="Y636" s="122"/>
      <c r="Z636" s="122"/>
    </row>
    <row r="637" spans="1:26" ht="12.75" customHeight="1">
      <c r="A637" s="122"/>
      <c r="B637" s="122"/>
      <c r="C637" s="122"/>
      <c r="D637" s="122"/>
      <c r="E637" s="122"/>
      <c r="F637" s="122"/>
      <c r="G637" s="122"/>
      <c r="H637" s="122"/>
      <c r="I637" s="122"/>
      <c r="J637" s="122"/>
      <c r="K637" s="122"/>
      <c r="L637" s="122"/>
      <c r="M637" s="122"/>
      <c r="N637" s="122"/>
      <c r="O637" s="122"/>
      <c r="P637" s="122"/>
      <c r="Q637" s="122"/>
      <c r="R637" s="122"/>
      <c r="S637" s="122"/>
      <c r="T637" s="122"/>
      <c r="U637" s="122"/>
      <c r="V637" s="122"/>
      <c r="W637" s="122"/>
      <c r="X637" s="122"/>
      <c r="Y637" s="122"/>
      <c r="Z637" s="122"/>
    </row>
    <row r="638" spans="1:26" ht="12.75" customHeight="1">
      <c r="A638" s="122"/>
      <c r="B638" s="122"/>
      <c r="C638" s="122"/>
      <c r="D638" s="122"/>
      <c r="E638" s="122"/>
      <c r="F638" s="122"/>
      <c r="G638" s="122"/>
      <c r="H638" s="122"/>
      <c r="I638" s="122"/>
      <c r="J638" s="122"/>
      <c r="K638" s="122"/>
      <c r="L638" s="122"/>
      <c r="M638" s="122"/>
      <c r="N638" s="122"/>
      <c r="O638" s="122"/>
      <c r="P638" s="122"/>
      <c r="Q638" s="122"/>
      <c r="R638" s="122"/>
      <c r="S638" s="122"/>
      <c r="T638" s="122"/>
      <c r="U638" s="122"/>
      <c r="V638" s="122"/>
      <c r="W638" s="122"/>
      <c r="X638" s="122"/>
      <c r="Y638" s="122"/>
      <c r="Z638" s="122"/>
    </row>
    <row r="639" spans="1:26" ht="12.75" customHeight="1">
      <c r="A639" s="122"/>
      <c r="B639" s="122"/>
      <c r="C639" s="122"/>
      <c r="D639" s="122"/>
      <c r="E639" s="122"/>
      <c r="F639" s="122"/>
      <c r="G639" s="122"/>
      <c r="H639" s="122"/>
      <c r="I639" s="122"/>
      <c r="J639" s="122"/>
      <c r="K639" s="122"/>
      <c r="L639" s="122"/>
      <c r="M639" s="122"/>
      <c r="N639" s="122"/>
      <c r="O639" s="122"/>
      <c r="P639" s="122"/>
      <c r="Q639" s="122"/>
      <c r="R639" s="122"/>
      <c r="S639" s="122"/>
      <c r="T639" s="122"/>
      <c r="U639" s="122"/>
      <c r="V639" s="122"/>
      <c r="W639" s="122"/>
      <c r="X639" s="122"/>
      <c r="Y639" s="122"/>
      <c r="Z639" s="122"/>
    </row>
    <row r="640" spans="1:26" ht="12.75" customHeight="1">
      <c r="A640" s="122"/>
      <c r="B640" s="122"/>
      <c r="C640" s="122"/>
      <c r="D640" s="122"/>
      <c r="E640" s="122"/>
      <c r="F640" s="122"/>
      <c r="G640" s="122"/>
      <c r="H640" s="122"/>
      <c r="I640" s="122"/>
      <c r="J640" s="122"/>
      <c r="K640" s="122"/>
      <c r="L640" s="122"/>
      <c r="M640" s="122"/>
      <c r="N640" s="122"/>
      <c r="O640" s="122"/>
      <c r="P640" s="122"/>
      <c r="Q640" s="122"/>
      <c r="R640" s="122"/>
      <c r="S640" s="122"/>
      <c r="T640" s="122"/>
      <c r="U640" s="122"/>
      <c r="V640" s="122"/>
      <c r="W640" s="122"/>
      <c r="X640" s="122"/>
      <c r="Y640" s="122"/>
      <c r="Z640" s="122"/>
    </row>
    <row r="641" spans="1:26" ht="12.75" customHeight="1">
      <c r="A641" s="122"/>
      <c r="B641" s="122"/>
      <c r="C641" s="122"/>
      <c r="D641" s="122"/>
      <c r="E641" s="122"/>
      <c r="F641" s="122"/>
      <c r="G641" s="122"/>
      <c r="H641" s="122"/>
      <c r="I641" s="122"/>
      <c r="J641" s="122"/>
      <c r="K641" s="122"/>
      <c r="L641" s="122"/>
      <c r="M641" s="122"/>
      <c r="N641" s="122"/>
      <c r="O641" s="122"/>
      <c r="P641" s="122"/>
      <c r="Q641" s="122"/>
      <c r="R641" s="122"/>
      <c r="S641" s="122"/>
      <c r="T641" s="122"/>
      <c r="U641" s="122"/>
      <c r="V641" s="122"/>
      <c r="W641" s="122"/>
      <c r="X641" s="122"/>
      <c r="Y641" s="122"/>
      <c r="Z641" s="122"/>
    </row>
    <row r="642" spans="1:26" ht="12.75" customHeight="1">
      <c r="A642" s="122"/>
      <c r="B642" s="122"/>
      <c r="C642" s="122"/>
      <c r="D642" s="122"/>
      <c r="E642" s="122"/>
      <c r="F642" s="122"/>
      <c r="G642" s="122"/>
      <c r="H642" s="122"/>
      <c r="I642" s="122"/>
      <c r="J642" s="122"/>
      <c r="K642" s="122"/>
      <c r="L642" s="122"/>
      <c r="M642" s="122"/>
      <c r="N642" s="122"/>
      <c r="O642" s="122"/>
      <c r="P642" s="122"/>
      <c r="Q642" s="122"/>
      <c r="R642" s="122"/>
      <c r="S642" s="122"/>
      <c r="T642" s="122"/>
      <c r="U642" s="122"/>
      <c r="V642" s="122"/>
      <c r="W642" s="122"/>
      <c r="X642" s="122"/>
      <c r="Y642" s="122"/>
      <c r="Z642" s="122"/>
    </row>
    <row r="643" spans="1:26" ht="12.75" customHeight="1">
      <c r="A643" s="122"/>
      <c r="B643" s="122"/>
      <c r="C643" s="122"/>
      <c r="D643" s="122"/>
      <c r="E643" s="122"/>
      <c r="F643" s="122"/>
      <c r="G643" s="122"/>
      <c r="H643" s="122"/>
      <c r="I643" s="122"/>
      <c r="J643" s="122"/>
      <c r="K643" s="122"/>
      <c r="L643" s="122"/>
      <c r="M643" s="122"/>
      <c r="N643" s="122"/>
      <c r="O643" s="122"/>
      <c r="P643" s="122"/>
      <c r="Q643" s="122"/>
      <c r="R643" s="122"/>
      <c r="S643" s="122"/>
      <c r="T643" s="122"/>
      <c r="U643" s="122"/>
      <c r="V643" s="122"/>
      <c r="W643" s="122"/>
      <c r="X643" s="122"/>
      <c r="Y643" s="122"/>
      <c r="Z643" s="122"/>
    </row>
    <row r="644" spans="1:26" ht="12.75" customHeight="1">
      <c r="A644" s="122"/>
      <c r="B644" s="122"/>
      <c r="C644" s="122"/>
      <c r="D644" s="122"/>
      <c r="E644" s="122"/>
      <c r="F644" s="122"/>
      <c r="G644" s="122"/>
      <c r="H644" s="122"/>
      <c r="I644" s="122"/>
      <c r="J644" s="122"/>
      <c r="K644" s="122"/>
      <c r="L644" s="122"/>
      <c r="M644" s="122"/>
      <c r="N644" s="122"/>
      <c r="O644" s="122"/>
      <c r="P644" s="122"/>
      <c r="Q644" s="122"/>
      <c r="R644" s="122"/>
      <c r="S644" s="122"/>
      <c r="T644" s="122"/>
      <c r="U644" s="122"/>
      <c r="V644" s="122"/>
      <c r="W644" s="122"/>
      <c r="X644" s="122"/>
      <c r="Y644" s="122"/>
      <c r="Z644" s="122"/>
    </row>
    <row r="645" spans="1:26" ht="12.75" customHeight="1">
      <c r="A645" s="122"/>
      <c r="B645" s="122"/>
      <c r="C645" s="122"/>
      <c r="D645" s="122"/>
      <c r="E645" s="122"/>
      <c r="F645" s="122"/>
      <c r="G645" s="122"/>
      <c r="H645" s="122"/>
      <c r="I645" s="122"/>
      <c r="J645" s="122"/>
      <c r="K645" s="122"/>
      <c r="L645" s="122"/>
      <c r="M645" s="122"/>
      <c r="N645" s="122"/>
      <c r="O645" s="122"/>
      <c r="P645" s="122"/>
      <c r="Q645" s="122"/>
      <c r="R645" s="122"/>
      <c r="S645" s="122"/>
      <c r="T645" s="122"/>
      <c r="U645" s="122"/>
      <c r="V645" s="122"/>
      <c r="W645" s="122"/>
      <c r="X645" s="122"/>
      <c r="Y645" s="122"/>
      <c r="Z645" s="122"/>
    </row>
    <row r="646" spans="1:26" ht="12.75" customHeight="1">
      <c r="A646" s="122"/>
      <c r="B646" s="122"/>
      <c r="C646" s="122"/>
      <c r="D646" s="122"/>
      <c r="E646" s="122"/>
      <c r="F646" s="122"/>
      <c r="G646" s="122"/>
      <c r="H646" s="122"/>
      <c r="I646" s="122"/>
      <c r="J646" s="122"/>
      <c r="K646" s="122"/>
      <c r="L646" s="122"/>
      <c r="M646" s="122"/>
      <c r="N646" s="122"/>
      <c r="O646" s="122"/>
      <c r="P646" s="122"/>
      <c r="Q646" s="122"/>
      <c r="R646" s="122"/>
      <c r="S646" s="122"/>
      <c r="T646" s="122"/>
      <c r="U646" s="122"/>
      <c r="V646" s="122"/>
      <c r="W646" s="122"/>
      <c r="X646" s="122"/>
      <c r="Y646" s="122"/>
      <c r="Z646" s="122"/>
    </row>
    <row r="647" spans="1:26" ht="12.75" customHeight="1">
      <c r="A647" s="122"/>
      <c r="B647" s="122"/>
      <c r="C647" s="122"/>
      <c r="D647" s="122"/>
      <c r="E647" s="122"/>
      <c r="F647" s="122"/>
      <c r="G647" s="122"/>
      <c r="H647" s="122"/>
      <c r="I647" s="122"/>
      <c r="J647" s="122"/>
      <c r="K647" s="122"/>
      <c r="L647" s="122"/>
      <c r="M647" s="122"/>
      <c r="N647" s="122"/>
      <c r="O647" s="122"/>
      <c r="P647" s="122"/>
      <c r="Q647" s="122"/>
      <c r="R647" s="122"/>
      <c r="S647" s="122"/>
      <c r="T647" s="122"/>
      <c r="U647" s="122"/>
      <c r="V647" s="122"/>
      <c r="W647" s="122"/>
      <c r="X647" s="122"/>
      <c r="Y647" s="122"/>
      <c r="Z647" s="122"/>
    </row>
    <row r="648" spans="1:26" ht="12.75" customHeight="1">
      <c r="A648" s="122"/>
      <c r="B648" s="122"/>
      <c r="C648" s="122"/>
      <c r="D648" s="122"/>
      <c r="E648" s="122"/>
      <c r="F648" s="122"/>
      <c r="G648" s="122"/>
      <c r="H648" s="122"/>
      <c r="I648" s="122"/>
      <c r="J648" s="122"/>
      <c r="K648" s="122"/>
      <c r="L648" s="122"/>
      <c r="M648" s="122"/>
      <c r="N648" s="122"/>
      <c r="O648" s="122"/>
      <c r="P648" s="122"/>
      <c r="Q648" s="122"/>
      <c r="R648" s="122"/>
      <c r="S648" s="122"/>
      <c r="T648" s="122"/>
      <c r="U648" s="122"/>
      <c r="V648" s="122"/>
      <c r="W648" s="122"/>
      <c r="X648" s="122"/>
      <c r="Y648" s="122"/>
      <c r="Z648" s="122"/>
    </row>
    <row r="649" spans="1:26" ht="12.75" customHeight="1">
      <c r="A649" s="122"/>
      <c r="B649" s="122"/>
      <c r="C649" s="122"/>
      <c r="D649" s="122"/>
      <c r="E649" s="122"/>
      <c r="F649" s="122"/>
      <c r="G649" s="122"/>
      <c r="H649" s="122"/>
      <c r="I649" s="122"/>
      <c r="J649" s="122"/>
      <c r="K649" s="122"/>
      <c r="L649" s="122"/>
      <c r="M649" s="122"/>
      <c r="N649" s="122"/>
      <c r="O649" s="122"/>
      <c r="P649" s="122"/>
      <c r="Q649" s="122"/>
      <c r="R649" s="122"/>
      <c r="S649" s="122"/>
      <c r="T649" s="122"/>
      <c r="U649" s="122"/>
      <c r="V649" s="122"/>
      <c r="W649" s="122"/>
      <c r="X649" s="122"/>
      <c r="Y649" s="122"/>
      <c r="Z649" s="122"/>
    </row>
    <row r="650" spans="1:26" ht="12.75" customHeight="1">
      <c r="A650" s="122"/>
      <c r="B650" s="122"/>
      <c r="C650" s="122"/>
      <c r="D650" s="122"/>
      <c r="E650" s="122"/>
      <c r="F650" s="122"/>
      <c r="G650" s="122"/>
      <c r="H650" s="122"/>
      <c r="I650" s="122"/>
      <c r="J650" s="122"/>
      <c r="K650" s="122"/>
      <c r="L650" s="122"/>
      <c r="M650" s="122"/>
      <c r="N650" s="122"/>
      <c r="O650" s="122"/>
      <c r="P650" s="122"/>
      <c r="Q650" s="122"/>
      <c r="R650" s="122"/>
      <c r="S650" s="122"/>
      <c r="T650" s="122"/>
      <c r="U650" s="122"/>
      <c r="V650" s="122"/>
      <c r="W650" s="122"/>
      <c r="X650" s="122"/>
      <c r="Y650" s="122"/>
      <c r="Z650" s="122"/>
    </row>
    <row r="651" spans="1:26" ht="12.75" customHeight="1">
      <c r="A651" s="122"/>
      <c r="B651" s="122"/>
      <c r="C651" s="122"/>
      <c r="D651" s="122"/>
      <c r="E651" s="122"/>
      <c r="F651" s="122"/>
      <c r="G651" s="122"/>
      <c r="H651" s="122"/>
      <c r="I651" s="122"/>
      <c r="J651" s="122"/>
      <c r="K651" s="122"/>
      <c r="L651" s="122"/>
      <c r="M651" s="122"/>
      <c r="N651" s="122"/>
      <c r="O651" s="122"/>
      <c r="P651" s="122"/>
      <c r="Q651" s="122"/>
      <c r="R651" s="122"/>
      <c r="S651" s="122"/>
      <c r="T651" s="122"/>
      <c r="U651" s="122"/>
      <c r="V651" s="122"/>
      <c r="W651" s="122"/>
      <c r="X651" s="122"/>
      <c r="Y651" s="122"/>
      <c r="Z651" s="122"/>
    </row>
    <row r="652" spans="1:26" ht="12.75" customHeight="1">
      <c r="A652" s="122"/>
      <c r="B652" s="122"/>
      <c r="C652" s="122"/>
      <c r="D652" s="122"/>
      <c r="E652" s="122"/>
      <c r="F652" s="122"/>
      <c r="G652" s="122"/>
      <c r="H652" s="122"/>
      <c r="I652" s="122"/>
      <c r="J652" s="122"/>
      <c r="K652" s="122"/>
      <c r="L652" s="122"/>
      <c r="M652" s="122"/>
      <c r="N652" s="122"/>
      <c r="O652" s="122"/>
      <c r="P652" s="122"/>
      <c r="Q652" s="122"/>
      <c r="R652" s="122"/>
      <c r="S652" s="122"/>
      <c r="T652" s="122"/>
      <c r="U652" s="122"/>
      <c r="V652" s="122"/>
      <c r="W652" s="122"/>
      <c r="X652" s="122"/>
      <c r="Y652" s="122"/>
      <c r="Z652" s="122"/>
    </row>
    <row r="653" spans="1:26" ht="12.75" customHeight="1">
      <c r="A653" s="122"/>
      <c r="B653" s="122"/>
      <c r="C653" s="122"/>
      <c r="D653" s="122"/>
      <c r="E653" s="122"/>
      <c r="F653" s="122"/>
      <c r="G653" s="122"/>
      <c r="H653" s="122"/>
      <c r="I653" s="122"/>
      <c r="J653" s="122"/>
      <c r="K653" s="122"/>
      <c r="L653" s="122"/>
      <c r="M653" s="122"/>
      <c r="N653" s="122"/>
      <c r="O653" s="122"/>
      <c r="P653" s="122"/>
      <c r="Q653" s="122"/>
      <c r="R653" s="122"/>
      <c r="S653" s="122"/>
      <c r="T653" s="122"/>
      <c r="U653" s="122"/>
      <c r="V653" s="122"/>
      <c r="W653" s="122"/>
      <c r="X653" s="122"/>
      <c r="Y653" s="122"/>
      <c r="Z653" s="122"/>
    </row>
    <row r="654" spans="1:26" ht="12.75" customHeight="1">
      <c r="A654" s="122"/>
      <c r="B654" s="122"/>
      <c r="C654" s="122"/>
      <c r="D654" s="122"/>
      <c r="E654" s="122"/>
      <c r="F654" s="122"/>
      <c r="G654" s="122"/>
      <c r="H654" s="122"/>
      <c r="I654" s="122"/>
      <c r="J654" s="122"/>
      <c r="K654" s="122"/>
      <c r="L654" s="122"/>
      <c r="M654" s="122"/>
      <c r="N654" s="122"/>
      <c r="O654" s="122"/>
      <c r="P654" s="122"/>
      <c r="Q654" s="122"/>
      <c r="R654" s="122"/>
      <c r="S654" s="122"/>
      <c r="T654" s="122"/>
      <c r="U654" s="122"/>
      <c r="V654" s="122"/>
      <c r="W654" s="122"/>
      <c r="X654" s="122"/>
      <c r="Y654" s="122"/>
      <c r="Z654" s="122"/>
    </row>
    <row r="655" spans="1:26" ht="12.75" customHeight="1">
      <c r="A655" s="122"/>
      <c r="B655" s="122"/>
      <c r="C655" s="122"/>
      <c r="D655" s="122"/>
      <c r="E655" s="122"/>
      <c r="F655" s="122"/>
      <c r="G655" s="122"/>
      <c r="H655" s="122"/>
      <c r="I655" s="122"/>
      <c r="J655" s="122"/>
      <c r="K655" s="122"/>
      <c r="L655" s="122"/>
      <c r="M655" s="122"/>
      <c r="N655" s="122"/>
      <c r="O655" s="122"/>
      <c r="P655" s="122"/>
      <c r="Q655" s="122"/>
      <c r="R655" s="122"/>
      <c r="S655" s="122"/>
      <c r="T655" s="122"/>
      <c r="U655" s="122"/>
      <c r="V655" s="122"/>
      <c r="W655" s="122"/>
      <c r="X655" s="122"/>
      <c r="Y655" s="122"/>
      <c r="Z655" s="122"/>
    </row>
    <row r="656" spans="1:26" ht="12.75" customHeight="1">
      <c r="A656" s="122"/>
      <c r="B656" s="122"/>
      <c r="C656" s="122"/>
      <c r="D656" s="122"/>
      <c r="E656" s="122"/>
      <c r="F656" s="122"/>
      <c r="G656" s="122"/>
      <c r="H656" s="122"/>
      <c r="I656" s="122"/>
      <c r="J656" s="122"/>
      <c r="K656" s="122"/>
      <c r="L656" s="122"/>
      <c r="M656" s="122"/>
      <c r="N656" s="122"/>
      <c r="O656" s="122"/>
      <c r="P656" s="122"/>
      <c r="Q656" s="122"/>
      <c r="R656" s="122"/>
      <c r="S656" s="122"/>
      <c r="T656" s="122"/>
      <c r="U656" s="122"/>
      <c r="V656" s="122"/>
      <c r="W656" s="122"/>
      <c r="X656" s="122"/>
      <c r="Y656" s="122"/>
      <c r="Z656" s="122"/>
    </row>
    <row r="657" spans="1:26" ht="12.75" customHeight="1">
      <c r="A657" s="122"/>
      <c r="B657" s="122"/>
      <c r="C657" s="122"/>
      <c r="D657" s="122"/>
      <c r="E657" s="122"/>
      <c r="F657" s="122"/>
      <c r="G657" s="122"/>
      <c r="H657" s="122"/>
      <c r="I657" s="122"/>
      <c r="J657" s="122"/>
      <c r="K657" s="122"/>
      <c r="L657" s="122"/>
      <c r="M657" s="122"/>
      <c r="N657" s="122"/>
      <c r="O657" s="122"/>
      <c r="P657" s="122"/>
      <c r="Q657" s="122"/>
      <c r="R657" s="122"/>
      <c r="S657" s="122"/>
      <c r="T657" s="122"/>
      <c r="U657" s="122"/>
      <c r="V657" s="122"/>
      <c r="W657" s="122"/>
      <c r="X657" s="122"/>
      <c r="Y657" s="122"/>
      <c r="Z657" s="122"/>
    </row>
    <row r="658" spans="1:26" ht="12.75" customHeight="1">
      <c r="A658" s="122"/>
      <c r="B658" s="122"/>
      <c r="C658" s="122"/>
      <c r="D658" s="122"/>
      <c r="E658" s="122"/>
      <c r="F658" s="122"/>
      <c r="G658" s="122"/>
      <c r="H658" s="122"/>
      <c r="I658" s="122"/>
      <c r="J658" s="122"/>
      <c r="K658" s="122"/>
      <c r="L658" s="122"/>
      <c r="M658" s="122"/>
      <c r="N658" s="122"/>
      <c r="O658" s="122"/>
      <c r="P658" s="122"/>
      <c r="Q658" s="122"/>
      <c r="R658" s="122"/>
      <c r="S658" s="122"/>
      <c r="T658" s="122"/>
      <c r="U658" s="122"/>
      <c r="V658" s="122"/>
      <c r="W658" s="122"/>
      <c r="X658" s="122"/>
      <c r="Y658" s="122"/>
      <c r="Z658" s="122"/>
    </row>
    <row r="659" spans="1:26" ht="12.75" customHeight="1">
      <c r="A659" s="122"/>
      <c r="B659" s="122"/>
      <c r="C659" s="122"/>
      <c r="D659" s="122"/>
      <c r="E659" s="122"/>
      <c r="F659" s="122"/>
      <c r="G659" s="122"/>
      <c r="H659" s="122"/>
      <c r="I659" s="122"/>
      <c r="J659" s="122"/>
      <c r="K659" s="122"/>
      <c r="L659" s="122"/>
      <c r="M659" s="122"/>
      <c r="N659" s="122"/>
      <c r="O659" s="122"/>
      <c r="P659" s="122"/>
      <c r="Q659" s="122"/>
      <c r="R659" s="122"/>
      <c r="S659" s="122"/>
      <c r="T659" s="122"/>
      <c r="U659" s="122"/>
      <c r="V659" s="122"/>
      <c r="W659" s="122"/>
      <c r="X659" s="122"/>
      <c r="Y659" s="122"/>
      <c r="Z659" s="122"/>
    </row>
    <row r="660" spans="1:26" ht="12.75" customHeight="1">
      <c r="A660" s="122"/>
      <c r="B660" s="122"/>
      <c r="C660" s="122"/>
      <c r="D660" s="122"/>
      <c r="E660" s="122"/>
      <c r="F660" s="122"/>
      <c r="G660" s="122"/>
      <c r="H660" s="122"/>
      <c r="I660" s="122"/>
      <c r="J660" s="122"/>
      <c r="K660" s="122"/>
      <c r="L660" s="122"/>
      <c r="M660" s="122"/>
      <c r="N660" s="122"/>
      <c r="O660" s="122"/>
      <c r="P660" s="122"/>
      <c r="Q660" s="122"/>
      <c r="R660" s="122"/>
      <c r="S660" s="122"/>
      <c r="T660" s="122"/>
      <c r="U660" s="122"/>
      <c r="V660" s="122"/>
      <c r="W660" s="122"/>
      <c r="X660" s="122"/>
      <c r="Y660" s="122"/>
      <c r="Z660" s="122"/>
    </row>
    <row r="661" spans="1:26" ht="12.75" customHeight="1">
      <c r="A661" s="122"/>
      <c r="B661" s="122"/>
      <c r="C661" s="122"/>
      <c r="D661" s="122"/>
      <c r="E661" s="122"/>
      <c r="F661" s="122"/>
      <c r="G661" s="122"/>
      <c r="H661" s="122"/>
      <c r="I661" s="122"/>
      <c r="J661" s="122"/>
      <c r="K661" s="122"/>
      <c r="L661" s="122"/>
      <c r="M661" s="122"/>
      <c r="N661" s="122"/>
      <c r="O661" s="122"/>
      <c r="P661" s="122"/>
      <c r="Q661" s="122"/>
      <c r="R661" s="122"/>
      <c r="S661" s="122"/>
      <c r="T661" s="122"/>
      <c r="U661" s="122"/>
      <c r="V661" s="122"/>
      <c r="W661" s="122"/>
      <c r="X661" s="122"/>
      <c r="Y661" s="122"/>
      <c r="Z661" s="122"/>
    </row>
    <row r="662" spans="1:26" ht="12.75" customHeight="1">
      <c r="A662" s="122"/>
      <c r="B662" s="122"/>
      <c r="C662" s="122"/>
      <c r="D662" s="122"/>
      <c r="E662" s="122"/>
      <c r="F662" s="122"/>
      <c r="G662" s="122"/>
      <c r="H662" s="122"/>
      <c r="I662" s="122"/>
      <c r="J662" s="122"/>
      <c r="K662" s="122"/>
      <c r="L662" s="122"/>
      <c r="M662" s="122"/>
      <c r="N662" s="122"/>
      <c r="O662" s="122"/>
      <c r="P662" s="122"/>
      <c r="Q662" s="122"/>
      <c r="R662" s="122"/>
      <c r="S662" s="122"/>
      <c r="T662" s="122"/>
      <c r="U662" s="122"/>
      <c r="V662" s="122"/>
      <c r="W662" s="122"/>
      <c r="X662" s="122"/>
      <c r="Y662" s="122"/>
      <c r="Z662" s="122"/>
    </row>
    <row r="663" spans="1:26" ht="12.75" customHeight="1">
      <c r="A663" s="122"/>
      <c r="B663" s="122"/>
      <c r="C663" s="122"/>
      <c r="D663" s="122"/>
      <c r="E663" s="122"/>
      <c r="F663" s="122"/>
      <c r="G663" s="122"/>
      <c r="H663" s="122"/>
      <c r="I663" s="122"/>
      <c r="J663" s="122"/>
      <c r="K663" s="122"/>
      <c r="L663" s="122"/>
      <c r="M663" s="122"/>
      <c r="N663" s="122"/>
      <c r="O663" s="122"/>
      <c r="P663" s="122"/>
      <c r="Q663" s="122"/>
      <c r="R663" s="122"/>
      <c r="S663" s="122"/>
      <c r="T663" s="122"/>
      <c r="U663" s="122"/>
      <c r="V663" s="122"/>
      <c r="W663" s="122"/>
      <c r="X663" s="122"/>
      <c r="Y663" s="122"/>
      <c r="Z663" s="122"/>
    </row>
    <row r="664" spans="1:26" ht="12.75" customHeight="1">
      <c r="A664" s="122"/>
      <c r="B664" s="122"/>
      <c r="C664" s="122"/>
      <c r="D664" s="122"/>
      <c r="E664" s="122"/>
      <c r="F664" s="122"/>
      <c r="G664" s="122"/>
      <c r="H664" s="122"/>
      <c r="I664" s="122"/>
      <c r="J664" s="122"/>
      <c r="K664" s="122"/>
      <c r="L664" s="122"/>
      <c r="M664" s="122"/>
      <c r="N664" s="122"/>
      <c r="O664" s="122"/>
      <c r="P664" s="122"/>
      <c r="Q664" s="122"/>
      <c r="R664" s="122"/>
      <c r="S664" s="122"/>
      <c r="T664" s="122"/>
      <c r="U664" s="122"/>
      <c r="V664" s="122"/>
      <c r="W664" s="122"/>
      <c r="X664" s="122"/>
      <c r="Y664" s="122"/>
      <c r="Z664" s="122"/>
    </row>
    <row r="665" spans="1:26" ht="12.75" customHeight="1">
      <c r="A665" s="122"/>
      <c r="B665" s="122"/>
      <c r="C665" s="122"/>
      <c r="D665" s="122"/>
      <c r="E665" s="122"/>
      <c r="F665" s="122"/>
      <c r="G665" s="122"/>
      <c r="H665" s="122"/>
      <c r="I665" s="122"/>
      <c r="J665" s="122"/>
      <c r="K665" s="122"/>
      <c r="L665" s="122"/>
      <c r="M665" s="122"/>
      <c r="N665" s="122"/>
      <c r="O665" s="122"/>
      <c r="P665" s="122"/>
      <c r="Q665" s="122"/>
      <c r="R665" s="122"/>
      <c r="S665" s="122"/>
      <c r="T665" s="122"/>
      <c r="U665" s="122"/>
      <c r="V665" s="122"/>
      <c r="W665" s="122"/>
      <c r="X665" s="122"/>
      <c r="Y665" s="122"/>
      <c r="Z665" s="122"/>
    </row>
    <row r="666" spans="1:26" ht="12.75" customHeight="1">
      <c r="A666" s="122"/>
      <c r="B666" s="122"/>
      <c r="C666" s="122"/>
      <c r="D666" s="122"/>
      <c r="E666" s="122"/>
      <c r="F666" s="122"/>
      <c r="G666" s="122"/>
      <c r="H666" s="122"/>
      <c r="I666" s="122"/>
      <c r="J666" s="122"/>
      <c r="K666" s="122"/>
      <c r="L666" s="122"/>
      <c r="M666" s="122"/>
      <c r="N666" s="122"/>
      <c r="O666" s="122"/>
      <c r="P666" s="122"/>
      <c r="Q666" s="122"/>
      <c r="R666" s="122"/>
      <c r="S666" s="122"/>
      <c r="T666" s="122"/>
      <c r="U666" s="122"/>
      <c r="V666" s="122"/>
      <c r="W666" s="122"/>
      <c r="X666" s="122"/>
      <c r="Y666" s="122"/>
      <c r="Z666" s="122"/>
    </row>
    <row r="667" spans="1:26" ht="12.75" customHeight="1">
      <c r="A667" s="122"/>
      <c r="B667" s="122"/>
      <c r="C667" s="122"/>
      <c r="D667" s="122"/>
      <c r="E667" s="122"/>
      <c r="F667" s="122"/>
      <c r="G667" s="122"/>
      <c r="H667" s="122"/>
      <c r="I667" s="122"/>
      <c r="J667" s="122"/>
      <c r="K667" s="122"/>
      <c r="L667" s="122"/>
      <c r="M667" s="122"/>
      <c r="N667" s="122"/>
      <c r="O667" s="122"/>
      <c r="P667" s="122"/>
      <c r="Q667" s="122"/>
      <c r="R667" s="122"/>
      <c r="S667" s="122"/>
      <c r="T667" s="122"/>
      <c r="U667" s="122"/>
      <c r="V667" s="122"/>
      <c r="W667" s="122"/>
      <c r="X667" s="122"/>
      <c r="Y667" s="122"/>
      <c r="Z667" s="122"/>
    </row>
    <row r="668" spans="1:26" ht="12.75" customHeight="1">
      <c r="A668" s="122"/>
      <c r="B668" s="122"/>
      <c r="C668" s="122"/>
      <c r="D668" s="122"/>
      <c r="E668" s="122"/>
      <c r="F668" s="122"/>
      <c r="G668" s="122"/>
      <c r="H668" s="122"/>
      <c r="I668" s="122"/>
      <c r="J668" s="122"/>
      <c r="K668" s="122"/>
      <c r="L668" s="122"/>
      <c r="M668" s="122"/>
      <c r="N668" s="122"/>
      <c r="O668" s="122"/>
      <c r="P668" s="122"/>
      <c r="Q668" s="122"/>
      <c r="R668" s="122"/>
      <c r="S668" s="122"/>
      <c r="T668" s="122"/>
      <c r="U668" s="122"/>
      <c r="V668" s="122"/>
      <c r="W668" s="122"/>
      <c r="X668" s="122"/>
      <c r="Y668" s="122"/>
      <c r="Z668" s="122"/>
    </row>
    <row r="669" spans="1:26" ht="12.75" customHeight="1">
      <c r="A669" s="122"/>
      <c r="B669" s="122"/>
      <c r="C669" s="122"/>
      <c r="D669" s="122"/>
      <c r="E669" s="122"/>
      <c r="F669" s="122"/>
      <c r="G669" s="122"/>
      <c r="H669" s="122"/>
      <c r="I669" s="122"/>
      <c r="J669" s="122"/>
      <c r="K669" s="122"/>
      <c r="L669" s="122"/>
      <c r="M669" s="122"/>
      <c r="N669" s="122"/>
      <c r="O669" s="122"/>
      <c r="P669" s="122"/>
      <c r="Q669" s="122"/>
      <c r="R669" s="122"/>
      <c r="S669" s="122"/>
      <c r="T669" s="122"/>
      <c r="U669" s="122"/>
      <c r="V669" s="122"/>
      <c r="W669" s="122"/>
      <c r="X669" s="122"/>
      <c r="Y669" s="122"/>
      <c r="Z669" s="122"/>
    </row>
    <row r="670" spans="1:26" ht="12.75" customHeight="1">
      <c r="A670" s="122"/>
      <c r="B670" s="122"/>
      <c r="C670" s="122"/>
      <c r="D670" s="122"/>
      <c r="E670" s="122"/>
      <c r="F670" s="122"/>
      <c r="G670" s="122"/>
      <c r="H670" s="122"/>
      <c r="I670" s="122"/>
      <c r="J670" s="122"/>
      <c r="K670" s="122"/>
      <c r="L670" s="122"/>
      <c r="M670" s="122"/>
      <c r="N670" s="122"/>
      <c r="O670" s="122"/>
      <c r="P670" s="122"/>
      <c r="Q670" s="122"/>
      <c r="R670" s="122"/>
      <c r="S670" s="122"/>
      <c r="T670" s="122"/>
      <c r="U670" s="122"/>
      <c r="V670" s="122"/>
      <c r="W670" s="122"/>
      <c r="X670" s="122"/>
      <c r="Y670" s="122"/>
      <c r="Z670" s="122"/>
    </row>
    <row r="671" spans="1:26" ht="12.75" customHeight="1">
      <c r="A671" s="122"/>
      <c r="B671" s="122"/>
      <c r="C671" s="122"/>
      <c r="D671" s="122"/>
      <c r="E671" s="122"/>
      <c r="F671" s="122"/>
      <c r="G671" s="122"/>
      <c r="H671" s="122"/>
      <c r="I671" s="122"/>
      <c r="J671" s="122"/>
      <c r="K671" s="122"/>
      <c r="L671" s="122"/>
      <c r="M671" s="122"/>
      <c r="N671" s="122"/>
      <c r="O671" s="122"/>
      <c r="P671" s="122"/>
      <c r="Q671" s="122"/>
      <c r="R671" s="122"/>
      <c r="S671" s="122"/>
      <c r="T671" s="122"/>
      <c r="U671" s="122"/>
      <c r="V671" s="122"/>
      <c r="W671" s="122"/>
      <c r="X671" s="122"/>
      <c r="Y671" s="122"/>
      <c r="Z671" s="122"/>
    </row>
    <row r="672" spans="1:26" ht="12.75" customHeight="1">
      <c r="A672" s="122"/>
      <c r="B672" s="122"/>
      <c r="C672" s="122"/>
      <c r="D672" s="122"/>
      <c r="E672" s="122"/>
      <c r="F672" s="122"/>
      <c r="G672" s="122"/>
      <c r="H672" s="122"/>
      <c r="I672" s="122"/>
      <c r="J672" s="122"/>
      <c r="K672" s="122"/>
      <c r="L672" s="122"/>
      <c r="M672" s="122"/>
      <c r="N672" s="122"/>
      <c r="O672" s="122"/>
      <c r="P672" s="122"/>
      <c r="Q672" s="122"/>
      <c r="R672" s="122"/>
      <c r="S672" s="122"/>
      <c r="T672" s="122"/>
      <c r="U672" s="122"/>
      <c r="V672" s="122"/>
      <c r="W672" s="122"/>
      <c r="X672" s="122"/>
      <c r="Y672" s="122"/>
      <c r="Z672" s="122"/>
    </row>
    <row r="673" spans="1:26" ht="12.75" customHeight="1">
      <c r="A673" s="122"/>
      <c r="B673" s="122"/>
      <c r="C673" s="122"/>
      <c r="D673" s="122"/>
      <c r="E673" s="122"/>
      <c r="F673" s="122"/>
      <c r="G673" s="122"/>
      <c r="H673" s="122"/>
      <c r="I673" s="122"/>
      <c r="J673" s="122"/>
      <c r="K673" s="122"/>
      <c r="L673" s="122"/>
      <c r="M673" s="122"/>
      <c r="N673" s="122"/>
      <c r="O673" s="122"/>
      <c r="P673" s="122"/>
      <c r="Q673" s="122"/>
      <c r="R673" s="122"/>
      <c r="S673" s="122"/>
      <c r="T673" s="122"/>
      <c r="U673" s="122"/>
      <c r="V673" s="122"/>
      <c r="W673" s="122"/>
      <c r="X673" s="122"/>
      <c r="Y673" s="122"/>
      <c r="Z673" s="122"/>
    </row>
    <row r="674" spans="1:26" ht="12.75" customHeight="1">
      <c r="A674" s="122"/>
      <c r="B674" s="122"/>
      <c r="C674" s="122"/>
      <c r="D674" s="122"/>
      <c r="E674" s="122"/>
      <c r="F674" s="122"/>
      <c r="G674" s="122"/>
      <c r="H674" s="122"/>
      <c r="I674" s="122"/>
      <c r="J674" s="122"/>
      <c r="K674" s="122"/>
      <c r="L674" s="122"/>
      <c r="M674" s="122"/>
      <c r="N674" s="122"/>
      <c r="O674" s="122"/>
      <c r="P674" s="122"/>
      <c r="Q674" s="122"/>
      <c r="R674" s="122"/>
      <c r="S674" s="122"/>
      <c r="T674" s="122"/>
      <c r="U674" s="122"/>
      <c r="V674" s="122"/>
      <c r="W674" s="122"/>
      <c r="X674" s="122"/>
      <c r="Y674" s="122"/>
      <c r="Z674" s="122"/>
    </row>
    <row r="675" spans="1:26" ht="12.75" customHeight="1">
      <c r="A675" s="122"/>
      <c r="B675" s="122"/>
      <c r="C675" s="122"/>
      <c r="D675" s="122"/>
      <c r="E675" s="122"/>
      <c r="F675" s="122"/>
      <c r="G675" s="122"/>
      <c r="H675" s="122"/>
      <c r="I675" s="122"/>
      <c r="J675" s="122"/>
      <c r="K675" s="122"/>
      <c r="L675" s="122"/>
      <c r="M675" s="122"/>
      <c r="N675" s="122"/>
      <c r="O675" s="122"/>
      <c r="P675" s="122"/>
      <c r="Q675" s="122"/>
      <c r="R675" s="122"/>
      <c r="S675" s="122"/>
      <c r="T675" s="122"/>
      <c r="U675" s="122"/>
      <c r="V675" s="122"/>
      <c r="W675" s="122"/>
      <c r="X675" s="122"/>
      <c r="Y675" s="122"/>
      <c r="Z675" s="122"/>
    </row>
    <row r="676" spans="1:26" ht="12.75" customHeight="1">
      <c r="A676" s="122"/>
      <c r="B676" s="122"/>
      <c r="C676" s="122"/>
      <c r="D676" s="122"/>
      <c r="E676" s="122"/>
      <c r="F676" s="122"/>
      <c r="G676" s="122"/>
      <c r="H676" s="122"/>
      <c r="I676" s="122"/>
      <c r="J676" s="122"/>
      <c r="K676" s="122"/>
      <c r="L676" s="122"/>
      <c r="M676" s="122"/>
      <c r="N676" s="122"/>
      <c r="O676" s="122"/>
      <c r="P676" s="122"/>
      <c r="Q676" s="122"/>
      <c r="R676" s="122"/>
      <c r="S676" s="122"/>
      <c r="T676" s="122"/>
      <c r="U676" s="122"/>
      <c r="V676" s="122"/>
      <c r="W676" s="122"/>
      <c r="X676" s="122"/>
      <c r="Y676" s="122"/>
      <c r="Z676" s="122"/>
    </row>
    <row r="677" spans="1:26" ht="12.75" customHeight="1">
      <c r="A677" s="122"/>
      <c r="B677" s="122"/>
      <c r="C677" s="122"/>
      <c r="D677" s="122"/>
      <c r="E677" s="122"/>
      <c r="F677" s="122"/>
      <c r="G677" s="122"/>
      <c r="H677" s="122"/>
      <c r="I677" s="122"/>
      <c r="J677" s="122"/>
      <c r="K677" s="122"/>
      <c r="L677" s="122"/>
      <c r="M677" s="122"/>
      <c r="N677" s="122"/>
      <c r="O677" s="122"/>
      <c r="P677" s="122"/>
      <c r="Q677" s="122"/>
      <c r="R677" s="122"/>
      <c r="S677" s="122"/>
      <c r="T677" s="122"/>
      <c r="U677" s="122"/>
      <c r="V677" s="122"/>
      <c r="W677" s="122"/>
      <c r="X677" s="122"/>
      <c r="Y677" s="122"/>
      <c r="Z677" s="122"/>
    </row>
    <row r="678" spans="1:26" ht="12.75" customHeight="1">
      <c r="A678" s="122"/>
      <c r="B678" s="122"/>
      <c r="C678" s="122"/>
      <c r="D678" s="122"/>
      <c r="E678" s="122"/>
      <c r="F678" s="122"/>
      <c r="G678" s="122"/>
      <c r="H678" s="122"/>
      <c r="I678" s="122"/>
      <c r="J678" s="122"/>
      <c r="K678" s="122"/>
      <c r="L678" s="122"/>
      <c r="M678" s="122"/>
      <c r="N678" s="122"/>
      <c r="O678" s="122"/>
      <c r="P678" s="122"/>
      <c r="Q678" s="122"/>
      <c r="R678" s="122"/>
      <c r="S678" s="122"/>
      <c r="T678" s="122"/>
      <c r="U678" s="122"/>
      <c r="V678" s="122"/>
      <c r="W678" s="122"/>
      <c r="X678" s="122"/>
      <c r="Y678" s="122"/>
      <c r="Z678" s="122"/>
    </row>
    <row r="679" spans="1:26" ht="12.75" customHeight="1">
      <c r="A679" s="122"/>
      <c r="B679" s="122"/>
      <c r="C679" s="122"/>
      <c r="D679" s="122"/>
      <c r="E679" s="122"/>
      <c r="F679" s="122"/>
      <c r="G679" s="122"/>
      <c r="H679" s="122"/>
      <c r="I679" s="122"/>
      <c r="J679" s="122"/>
      <c r="K679" s="122"/>
      <c r="L679" s="122"/>
      <c r="M679" s="122"/>
      <c r="N679" s="122"/>
      <c r="O679" s="122"/>
      <c r="P679" s="122"/>
      <c r="Q679" s="122"/>
      <c r="R679" s="122"/>
      <c r="S679" s="122"/>
      <c r="T679" s="122"/>
      <c r="U679" s="122"/>
      <c r="V679" s="122"/>
      <c r="W679" s="122"/>
      <c r="X679" s="122"/>
      <c r="Y679" s="122"/>
      <c r="Z679" s="122"/>
    </row>
    <row r="680" spans="1:26" ht="12.75" customHeight="1">
      <c r="A680" s="122"/>
      <c r="B680" s="122"/>
      <c r="C680" s="122"/>
      <c r="D680" s="122"/>
      <c r="E680" s="122"/>
      <c r="F680" s="122"/>
      <c r="G680" s="122"/>
      <c r="H680" s="122"/>
      <c r="I680" s="122"/>
      <c r="J680" s="122"/>
      <c r="K680" s="122"/>
      <c r="L680" s="122"/>
      <c r="M680" s="122"/>
      <c r="N680" s="122"/>
      <c r="O680" s="122"/>
      <c r="P680" s="122"/>
      <c r="Q680" s="122"/>
      <c r="R680" s="122"/>
      <c r="S680" s="122"/>
      <c r="T680" s="122"/>
      <c r="U680" s="122"/>
      <c r="V680" s="122"/>
      <c r="W680" s="122"/>
      <c r="X680" s="122"/>
      <c r="Y680" s="122"/>
      <c r="Z680" s="122"/>
    </row>
    <row r="681" spans="1:26" ht="12.75" customHeight="1">
      <c r="A681" s="122"/>
      <c r="B681" s="122"/>
      <c r="C681" s="122"/>
      <c r="D681" s="122"/>
      <c r="E681" s="122"/>
      <c r="F681" s="122"/>
      <c r="G681" s="122"/>
      <c r="H681" s="122"/>
      <c r="I681" s="122"/>
      <c r="J681" s="122"/>
      <c r="K681" s="122"/>
      <c r="L681" s="122"/>
      <c r="M681" s="122"/>
      <c r="N681" s="122"/>
      <c r="O681" s="122"/>
      <c r="P681" s="122"/>
      <c r="Q681" s="122"/>
      <c r="R681" s="122"/>
      <c r="S681" s="122"/>
      <c r="T681" s="122"/>
      <c r="U681" s="122"/>
      <c r="V681" s="122"/>
      <c r="W681" s="122"/>
      <c r="X681" s="122"/>
      <c r="Y681" s="122"/>
      <c r="Z681" s="122"/>
    </row>
    <row r="682" spans="1:26" ht="12.75" customHeight="1">
      <c r="A682" s="122"/>
      <c r="B682" s="122"/>
      <c r="C682" s="122"/>
      <c r="D682" s="122"/>
      <c r="E682" s="122"/>
      <c r="F682" s="122"/>
      <c r="G682" s="122"/>
      <c r="H682" s="122"/>
      <c r="I682" s="122"/>
      <c r="J682" s="122"/>
      <c r="K682" s="122"/>
      <c r="L682" s="122"/>
      <c r="M682" s="122"/>
      <c r="N682" s="122"/>
      <c r="O682" s="122"/>
      <c r="P682" s="122"/>
      <c r="Q682" s="122"/>
      <c r="R682" s="122"/>
      <c r="S682" s="122"/>
      <c r="T682" s="122"/>
      <c r="U682" s="122"/>
      <c r="V682" s="122"/>
      <c r="W682" s="122"/>
      <c r="X682" s="122"/>
      <c r="Y682" s="122"/>
      <c r="Z682" s="122"/>
    </row>
    <row r="683" spans="1:26" ht="12.75" customHeight="1">
      <c r="A683" s="122"/>
      <c r="B683" s="122"/>
      <c r="C683" s="122"/>
      <c r="D683" s="122"/>
      <c r="E683" s="122"/>
      <c r="F683" s="122"/>
      <c r="G683" s="122"/>
      <c r="H683" s="122"/>
      <c r="I683" s="122"/>
      <c r="J683" s="122"/>
      <c r="K683" s="122"/>
      <c r="L683" s="122"/>
      <c r="M683" s="122"/>
      <c r="N683" s="122"/>
      <c r="O683" s="122"/>
      <c r="P683" s="122"/>
      <c r="Q683" s="122"/>
      <c r="R683" s="122"/>
      <c r="S683" s="122"/>
      <c r="T683" s="122"/>
      <c r="U683" s="122"/>
      <c r="V683" s="122"/>
      <c r="W683" s="122"/>
      <c r="X683" s="122"/>
      <c r="Y683" s="122"/>
      <c r="Z683" s="122"/>
    </row>
    <row r="684" spans="1:26" ht="12.75" customHeight="1">
      <c r="A684" s="122"/>
      <c r="B684" s="122"/>
      <c r="C684" s="122"/>
      <c r="D684" s="122"/>
      <c r="E684" s="122"/>
      <c r="F684" s="122"/>
      <c r="G684" s="122"/>
      <c r="H684" s="122"/>
      <c r="I684" s="122"/>
      <c r="J684" s="122"/>
      <c r="K684" s="122"/>
      <c r="L684" s="122"/>
      <c r="M684" s="122"/>
      <c r="N684" s="122"/>
      <c r="O684" s="122"/>
      <c r="P684" s="122"/>
      <c r="Q684" s="122"/>
      <c r="R684" s="122"/>
      <c r="S684" s="122"/>
      <c r="T684" s="122"/>
      <c r="U684" s="122"/>
      <c r="V684" s="122"/>
      <c r="W684" s="122"/>
      <c r="X684" s="122"/>
      <c r="Y684" s="122"/>
      <c r="Z684" s="122"/>
    </row>
    <row r="685" spans="1:26" ht="12.75" customHeight="1">
      <c r="A685" s="122"/>
      <c r="B685" s="122"/>
      <c r="C685" s="122"/>
      <c r="D685" s="122"/>
      <c r="E685" s="122"/>
      <c r="F685" s="122"/>
      <c r="G685" s="122"/>
      <c r="H685" s="122"/>
      <c r="I685" s="122"/>
      <c r="J685" s="122"/>
      <c r="K685" s="122"/>
      <c r="L685" s="122"/>
      <c r="M685" s="122"/>
      <c r="N685" s="122"/>
      <c r="O685" s="122"/>
      <c r="P685" s="122"/>
      <c r="Q685" s="122"/>
      <c r="R685" s="122"/>
      <c r="S685" s="122"/>
      <c r="T685" s="122"/>
      <c r="U685" s="122"/>
      <c r="V685" s="122"/>
      <c r="W685" s="122"/>
      <c r="X685" s="122"/>
      <c r="Y685" s="122"/>
      <c r="Z685" s="122"/>
    </row>
    <row r="686" spans="1:26" ht="12.75" customHeight="1">
      <c r="A686" s="122"/>
      <c r="B686" s="122"/>
      <c r="C686" s="122"/>
      <c r="D686" s="122"/>
      <c r="E686" s="122"/>
      <c r="F686" s="122"/>
      <c r="G686" s="122"/>
      <c r="H686" s="122"/>
      <c r="I686" s="122"/>
      <c r="J686" s="122"/>
      <c r="K686" s="122"/>
      <c r="L686" s="122"/>
      <c r="M686" s="122"/>
      <c r="N686" s="122"/>
      <c r="O686" s="122"/>
      <c r="P686" s="122"/>
      <c r="Q686" s="122"/>
      <c r="R686" s="122"/>
      <c r="S686" s="122"/>
      <c r="T686" s="122"/>
      <c r="U686" s="122"/>
      <c r="V686" s="122"/>
      <c r="W686" s="122"/>
      <c r="X686" s="122"/>
      <c r="Y686" s="122"/>
      <c r="Z686" s="122"/>
    </row>
    <row r="687" spans="1:26" ht="12.75" customHeight="1">
      <c r="A687" s="122"/>
      <c r="B687" s="122"/>
      <c r="C687" s="122"/>
      <c r="D687" s="122"/>
      <c r="E687" s="122"/>
      <c r="F687" s="122"/>
      <c r="G687" s="122"/>
      <c r="H687" s="122"/>
      <c r="I687" s="122"/>
      <c r="J687" s="122"/>
      <c r="K687" s="122"/>
      <c r="L687" s="122"/>
      <c r="M687" s="122"/>
      <c r="N687" s="122"/>
      <c r="O687" s="122"/>
      <c r="P687" s="122"/>
      <c r="Q687" s="122"/>
      <c r="R687" s="122"/>
      <c r="S687" s="122"/>
      <c r="T687" s="122"/>
      <c r="U687" s="122"/>
      <c r="V687" s="122"/>
      <c r="W687" s="122"/>
      <c r="X687" s="122"/>
      <c r="Y687" s="122"/>
      <c r="Z687" s="122"/>
    </row>
    <row r="688" spans="1:26" ht="12.75" customHeight="1">
      <c r="A688" s="122"/>
      <c r="B688" s="122"/>
      <c r="C688" s="122"/>
      <c r="D688" s="122"/>
      <c r="E688" s="122"/>
      <c r="F688" s="122"/>
      <c r="G688" s="122"/>
      <c r="H688" s="122"/>
      <c r="I688" s="122"/>
      <c r="J688" s="122"/>
      <c r="K688" s="122"/>
      <c r="L688" s="122"/>
      <c r="M688" s="122"/>
      <c r="N688" s="122"/>
      <c r="O688" s="122"/>
      <c r="P688" s="122"/>
      <c r="Q688" s="122"/>
      <c r="R688" s="122"/>
      <c r="S688" s="122"/>
      <c r="T688" s="122"/>
      <c r="U688" s="122"/>
      <c r="V688" s="122"/>
      <c r="W688" s="122"/>
      <c r="X688" s="122"/>
      <c r="Y688" s="122"/>
      <c r="Z688" s="122"/>
    </row>
    <row r="689" spans="1:26" ht="12.75" customHeight="1">
      <c r="A689" s="122"/>
      <c r="B689" s="122"/>
      <c r="C689" s="122"/>
      <c r="D689" s="122"/>
      <c r="E689" s="122"/>
      <c r="F689" s="122"/>
      <c r="G689" s="122"/>
      <c r="H689" s="122"/>
      <c r="I689" s="122"/>
      <c r="J689" s="122"/>
      <c r="K689" s="122"/>
      <c r="L689" s="122"/>
      <c r="M689" s="122"/>
      <c r="N689" s="122"/>
      <c r="O689" s="122"/>
      <c r="P689" s="122"/>
      <c r="Q689" s="122"/>
      <c r="R689" s="122"/>
      <c r="S689" s="122"/>
      <c r="T689" s="122"/>
      <c r="U689" s="122"/>
      <c r="V689" s="122"/>
      <c r="W689" s="122"/>
      <c r="X689" s="122"/>
      <c r="Y689" s="122"/>
      <c r="Z689" s="122"/>
    </row>
    <row r="690" spans="1:26" ht="12.75" customHeight="1">
      <c r="A690" s="122"/>
      <c r="B690" s="122"/>
      <c r="C690" s="122"/>
      <c r="D690" s="122"/>
      <c r="E690" s="122"/>
      <c r="F690" s="122"/>
      <c r="G690" s="122"/>
      <c r="H690" s="122"/>
      <c r="I690" s="122"/>
      <c r="J690" s="122"/>
      <c r="K690" s="122"/>
      <c r="L690" s="122"/>
      <c r="M690" s="122"/>
      <c r="N690" s="122"/>
      <c r="O690" s="122"/>
      <c r="P690" s="122"/>
      <c r="Q690" s="122"/>
      <c r="R690" s="122"/>
      <c r="S690" s="122"/>
      <c r="T690" s="122"/>
      <c r="U690" s="122"/>
      <c r="V690" s="122"/>
      <c r="W690" s="122"/>
      <c r="X690" s="122"/>
      <c r="Y690" s="122"/>
      <c r="Z690" s="122"/>
    </row>
    <row r="691" spans="1:26" ht="12.75" customHeight="1">
      <c r="A691" s="122"/>
      <c r="B691" s="122"/>
      <c r="C691" s="122"/>
      <c r="D691" s="122"/>
      <c r="E691" s="122"/>
      <c r="F691" s="122"/>
      <c r="G691" s="122"/>
      <c r="H691" s="122"/>
      <c r="I691" s="122"/>
      <c r="J691" s="122"/>
      <c r="K691" s="122"/>
      <c r="L691" s="122"/>
      <c r="M691" s="122"/>
      <c r="N691" s="122"/>
      <c r="O691" s="122"/>
      <c r="P691" s="122"/>
      <c r="Q691" s="122"/>
      <c r="R691" s="122"/>
      <c r="S691" s="122"/>
      <c r="T691" s="122"/>
      <c r="U691" s="122"/>
      <c r="V691" s="122"/>
      <c r="W691" s="122"/>
      <c r="X691" s="122"/>
      <c r="Y691" s="122"/>
      <c r="Z691" s="122"/>
    </row>
    <row r="692" spans="1:26" ht="12.75" customHeight="1">
      <c r="A692" s="122"/>
      <c r="B692" s="122"/>
      <c r="C692" s="122"/>
      <c r="D692" s="122"/>
      <c r="E692" s="122"/>
      <c r="F692" s="122"/>
      <c r="G692" s="122"/>
      <c r="H692" s="122"/>
      <c r="I692" s="122"/>
      <c r="J692" s="122"/>
      <c r="K692" s="122"/>
      <c r="L692" s="122"/>
      <c r="M692" s="122"/>
      <c r="N692" s="122"/>
      <c r="O692" s="122"/>
      <c r="P692" s="122"/>
      <c r="Q692" s="122"/>
      <c r="R692" s="122"/>
      <c r="S692" s="122"/>
      <c r="T692" s="122"/>
      <c r="U692" s="122"/>
      <c r="V692" s="122"/>
      <c r="W692" s="122"/>
      <c r="X692" s="122"/>
      <c r="Y692" s="122"/>
      <c r="Z692" s="122"/>
    </row>
    <row r="693" spans="1:26" ht="12.75" customHeight="1">
      <c r="A693" s="122"/>
      <c r="B693" s="122"/>
      <c r="C693" s="122"/>
      <c r="D693" s="122"/>
      <c r="E693" s="122"/>
      <c r="F693" s="122"/>
      <c r="G693" s="122"/>
      <c r="H693" s="122"/>
      <c r="I693" s="122"/>
      <c r="J693" s="122"/>
      <c r="K693" s="122"/>
      <c r="L693" s="122"/>
      <c r="M693" s="122"/>
      <c r="N693" s="122"/>
      <c r="O693" s="122"/>
      <c r="P693" s="122"/>
      <c r="Q693" s="122"/>
      <c r="R693" s="122"/>
      <c r="S693" s="122"/>
      <c r="T693" s="122"/>
      <c r="U693" s="122"/>
      <c r="V693" s="122"/>
      <c r="W693" s="122"/>
      <c r="X693" s="122"/>
      <c r="Y693" s="122"/>
      <c r="Z693" s="122"/>
    </row>
    <row r="694" spans="1:26" ht="12.75" customHeight="1">
      <c r="A694" s="122"/>
      <c r="B694" s="122"/>
      <c r="C694" s="122"/>
      <c r="D694" s="122"/>
      <c r="E694" s="122"/>
      <c r="F694" s="122"/>
      <c r="G694" s="122"/>
      <c r="H694" s="122"/>
      <c r="I694" s="122"/>
      <c r="J694" s="122"/>
      <c r="K694" s="122"/>
      <c r="L694" s="122"/>
      <c r="M694" s="122"/>
      <c r="N694" s="122"/>
      <c r="O694" s="122"/>
      <c r="P694" s="122"/>
      <c r="Q694" s="122"/>
      <c r="R694" s="122"/>
      <c r="S694" s="122"/>
      <c r="T694" s="122"/>
      <c r="U694" s="122"/>
      <c r="V694" s="122"/>
      <c r="W694" s="122"/>
      <c r="X694" s="122"/>
      <c r="Y694" s="122"/>
      <c r="Z694" s="122"/>
    </row>
    <row r="695" spans="1:26" ht="12.75" customHeight="1">
      <c r="A695" s="122"/>
      <c r="B695" s="122"/>
      <c r="C695" s="122"/>
      <c r="D695" s="122"/>
      <c r="E695" s="122"/>
      <c r="F695" s="122"/>
      <c r="G695" s="122"/>
      <c r="H695" s="122"/>
      <c r="I695" s="122"/>
      <c r="J695" s="122"/>
      <c r="K695" s="122"/>
      <c r="L695" s="122"/>
      <c r="M695" s="122"/>
      <c r="N695" s="122"/>
      <c r="O695" s="122"/>
      <c r="P695" s="122"/>
      <c r="Q695" s="122"/>
      <c r="R695" s="122"/>
      <c r="S695" s="122"/>
      <c r="T695" s="122"/>
      <c r="U695" s="122"/>
      <c r="V695" s="122"/>
      <c r="W695" s="122"/>
      <c r="X695" s="122"/>
      <c r="Y695" s="122"/>
      <c r="Z695" s="122"/>
    </row>
    <row r="696" spans="1:26" ht="12.75" customHeight="1">
      <c r="A696" s="122"/>
      <c r="B696" s="122"/>
      <c r="C696" s="122"/>
      <c r="D696" s="122"/>
      <c r="E696" s="122"/>
      <c r="F696" s="122"/>
      <c r="G696" s="122"/>
      <c r="H696" s="122"/>
      <c r="I696" s="122"/>
      <c r="J696" s="122"/>
      <c r="K696" s="122"/>
      <c r="L696" s="122"/>
      <c r="M696" s="122"/>
      <c r="N696" s="122"/>
      <c r="O696" s="122"/>
      <c r="P696" s="122"/>
      <c r="Q696" s="122"/>
      <c r="R696" s="122"/>
      <c r="S696" s="122"/>
      <c r="T696" s="122"/>
      <c r="U696" s="122"/>
      <c r="V696" s="122"/>
      <c r="W696" s="122"/>
      <c r="X696" s="122"/>
      <c r="Y696" s="122"/>
      <c r="Z696" s="122"/>
    </row>
    <row r="697" spans="1:26" ht="12.75" customHeight="1">
      <c r="A697" s="122"/>
      <c r="B697" s="122"/>
      <c r="C697" s="122"/>
      <c r="D697" s="122"/>
      <c r="E697" s="122"/>
      <c r="F697" s="122"/>
      <c r="G697" s="122"/>
      <c r="H697" s="122"/>
      <c r="I697" s="122"/>
      <c r="J697" s="122"/>
      <c r="K697" s="122"/>
      <c r="L697" s="122"/>
      <c r="M697" s="122"/>
      <c r="N697" s="122"/>
      <c r="O697" s="122"/>
      <c r="P697" s="122"/>
      <c r="Q697" s="122"/>
      <c r="R697" s="122"/>
      <c r="S697" s="122"/>
      <c r="T697" s="122"/>
      <c r="U697" s="122"/>
      <c r="V697" s="122"/>
      <c r="W697" s="122"/>
      <c r="X697" s="122"/>
      <c r="Y697" s="122"/>
      <c r="Z697" s="122"/>
    </row>
    <row r="698" spans="1:26" ht="12.75" customHeight="1">
      <c r="A698" s="122"/>
      <c r="B698" s="122"/>
      <c r="C698" s="122"/>
      <c r="D698" s="122"/>
      <c r="E698" s="122"/>
      <c r="F698" s="122"/>
      <c r="G698" s="122"/>
      <c r="H698" s="122"/>
      <c r="I698" s="122"/>
      <c r="J698" s="122"/>
      <c r="K698" s="122"/>
      <c r="L698" s="122"/>
      <c r="M698" s="122"/>
      <c r="N698" s="122"/>
      <c r="O698" s="122"/>
      <c r="P698" s="122"/>
      <c r="Q698" s="122"/>
      <c r="R698" s="122"/>
      <c r="S698" s="122"/>
      <c r="T698" s="122"/>
      <c r="U698" s="122"/>
      <c r="V698" s="122"/>
      <c r="W698" s="122"/>
      <c r="X698" s="122"/>
      <c r="Y698" s="122"/>
      <c r="Z698" s="122"/>
    </row>
    <row r="699" spans="1:26" ht="12.75" customHeight="1">
      <c r="A699" s="122"/>
      <c r="B699" s="122"/>
      <c r="C699" s="122"/>
      <c r="D699" s="122"/>
      <c r="E699" s="122"/>
      <c r="F699" s="122"/>
      <c r="G699" s="122"/>
      <c r="H699" s="122"/>
      <c r="I699" s="122"/>
      <c r="J699" s="122"/>
      <c r="K699" s="122"/>
      <c r="L699" s="122"/>
      <c r="M699" s="122"/>
      <c r="N699" s="122"/>
      <c r="O699" s="122"/>
      <c r="P699" s="122"/>
      <c r="Q699" s="122"/>
      <c r="R699" s="122"/>
      <c r="S699" s="122"/>
      <c r="T699" s="122"/>
      <c r="U699" s="122"/>
      <c r="V699" s="122"/>
      <c r="W699" s="122"/>
      <c r="X699" s="122"/>
      <c r="Y699" s="122"/>
      <c r="Z699" s="122"/>
    </row>
    <row r="700" spans="1:26" ht="12.75" customHeight="1">
      <c r="A700" s="122"/>
      <c r="B700" s="122"/>
      <c r="C700" s="122"/>
      <c r="D700" s="122"/>
      <c r="E700" s="122"/>
      <c r="F700" s="122"/>
      <c r="G700" s="122"/>
      <c r="H700" s="122"/>
      <c r="I700" s="122"/>
      <c r="J700" s="122"/>
      <c r="K700" s="122"/>
      <c r="L700" s="122"/>
      <c r="M700" s="122"/>
      <c r="N700" s="122"/>
      <c r="O700" s="122"/>
      <c r="P700" s="122"/>
      <c r="Q700" s="122"/>
      <c r="R700" s="122"/>
      <c r="S700" s="122"/>
      <c r="T700" s="122"/>
      <c r="U700" s="122"/>
      <c r="V700" s="122"/>
      <c r="W700" s="122"/>
      <c r="X700" s="122"/>
      <c r="Y700" s="122"/>
      <c r="Z700" s="122"/>
    </row>
    <row r="701" spans="1:26" ht="12.75" customHeight="1">
      <c r="A701" s="122"/>
      <c r="B701" s="122"/>
      <c r="C701" s="122"/>
      <c r="D701" s="122"/>
      <c r="E701" s="122"/>
      <c r="F701" s="122"/>
      <c r="G701" s="122"/>
      <c r="H701" s="122"/>
      <c r="I701" s="122"/>
      <c r="J701" s="122"/>
      <c r="K701" s="122"/>
      <c r="L701" s="122"/>
      <c r="M701" s="122"/>
      <c r="N701" s="122"/>
      <c r="O701" s="122"/>
      <c r="P701" s="122"/>
      <c r="Q701" s="122"/>
      <c r="R701" s="122"/>
      <c r="S701" s="122"/>
      <c r="T701" s="122"/>
      <c r="U701" s="122"/>
      <c r="V701" s="122"/>
      <c r="W701" s="122"/>
      <c r="X701" s="122"/>
      <c r="Y701" s="122"/>
      <c r="Z701" s="122"/>
    </row>
    <row r="702" spans="1:26" ht="12.75" customHeight="1">
      <c r="A702" s="122"/>
      <c r="B702" s="122"/>
      <c r="C702" s="122"/>
      <c r="D702" s="122"/>
      <c r="E702" s="122"/>
      <c r="F702" s="122"/>
      <c r="G702" s="122"/>
      <c r="H702" s="122"/>
      <c r="I702" s="122"/>
      <c r="J702" s="122"/>
      <c r="K702" s="122"/>
      <c r="L702" s="122"/>
      <c r="M702" s="122"/>
      <c r="N702" s="122"/>
      <c r="O702" s="122"/>
      <c r="P702" s="122"/>
      <c r="Q702" s="122"/>
      <c r="R702" s="122"/>
      <c r="S702" s="122"/>
      <c r="T702" s="122"/>
      <c r="U702" s="122"/>
      <c r="V702" s="122"/>
      <c r="W702" s="122"/>
      <c r="X702" s="122"/>
      <c r="Y702" s="122"/>
      <c r="Z702" s="122"/>
    </row>
    <row r="703" spans="1:26" ht="12.75" customHeight="1">
      <c r="A703" s="122"/>
      <c r="B703" s="122"/>
      <c r="C703" s="122"/>
      <c r="D703" s="122"/>
      <c r="E703" s="122"/>
      <c r="F703" s="122"/>
      <c r="G703" s="122"/>
      <c r="H703" s="122"/>
      <c r="I703" s="122"/>
      <c r="J703" s="122"/>
      <c r="K703" s="122"/>
      <c r="L703" s="122"/>
      <c r="M703" s="122"/>
      <c r="N703" s="122"/>
      <c r="O703" s="122"/>
      <c r="P703" s="122"/>
      <c r="Q703" s="122"/>
      <c r="R703" s="122"/>
      <c r="S703" s="122"/>
      <c r="T703" s="122"/>
      <c r="U703" s="122"/>
      <c r="V703" s="122"/>
      <c r="W703" s="122"/>
      <c r="X703" s="122"/>
      <c r="Y703" s="122"/>
      <c r="Z703" s="122"/>
    </row>
    <row r="704" spans="1:26" ht="12.75" customHeight="1">
      <c r="A704" s="122"/>
      <c r="B704" s="122"/>
      <c r="C704" s="122"/>
      <c r="D704" s="122"/>
      <c r="E704" s="122"/>
      <c r="F704" s="122"/>
      <c r="G704" s="122"/>
      <c r="H704" s="122"/>
      <c r="I704" s="122"/>
      <c r="J704" s="122"/>
      <c r="K704" s="122"/>
      <c r="L704" s="122"/>
      <c r="M704" s="122"/>
      <c r="N704" s="122"/>
      <c r="O704" s="122"/>
      <c r="P704" s="122"/>
      <c r="Q704" s="122"/>
      <c r="R704" s="122"/>
      <c r="S704" s="122"/>
      <c r="T704" s="122"/>
      <c r="U704" s="122"/>
      <c r="V704" s="122"/>
      <c r="W704" s="122"/>
      <c r="X704" s="122"/>
      <c r="Y704" s="122"/>
      <c r="Z704" s="122"/>
    </row>
    <row r="705" spans="1:26" ht="12.75" customHeight="1">
      <c r="A705" s="122"/>
      <c r="B705" s="122"/>
      <c r="C705" s="122"/>
      <c r="D705" s="122"/>
      <c r="E705" s="122"/>
      <c r="F705" s="122"/>
      <c r="G705" s="122"/>
      <c r="H705" s="122"/>
      <c r="I705" s="122"/>
      <c r="J705" s="122"/>
      <c r="K705" s="122"/>
      <c r="L705" s="122"/>
      <c r="M705" s="122"/>
      <c r="N705" s="122"/>
      <c r="O705" s="122"/>
      <c r="P705" s="122"/>
      <c r="Q705" s="122"/>
      <c r="R705" s="122"/>
      <c r="S705" s="122"/>
      <c r="T705" s="122"/>
      <c r="U705" s="122"/>
      <c r="V705" s="122"/>
      <c r="W705" s="122"/>
      <c r="X705" s="122"/>
      <c r="Y705" s="122"/>
      <c r="Z705" s="122"/>
    </row>
    <row r="706" spans="1:26" ht="12.75" customHeight="1">
      <c r="A706" s="122"/>
      <c r="B706" s="122"/>
      <c r="C706" s="122"/>
      <c r="D706" s="122"/>
      <c r="E706" s="122"/>
      <c r="F706" s="122"/>
      <c r="G706" s="122"/>
      <c r="H706" s="122"/>
      <c r="I706" s="122"/>
      <c r="J706" s="122"/>
      <c r="K706" s="122"/>
      <c r="L706" s="122"/>
      <c r="M706" s="122"/>
      <c r="N706" s="122"/>
      <c r="O706" s="122"/>
      <c r="P706" s="122"/>
      <c r="Q706" s="122"/>
      <c r="R706" s="122"/>
      <c r="S706" s="122"/>
      <c r="T706" s="122"/>
      <c r="U706" s="122"/>
      <c r="V706" s="122"/>
      <c r="W706" s="122"/>
      <c r="X706" s="122"/>
      <c r="Y706" s="122"/>
      <c r="Z706" s="122"/>
    </row>
    <row r="707" spans="1:26" ht="12.75" customHeight="1">
      <c r="A707" s="122"/>
      <c r="B707" s="122"/>
      <c r="C707" s="122"/>
      <c r="D707" s="122"/>
      <c r="E707" s="122"/>
      <c r="F707" s="122"/>
      <c r="G707" s="122"/>
      <c r="H707" s="122"/>
      <c r="I707" s="122"/>
      <c r="J707" s="122"/>
      <c r="K707" s="122"/>
      <c r="L707" s="122"/>
      <c r="M707" s="122"/>
      <c r="N707" s="122"/>
      <c r="O707" s="122"/>
      <c r="P707" s="122"/>
      <c r="Q707" s="122"/>
      <c r="R707" s="122"/>
      <c r="S707" s="122"/>
      <c r="T707" s="122"/>
      <c r="U707" s="122"/>
      <c r="V707" s="122"/>
      <c r="W707" s="122"/>
      <c r="X707" s="122"/>
      <c r="Y707" s="122"/>
      <c r="Z707" s="122"/>
    </row>
    <row r="708" spans="1:26" ht="12.75" customHeight="1">
      <c r="A708" s="122"/>
      <c r="B708" s="122"/>
      <c r="C708" s="122"/>
      <c r="D708" s="122"/>
      <c r="E708" s="122"/>
      <c r="F708" s="122"/>
      <c r="G708" s="122"/>
      <c r="H708" s="122"/>
      <c r="I708" s="122"/>
      <c r="J708" s="122"/>
      <c r="K708" s="122"/>
      <c r="L708" s="122"/>
      <c r="M708" s="122"/>
      <c r="N708" s="122"/>
      <c r="O708" s="122"/>
      <c r="P708" s="122"/>
      <c r="Q708" s="122"/>
      <c r="R708" s="122"/>
      <c r="S708" s="122"/>
      <c r="T708" s="122"/>
      <c r="U708" s="122"/>
      <c r="V708" s="122"/>
      <c r="W708" s="122"/>
      <c r="X708" s="122"/>
      <c r="Y708" s="122"/>
      <c r="Z708" s="122"/>
    </row>
    <row r="709" spans="1:26" ht="12.75" customHeight="1">
      <c r="A709" s="122"/>
      <c r="B709" s="122"/>
      <c r="C709" s="122"/>
      <c r="D709" s="122"/>
      <c r="E709" s="122"/>
      <c r="F709" s="122"/>
      <c r="G709" s="122"/>
      <c r="H709" s="122"/>
      <c r="I709" s="122"/>
      <c r="J709" s="122"/>
      <c r="K709" s="122"/>
      <c r="L709" s="122"/>
      <c r="M709" s="122"/>
      <c r="N709" s="122"/>
      <c r="O709" s="122"/>
      <c r="P709" s="122"/>
      <c r="Q709" s="122"/>
      <c r="R709" s="122"/>
      <c r="S709" s="122"/>
      <c r="T709" s="122"/>
      <c r="U709" s="122"/>
      <c r="V709" s="122"/>
      <c r="W709" s="122"/>
      <c r="X709" s="122"/>
      <c r="Y709" s="122"/>
      <c r="Z709" s="122"/>
    </row>
    <row r="710" spans="1:26" ht="12.75" customHeight="1">
      <c r="A710" s="122"/>
      <c r="B710" s="122"/>
      <c r="C710" s="122"/>
      <c r="D710" s="122"/>
      <c r="E710" s="122"/>
      <c r="F710" s="122"/>
      <c r="G710" s="122"/>
      <c r="H710" s="122"/>
      <c r="I710" s="122"/>
      <c r="J710" s="122"/>
      <c r="K710" s="122"/>
      <c r="L710" s="122"/>
      <c r="M710" s="122"/>
      <c r="N710" s="122"/>
      <c r="O710" s="122"/>
      <c r="P710" s="122"/>
      <c r="Q710" s="122"/>
      <c r="R710" s="122"/>
      <c r="S710" s="122"/>
      <c r="T710" s="122"/>
      <c r="U710" s="122"/>
      <c r="V710" s="122"/>
      <c r="W710" s="122"/>
      <c r="X710" s="122"/>
      <c r="Y710" s="122"/>
      <c r="Z710" s="122"/>
    </row>
    <row r="711" spans="1:26" ht="12.75" customHeight="1">
      <c r="A711" s="122"/>
      <c r="B711" s="122"/>
      <c r="C711" s="122"/>
      <c r="D711" s="122"/>
      <c r="E711" s="122"/>
      <c r="F711" s="122"/>
      <c r="G711" s="122"/>
      <c r="H711" s="122"/>
      <c r="I711" s="122"/>
      <c r="J711" s="122"/>
      <c r="K711" s="122"/>
      <c r="L711" s="122"/>
      <c r="M711" s="122"/>
      <c r="N711" s="122"/>
      <c r="O711" s="122"/>
      <c r="P711" s="122"/>
      <c r="Q711" s="122"/>
      <c r="R711" s="122"/>
      <c r="S711" s="122"/>
      <c r="T711" s="122"/>
      <c r="U711" s="122"/>
      <c r="V711" s="122"/>
      <c r="W711" s="122"/>
      <c r="X711" s="122"/>
      <c r="Y711" s="122"/>
      <c r="Z711" s="122"/>
    </row>
    <row r="712" spans="1:26" ht="12.75" customHeight="1">
      <c r="A712" s="122"/>
      <c r="B712" s="122"/>
      <c r="C712" s="122"/>
      <c r="D712" s="122"/>
      <c r="E712" s="122"/>
      <c r="F712" s="122"/>
      <c r="G712" s="122"/>
      <c r="H712" s="122"/>
      <c r="I712" s="122"/>
      <c r="J712" s="122"/>
      <c r="K712" s="122"/>
      <c r="L712" s="122"/>
      <c r="M712" s="122"/>
      <c r="N712" s="122"/>
      <c r="O712" s="122"/>
      <c r="P712" s="122"/>
      <c r="Q712" s="122"/>
      <c r="R712" s="122"/>
      <c r="S712" s="122"/>
      <c r="T712" s="122"/>
      <c r="U712" s="122"/>
      <c r="V712" s="122"/>
      <c r="W712" s="122"/>
      <c r="X712" s="122"/>
      <c r="Y712" s="122"/>
      <c r="Z712" s="122"/>
    </row>
    <row r="713" spans="1:26" ht="12.75" customHeight="1">
      <c r="A713" s="122"/>
      <c r="B713" s="122"/>
      <c r="C713" s="122"/>
      <c r="D713" s="122"/>
      <c r="E713" s="122"/>
      <c r="F713" s="122"/>
      <c r="G713" s="122"/>
      <c r="H713" s="122"/>
      <c r="I713" s="122"/>
      <c r="J713" s="122"/>
      <c r="K713" s="122"/>
      <c r="L713" s="122"/>
      <c r="M713" s="122"/>
      <c r="N713" s="122"/>
      <c r="O713" s="122"/>
      <c r="P713" s="122"/>
      <c r="Q713" s="122"/>
      <c r="R713" s="122"/>
      <c r="S713" s="122"/>
      <c r="T713" s="122"/>
      <c r="U713" s="122"/>
      <c r="V713" s="122"/>
      <c r="W713" s="122"/>
      <c r="X713" s="122"/>
      <c r="Y713" s="122"/>
      <c r="Z713" s="122"/>
    </row>
    <row r="714" spans="1:26" ht="12.75" customHeight="1">
      <c r="A714" s="122"/>
      <c r="B714" s="122"/>
      <c r="C714" s="122"/>
      <c r="D714" s="122"/>
      <c r="E714" s="122"/>
      <c r="F714" s="122"/>
      <c r="G714" s="122"/>
      <c r="H714" s="122"/>
      <c r="I714" s="122"/>
      <c r="J714" s="122"/>
      <c r="K714" s="122"/>
      <c r="L714" s="122"/>
      <c r="M714" s="122"/>
      <c r="N714" s="122"/>
      <c r="O714" s="122"/>
      <c r="P714" s="122"/>
      <c r="Q714" s="122"/>
      <c r="R714" s="122"/>
      <c r="S714" s="122"/>
      <c r="T714" s="122"/>
      <c r="U714" s="122"/>
      <c r="V714" s="122"/>
      <c r="W714" s="122"/>
      <c r="X714" s="122"/>
      <c r="Y714" s="122"/>
      <c r="Z714" s="122"/>
    </row>
    <row r="715" spans="1:26" ht="12.75" customHeight="1">
      <c r="A715" s="122"/>
      <c r="B715" s="122"/>
      <c r="C715" s="122"/>
      <c r="D715" s="122"/>
      <c r="E715" s="122"/>
      <c r="F715" s="122"/>
      <c r="G715" s="122"/>
      <c r="H715" s="122"/>
      <c r="I715" s="122"/>
      <c r="J715" s="122"/>
      <c r="K715" s="122"/>
      <c r="L715" s="122"/>
      <c r="M715" s="122"/>
      <c r="N715" s="122"/>
      <c r="O715" s="122"/>
      <c r="P715" s="122"/>
      <c r="Q715" s="122"/>
      <c r="R715" s="122"/>
      <c r="S715" s="122"/>
      <c r="T715" s="122"/>
      <c r="U715" s="122"/>
      <c r="V715" s="122"/>
      <c r="W715" s="122"/>
      <c r="X715" s="122"/>
      <c r="Y715" s="122"/>
      <c r="Z715" s="122"/>
    </row>
    <row r="716" spans="1:26" ht="12.75" customHeight="1">
      <c r="A716" s="122"/>
      <c r="B716" s="122"/>
      <c r="C716" s="122"/>
      <c r="D716" s="122"/>
      <c r="E716" s="122"/>
      <c r="F716" s="122"/>
      <c r="G716" s="122"/>
      <c r="H716" s="122"/>
      <c r="I716" s="122"/>
      <c r="J716" s="122"/>
      <c r="K716" s="122"/>
      <c r="L716" s="122"/>
      <c r="M716" s="122"/>
      <c r="N716" s="122"/>
      <c r="O716" s="122"/>
      <c r="P716" s="122"/>
      <c r="Q716" s="122"/>
      <c r="R716" s="122"/>
      <c r="S716" s="122"/>
      <c r="T716" s="122"/>
      <c r="U716" s="122"/>
      <c r="V716" s="122"/>
      <c r="W716" s="122"/>
      <c r="X716" s="122"/>
      <c r="Y716" s="122"/>
      <c r="Z716" s="122"/>
    </row>
    <row r="717" spans="1:26" ht="12.75" customHeight="1">
      <c r="A717" s="122"/>
      <c r="B717" s="122"/>
      <c r="C717" s="122"/>
      <c r="D717" s="122"/>
      <c r="E717" s="122"/>
      <c r="F717" s="122"/>
      <c r="G717" s="122"/>
      <c r="H717" s="122"/>
      <c r="I717" s="122"/>
      <c r="J717" s="122"/>
      <c r="K717" s="122"/>
      <c r="L717" s="122"/>
      <c r="M717" s="122"/>
      <c r="N717" s="122"/>
      <c r="O717" s="122"/>
      <c r="P717" s="122"/>
      <c r="Q717" s="122"/>
      <c r="R717" s="122"/>
      <c r="S717" s="122"/>
      <c r="T717" s="122"/>
      <c r="U717" s="122"/>
      <c r="V717" s="122"/>
      <c r="W717" s="122"/>
      <c r="X717" s="122"/>
      <c r="Y717" s="122"/>
      <c r="Z717" s="122"/>
    </row>
    <row r="718" spans="1:26" ht="12.75" customHeight="1">
      <c r="A718" s="122"/>
      <c r="B718" s="122"/>
      <c r="C718" s="122"/>
      <c r="D718" s="122"/>
      <c r="E718" s="122"/>
      <c r="F718" s="122"/>
      <c r="G718" s="122"/>
      <c r="H718" s="122"/>
      <c r="I718" s="122"/>
      <c r="J718" s="122"/>
      <c r="K718" s="122"/>
      <c r="L718" s="122"/>
      <c r="M718" s="122"/>
      <c r="N718" s="122"/>
      <c r="O718" s="122"/>
      <c r="P718" s="122"/>
      <c r="Q718" s="122"/>
      <c r="R718" s="122"/>
      <c r="S718" s="122"/>
      <c r="T718" s="122"/>
      <c r="U718" s="122"/>
      <c r="V718" s="122"/>
      <c r="W718" s="122"/>
      <c r="X718" s="122"/>
      <c r="Y718" s="122"/>
      <c r="Z718" s="122"/>
    </row>
    <row r="719" spans="1:26" ht="12.75" customHeight="1">
      <c r="A719" s="122"/>
      <c r="B719" s="122"/>
      <c r="C719" s="122"/>
      <c r="D719" s="122"/>
      <c r="E719" s="122"/>
      <c r="F719" s="122"/>
      <c r="G719" s="122"/>
      <c r="H719" s="122"/>
      <c r="I719" s="122"/>
      <c r="J719" s="122"/>
      <c r="K719" s="122"/>
      <c r="L719" s="122"/>
      <c r="M719" s="122"/>
      <c r="N719" s="122"/>
      <c r="O719" s="122"/>
      <c r="P719" s="122"/>
      <c r="Q719" s="122"/>
      <c r="R719" s="122"/>
      <c r="S719" s="122"/>
      <c r="T719" s="122"/>
      <c r="U719" s="122"/>
      <c r="V719" s="122"/>
      <c r="W719" s="122"/>
      <c r="X719" s="122"/>
      <c r="Y719" s="122"/>
      <c r="Z719" s="122"/>
    </row>
    <row r="720" spans="1:26" ht="12.75" customHeight="1">
      <c r="A720" s="122"/>
      <c r="B720" s="122"/>
      <c r="C720" s="122"/>
      <c r="D720" s="122"/>
      <c r="E720" s="122"/>
      <c r="F720" s="122"/>
      <c r="G720" s="122"/>
      <c r="H720" s="122"/>
      <c r="I720" s="122"/>
      <c r="J720" s="122"/>
      <c r="K720" s="122"/>
      <c r="L720" s="122"/>
      <c r="M720" s="122"/>
      <c r="N720" s="122"/>
      <c r="O720" s="122"/>
      <c r="P720" s="122"/>
      <c r="Q720" s="122"/>
      <c r="R720" s="122"/>
      <c r="S720" s="122"/>
      <c r="T720" s="122"/>
      <c r="U720" s="122"/>
      <c r="V720" s="122"/>
      <c r="W720" s="122"/>
      <c r="X720" s="122"/>
      <c r="Y720" s="122"/>
      <c r="Z720" s="122"/>
    </row>
    <row r="721" spans="1:26" ht="12.75" customHeight="1">
      <c r="A721" s="122"/>
      <c r="B721" s="122"/>
      <c r="C721" s="122"/>
      <c r="D721" s="122"/>
      <c r="E721" s="122"/>
      <c r="F721" s="122"/>
      <c r="G721" s="122"/>
      <c r="H721" s="122"/>
      <c r="I721" s="122"/>
      <c r="J721" s="122"/>
      <c r="K721" s="122"/>
      <c r="L721" s="122"/>
      <c r="M721" s="122"/>
      <c r="N721" s="122"/>
      <c r="O721" s="122"/>
      <c r="P721" s="122"/>
      <c r="Q721" s="122"/>
      <c r="R721" s="122"/>
      <c r="S721" s="122"/>
      <c r="T721" s="122"/>
      <c r="U721" s="122"/>
      <c r="V721" s="122"/>
      <c r="W721" s="122"/>
      <c r="X721" s="122"/>
      <c r="Y721" s="122"/>
      <c r="Z721" s="122"/>
    </row>
    <row r="722" spans="1:26" ht="12.75" customHeight="1">
      <c r="A722" s="122"/>
      <c r="B722" s="122"/>
      <c r="C722" s="122"/>
      <c r="D722" s="122"/>
      <c r="E722" s="122"/>
      <c r="F722" s="122"/>
      <c r="G722" s="122"/>
      <c r="H722" s="122"/>
      <c r="I722" s="122"/>
      <c r="J722" s="122"/>
      <c r="K722" s="122"/>
      <c r="L722" s="122"/>
      <c r="M722" s="122"/>
      <c r="N722" s="122"/>
      <c r="O722" s="122"/>
      <c r="P722" s="122"/>
      <c r="Q722" s="122"/>
      <c r="R722" s="122"/>
      <c r="S722" s="122"/>
      <c r="T722" s="122"/>
      <c r="U722" s="122"/>
      <c r="V722" s="122"/>
      <c r="W722" s="122"/>
      <c r="X722" s="122"/>
      <c r="Y722" s="122"/>
      <c r="Z722" s="122"/>
    </row>
    <row r="723" spans="1:26" ht="12.75" customHeight="1">
      <c r="A723" s="122"/>
      <c r="B723" s="122"/>
      <c r="C723" s="122"/>
      <c r="D723" s="122"/>
      <c r="E723" s="122"/>
      <c r="F723" s="122"/>
      <c r="G723" s="122"/>
      <c r="H723" s="122"/>
      <c r="I723" s="122"/>
      <c r="J723" s="122"/>
      <c r="K723" s="122"/>
      <c r="L723" s="122"/>
      <c r="M723" s="122"/>
      <c r="N723" s="122"/>
      <c r="O723" s="122"/>
      <c r="P723" s="122"/>
      <c r="Q723" s="122"/>
      <c r="R723" s="122"/>
      <c r="S723" s="122"/>
      <c r="T723" s="122"/>
      <c r="U723" s="122"/>
      <c r="V723" s="122"/>
      <c r="W723" s="122"/>
      <c r="X723" s="122"/>
      <c r="Y723" s="122"/>
      <c r="Z723" s="122"/>
    </row>
    <row r="724" spans="1:26" ht="12.75" customHeight="1">
      <c r="A724" s="122"/>
      <c r="B724" s="122"/>
      <c r="C724" s="122"/>
      <c r="D724" s="122"/>
      <c r="E724" s="122"/>
      <c r="F724" s="122"/>
      <c r="G724" s="122"/>
      <c r="H724" s="122"/>
      <c r="I724" s="122"/>
      <c r="J724" s="122"/>
      <c r="K724" s="122"/>
      <c r="L724" s="122"/>
      <c r="M724" s="122"/>
      <c r="N724" s="122"/>
      <c r="O724" s="122"/>
      <c r="P724" s="122"/>
      <c r="Q724" s="122"/>
      <c r="R724" s="122"/>
      <c r="S724" s="122"/>
      <c r="T724" s="122"/>
      <c r="U724" s="122"/>
      <c r="V724" s="122"/>
      <c r="W724" s="122"/>
      <c r="X724" s="122"/>
      <c r="Y724" s="122"/>
      <c r="Z724" s="122"/>
    </row>
    <row r="725" spans="1:26" ht="12.75" customHeight="1">
      <c r="A725" s="122"/>
      <c r="B725" s="122"/>
      <c r="C725" s="122"/>
      <c r="D725" s="122"/>
      <c r="E725" s="122"/>
      <c r="F725" s="122"/>
      <c r="G725" s="122"/>
      <c r="H725" s="122"/>
      <c r="I725" s="122"/>
      <c r="J725" s="122"/>
      <c r="K725" s="122"/>
      <c r="L725" s="122"/>
      <c r="M725" s="122"/>
      <c r="N725" s="122"/>
      <c r="O725" s="122"/>
      <c r="P725" s="122"/>
      <c r="Q725" s="122"/>
      <c r="R725" s="122"/>
      <c r="S725" s="122"/>
      <c r="T725" s="122"/>
      <c r="U725" s="122"/>
      <c r="V725" s="122"/>
      <c r="W725" s="122"/>
      <c r="X725" s="122"/>
      <c r="Y725" s="122"/>
      <c r="Z725" s="122"/>
    </row>
    <row r="726" spans="1:26" ht="12.75" customHeight="1">
      <c r="A726" s="122"/>
      <c r="B726" s="122"/>
      <c r="C726" s="122"/>
      <c r="D726" s="122"/>
      <c r="E726" s="122"/>
      <c r="F726" s="122"/>
      <c r="G726" s="122"/>
      <c r="H726" s="122"/>
      <c r="I726" s="122"/>
      <c r="J726" s="122"/>
      <c r="K726" s="122"/>
      <c r="L726" s="122"/>
      <c r="M726" s="122"/>
      <c r="N726" s="122"/>
      <c r="O726" s="122"/>
      <c r="P726" s="122"/>
      <c r="Q726" s="122"/>
      <c r="R726" s="122"/>
      <c r="S726" s="122"/>
      <c r="T726" s="122"/>
      <c r="U726" s="122"/>
      <c r="V726" s="122"/>
      <c r="W726" s="122"/>
      <c r="X726" s="122"/>
      <c r="Y726" s="122"/>
      <c r="Z726" s="122"/>
    </row>
    <row r="727" spans="1:26" ht="12.75" customHeight="1">
      <c r="A727" s="122"/>
      <c r="B727" s="122"/>
      <c r="C727" s="122"/>
      <c r="D727" s="122"/>
      <c r="E727" s="122"/>
      <c r="F727" s="122"/>
      <c r="G727" s="122"/>
      <c r="H727" s="122"/>
      <c r="I727" s="122"/>
      <c r="J727" s="122"/>
      <c r="K727" s="122"/>
      <c r="L727" s="122"/>
      <c r="M727" s="122"/>
      <c r="N727" s="122"/>
      <c r="O727" s="122"/>
      <c r="P727" s="122"/>
      <c r="Q727" s="122"/>
      <c r="R727" s="122"/>
      <c r="S727" s="122"/>
      <c r="T727" s="122"/>
      <c r="U727" s="122"/>
      <c r="V727" s="122"/>
      <c r="W727" s="122"/>
      <c r="X727" s="122"/>
      <c r="Y727" s="122"/>
      <c r="Z727" s="122"/>
    </row>
    <row r="728" spans="1:26" ht="12.75" customHeight="1">
      <c r="A728" s="122"/>
      <c r="B728" s="122"/>
      <c r="C728" s="122"/>
      <c r="D728" s="122"/>
      <c r="E728" s="122"/>
      <c r="F728" s="122"/>
      <c r="G728" s="122"/>
      <c r="H728" s="122"/>
      <c r="I728" s="122"/>
      <c r="J728" s="122"/>
      <c r="K728" s="122"/>
      <c r="L728" s="122"/>
      <c r="M728" s="122"/>
      <c r="N728" s="122"/>
      <c r="O728" s="122"/>
      <c r="P728" s="122"/>
      <c r="Q728" s="122"/>
      <c r="R728" s="122"/>
      <c r="S728" s="122"/>
      <c r="T728" s="122"/>
      <c r="U728" s="122"/>
      <c r="V728" s="122"/>
      <c r="W728" s="122"/>
      <c r="X728" s="122"/>
      <c r="Y728" s="122"/>
      <c r="Z728" s="122"/>
    </row>
    <row r="729" spans="1:26" ht="12.75" customHeight="1">
      <c r="A729" s="122"/>
      <c r="B729" s="122"/>
      <c r="C729" s="122"/>
      <c r="D729" s="122"/>
      <c r="E729" s="122"/>
      <c r="F729" s="122"/>
      <c r="G729" s="122"/>
      <c r="H729" s="122"/>
      <c r="I729" s="122"/>
      <c r="J729" s="122"/>
      <c r="K729" s="122"/>
      <c r="L729" s="122"/>
      <c r="M729" s="122"/>
      <c r="N729" s="122"/>
      <c r="O729" s="122"/>
      <c r="P729" s="122"/>
      <c r="Q729" s="122"/>
      <c r="R729" s="122"/>
      <c r="S729" s="122"/>
      <c r="T729" s="122"/>
      <c r="U729" s="122"/>
      <c r="V729" s="122"/>
      <c r="W729" s="122"/>
      <c r="X729" s="122"/>
      <c r="Y729" s="122"/>
      <c r="Z729" s="122"/>
    </row>
    <row r="730" spans="1:26" ht="12.75" customHeight="1">
      <c r="A730" s="122"/>
      <c r="B730" s="122"/>
      <c r="C730" s="122"/>
      <c r="D730" s="122"/>
      <c r="E730" s="122"/>
      <c r="F730" s="122"/>
      <c r="G730" s="122"/>
      <c r="H730" s="122"/>
      <c r="I730" s="122"/>
      <c r="J730" s="122"/>
      <c r="K730" s="122"/>
      <c r="L730" s="122"/>
      <c r="M730" s="122"/>
      <c r="N730" s="122"/>
      <c r="O730" s="122"/>
      <c r="P730" s="122"/>
      <c r="Q730" s="122"/>
      <c r="R730" s="122"/>
      <c r="S730" s="122"/>
      <c r="T730" s="122"/>
      <c r="U730" s="122"/>
      <c r="V730" s="122"/>
      <c r="W730" s="122"/>
      <c r="X730" s="122"/>
      <c r="Y730" s="122"/>
      <c r="Z730" s="122"/>
    </row>
    <row r="731" spans="1:26" ht="12.75" customHeight="1">
      <c r="A731" s="122"/>
      <c r="B731" s="122"/>
      <c r="C731" s="122"/>
      <c r="D731" s="122"/>
      <c r="E731" s="122"/>
      <c r="F731" s="122"/>
      <c r="G731" s="122"/>
      <c r="H731" s="122"/>
      <c r="I731" s="122"/>
      <c r="J731" s="122"/>
      <c r="K731" s="122"/>
      <c r="L731" s="122"/>
      <c r="M731" s="122"/>
      <c r="N731" s="122"/>
      <c r="O731" s="122"/>
      <c r="P731" s="122"/>
      <c r="Q731" s="122"/>
      <c r="R731" s="122"/>
      <c r="S731" s="122"/>
      <c r="T731" s="122"/>
      <c r="U731" s="122"/>
      <c r="V731" s="122"/>
      <c r="W731" s="122"/>
      <c r="X731" s="122"/>
      <c r="Y731" s="122"/>
      <c r="Z731" s="122"/>
    </row>
    <row r="732" spans="1:26" ht="12.75" customHeight="1">
      <c r="A732" s="122"/>
      <c r="B732" s="122"/>
      <c r="C732" s="122"/>
      <c r="D732" s="122"/>
      <c r="E732" s="122"/>
      <c r="F732" s="122"/>
      <c r="G732" s="122"/>
      <c r="H732" s="122"/>
      <c r="I732" s="122"/>
      <c r="J732" s="122"/>
      <c r="K732" s="122"/>
      <c r="L732" s="122"/>
      <c r="M732" s="122"/>
      <c r="N732" s="122"/>
      <c r="O732" s="122"/>
      <c r="P732" s="122"/>
      <c r="Q732" s="122"/>
      <c r="R732" s="122"/>
      <c r="S732" s="122"/>
      <c r="T732" s="122"/>
      <c r="U732" s="122"/>
      <c r="V732" s="122"/>
      <c r="W732" s="122"/>
      <c r="X732" s="122"/>
      <c r="Y732" s="122"/>
      <c r="Z732" s="122"/>
    </row>
    <row r="733" spans="1:26" ht="12.75" customHeight="1">
      <c r="A733" s="122"/>
      <c r="B733" s="122"/>
      <c r="C733" s="122"/>
      <c r="D733" s="122"/>
      <c r="E733" s="122"/>
      <c r="F733" s="122"/>
      <c r="G733" s="122"/>
      <c r="H733" s="122"/>
      <c r="I733" s="122"/>
      <c r="J733" s="122"/>
      <c r="K733" s="122"/>
      <c r="L733" s="122"/>
      <c r="M733" s="122"/>
      <c r="N733" s="122"/>
      <c r="O733" s="122"/>
      <c r="P733" s="122"/>
      <c r="Q733" s="122"/>
      <c r="R733" s="122"/>
      <c r="S733" s="122"/>
      <c r="T733" s="122"/>
      <c r="U733" s="122"/>
      <c r="V733" s="122"/>
      <c r="W733" s="122"/>
      <c r="X733" s="122"/>
      <c r="Y733" s="122"/>
      <c r="Z733" s="122"/>
    </row>
    <row r="734" spans="1:26" ht="12.75" customHeight="1">
      <c r="A734" s="122"/>
      <c r="B734" s="122"/>
      <c r="C734" s="122"/>
      <c r="D734" s="122"/>
      <c r="E734" s="122"/>
      <c r="F734" s="122"/>
      <c r="G734" s="122"/>
      <c r="H734" s="122"/>
      <c r="I734" s="122"/>
      <c r="J734" s="122"/>
      <c r="K734" s="122"/>
      <c r="L734" s="122"/>
      <c r="M734" s="122"/>
      <c r="N734" s="122"/>
      <c r="O734" s="122"/>
      <c r="P734" s="122"/>
      <c r="Q734" s="122"/>
      <c r="R734" s="122"/>
      <c r="S734" s="122"/>
      <c r="T734" s="122"/>
      <c r="U734" s="122"/>
      <c r="V734" s="122"/>
      <c r="W734" s="122"/>
      <c r="X734" s="122"/>
      <c r="Y734" s="122"/>
      <c r="Z734" s="122"/>
    </row>
    <row r="735" spans="1:26" ht="12.75" customHeight="1">
      <c r="A735" s="122"/>
      <c r="B735" s="122"/>
      <c r="C735" s="122"/>
      <c r="D735" s="122"/>
      <c r="E735" s="122"/>
      <c r="F735" s="122"/>
      <c r="G735" s="122"/>
      <c r="H735" s="122"/>
      <c r="I735" s="122"/>
      <c r="J735" s="122"/>
      <c r="K735" s="122"/>
      <c r="L735" s="122"/>
      <c r="M735" s="122"/>
      <c r="N735" s="122"/>
      <c r="O735" s="122"/>
      <c r="P735" s="122"/>
      <c r="Q735" s="122"/>
      <c r="R735" s="122"/>
      <c r="S735" s="122"/>
      <c r="T735" s="122"/>
      <c r="U735" s="122"/>
      <c r="V735" s="122"/>
      <c r="W735" s="122"/>
      <c r="X735" s="122"/>
      <c r="Y735" s="122"/>
      <c r="Z735" s="122"/>
    </row>
    <row r="736" spans="1:26" ht="12.75" customHeight="1">
      <c r="A736" s="122"/>
      <c r="B736" s="122"/>
      <c r="C736" s="122"/>
      <c r="D736" s="122"/>
      <c r="E736" s="122"/>
      <c r="F736" s="122"/>
      <c r="G736" s="122"/>
      <c r="H736" s="122"/>
      <c r="I736" s="122"/>
      <c r="J736" s="122"/>
      <c r="K736" s="122"/>
      <c r="L736" s="122"/>
      <c r="M736" s="122"/>
      <c r="N736" s="122"/>
      <c r="O736" s="122"/>
      <c r="P736" s="122"/>
      <c r="Q736" s="122"/>
      <c r="R736" s="122"/>
      <c r="S736" s="122"/>
      <c r="T736" s="122"/>
      <c r="U736" s="122"/>
      <c r="V736" s="122"/>
      <c r="W736" s="122"/>
      <c r="X736" s="122"/>
      <c r="Y736" s="122"/>
      <c r="Z736" s="122"/>
    </row>
    <row r="737" spans="1:26" ht="12.75" customHeight="1">
      <c r="A737" s="122"/>
      <c r="B737" s="122"/>
      <c r="C737" s="122"/>
      <c r="D737" s="122"/>
      <c r="E737" s="122"/>
      <c r="F737" s="122"/>
      <c r="G737" s="122"/>
      <c r="H737" s="122"/>
      <c r="I737" s="122"/>
      <c r="J737" s="122"/>
      <c r="K737" s="122"/>
      <c r="L737" s="122"/>
      <c r="M737" s="122"/>
      <c r="N737" s="122"/>
      <c r="O737" s="122"/>
      <c r="P737" s="122"/>
      <c r="Q737" s="122"/>
      <c r="R737" s="122"/>
      <c r="S737" s="122"/>
      <c r="T737" s="122"/>
      <c r="U737" s="122"/>
      <c r="V737" s="122"/>
      <c r="W737" s="122"/>
      <c r="X737" s="122"/>
      <c r="Y737" s="122"/>
      <c r="Z737" s="122"/>
    </row>
    <row r="738" spans="1:26" ht="12.75" customHeight="1">
      <c r="A738" s="122"/>
      <c r="B738" s="122"/>
      <c r="C738" s="122"/>
      <c r="D738" s="122"/>
      <c r="E738" s="122"/>
      <c r="F738" s="122"/>
      <c r="G738" s="122"/>
      <c r="H738" s="122"/>
      <c r="I738" s="122"/>
      <c r="J738" s="122"/>
      <c r="K738" s="122"/>
      <c r="L738" s="122"/>
      <c r="M738" s="122"/>
      <c r="N738" s="122"/>
      <c r="O738" s="122"/>
      <c r="P738" s="122"/>
      <c r="Q738" s="122"/>
      <c r="R738" s="122"/>
      <c r="S738" s="122"/>
      <c r="T738" s="122"/>
      <c r="U738" s="122"/>
      <c r="V738" s="122"/>
      <c r="W738" s="122"/>
      <c r="X738" s="122"/>
      <c r="Y738" s="122"/>
      <c r="Z738" s="122"/>
    </row>
    <row r="739" spans="1:26" ht="12.75" customHeight="1">
      <c r="A739" s="122"/>
      <c r="B739" s="122"/>
      <c r="C739" s="122"/>
      <c r="D739" s="122"/>
      <c r="E739" s="122"/>
      <c r="F739" s="122"/>
      <c r="G739" s="122"/>
      <c r="H739" s="122"/>
      <c r="I739" s="122"/>
      <c r="J739" s="122"/>
      <c r="K739" s="122"/>
      <c r="L739" s="122"/>
      <c r="M739" s="122"/>
      <c r="N739" s="122"/>
      <c r="O739" s="122"/>
      <c r="P739" s="122"/>
      <c r="Q739" s="122"/>
      <c r="R739" s="122"/>
      <c r="S739" s="122"/>
      <c r="T739" s="122"/>
      <c r="U739" s="122"/>
      <c r="V739" s="122"/>
      <c r="W739" s="122"/>
      <c r="X739" s="122"/>
      <c r="Y739" s="122"/>
      <c r="Z739" s="122"/>
    </row>
    <row r="740" spans="1:26" ht="12.75" customHeight="1">
      <c r="A740" s="122"/>
      <c r="B740" s="122"/>
      <c r="C740" s="122"/>
      <c r="D740" s="122"/>
      <c r="E740" s="122"/>
      <c r="F740" s="122"/>
      <c r="G740" s="122"/>
      <c r="H740" s="122"/>
      <c r="I740" s="122"/>
      <c r="J740" s="122"/>
      <c r="K740" s="122"/>
      <c r="L740" s="122"/>
      <c r="M740" s="122"/>
      <c r="N740" s="122"/>
      <c r="O740" s="122"/>
      <c r="P740" s="122"/>
      <c r="Q740" s="122"/>
      <c r="R740" s="122"/>
      <c r="S740" s="122"/>
      <c r="T740" s="122"/>
      <c r="U740" s="122"/>
      <c r="V740" s="122"/>
      <c r="W740" s="122"/>
      <c r="X740" s="122"/>
      <c r="Y740" s="122"/>
      <c r="Z740" s="122"/>
    </row>
    <row r="741" spans="1:26" ht="12.75" customHeight="1">
      <c r="A741" s="122"/>
      <c r="B741" s="122"/>
      <c r="C741" s="122"/>
      <c r="D741" s="122"/>
      <c r="E741" s="122"/>
      <c r="F741" s="122"/>
      <c r="G741" s="122"/>
      <c r="H741" s="122"/>
      <c r="I741" s="122"/>
      <c r="J741" s="122"/>
      <c r="K741" s="122"/>
      <c r="L741" s="122"/>
      <c r="M741" s="122"/>
      <c r="N741" s="122"/>
      <c r="O741" s="122"/>
      <c r="P741" s="122"/>
      <c r="Q741" s="122"/>
      <c r="R741" s="122"/>
      <c r="S741" s="122"/>
      <c r="T741" s="122"/>
      <c r="U741" s="122"/>
      <c r="V741" s="122"/>
      <c r="W741" s="122"/>
      <c r="X741" s="122"/>
      <c r="Y741" s="122"/>
      <c r="Z741" s="122"/>
    </row>
    <row r="742" spans="1:26" ht="12.75" customHeight="1">
      <c r="A742" s="122"/>
      <c r="B742" s="122"/>
      <c r="C742" s="122"/>
      <c r="D742" s="122"/>
      <c r="E742" s="122"/>
      <c r="F742" s="122"/>
      <c r="G742" s="122"/>
      <c r="H742" s="122"/>
      <c r="I742" s="122"/>
      <c r="J742" s="122"/>
      <c r="K742" s="122"/>
      <c r="L742" s="122"/>
      <c r="M742" s="122"/>
      <c r="N742" s="122"/>
      <c r="O742" s="122"/>
      <c r="P742" s="122"/>
      <c r="Q742" s="122"/>
      <c r="R742" s="122"/>
      <c r="S742" s="122"/>
      <c r="T742" s="122"/>
      <c r="U742" s="122"/>
      <c r="V742" s="122"/>
      <c r="W742" s="122"/>
      <c r="X742" s="122"/>
      <c r="Y742" s="122"/>
      <c r="Z742" s="122"/>
    </row>
    <row r="743" spans="1:26" ht="12.75" customHeight="1">
      <c r="A743" s="122"/>
      <c r="B743" s="122"/>
      <c r="C743" s="122"/>
      <c r="D743" s="122"/>
      <c r="E743" s="122"/>
      <c r="F743" s="122"/>
      <c r="G743" s="122"/>
      <c r="H743" s="122"/>
      <c r="I743" s="122"/>
      <c r="J743" s="122"/>
      <c r="K743" s="122"/>
      <c r="L743" s="122"/>
      <c r="M743" s="122"/>
      <c r="N743" s="122"/>
      <c r="O743" s="122"/>
      <c r="P743" s="122"/>
      <c r="Q743" s="122"/>
      <c r="R743" s="122"/>
      <c r="S743" s="122"/>
      <c r="T743" s="122"/>
      <c r="U743" s="122"/>
      <c r="V743" s="122"/>
      <c r="W743" s="122"/>
      <c r="X743" s="122"/>
      <c r="Y743" s="122"/>
      <c r="Z743" s="122"/>
    </row>
    <row r="744" spans="1:26" ht="12.75" customHeight="1">
      <c r="A744" s="122"/>
      <c r="B744" s="122"/>
      <c r="C744" s="122"/>
      <c r="D744" s="122"/>
      <c r="E744" s="122"/>
      <c r="F744" s="122"/>
      <c r="G744" s="122"/>
      <c r="H744" s="122"/>
      <c r="I744" s="122"/>
      <c r="J744" s="122"/>
      <c r="K744" s="122"/>
      <c r="L744" s="122"/>
      <c r="M744" s="122"/>
      <c r="N744" s="122"/>
      <c r="O744" s="122"/>
      <c r="P744" s="122"/>
      <c r="Q744" s="122"/>
      <c r="R744" s="122"/>
      <c r="S744" s="122"/>
      <c r="T744" s="122"/>
      <c r="U744" s="122"/>
      <c r="V744" s="122"/>
      <c r="W744" s="122"/>
      <c r="X744" s="122"/>
      <c r="Y744" s="122"/>
      <c r="Z744" s="122"/>
    </row>
    <row r="745" spans="1:26" ht="12.75" customHeight="1">
      <c r="A745" s="122"/>
      <c r="B745" s="122"/>
      <c r="C745" s="122"/>
      <c r="D745" s="122"/>
      <c r="E745" s="122"/>
      <c r="F745" s="122"/>
      <c r="G745" s="122"/>
      <c r="H745" s="122"/>
      <c r="I745" s="122"/>
      <c r="J745" s="122"/>
      <c r="K745" s="122"/>
      <c r="L745" s="122"/>
      <c r="M745" s="122"/>
      <c r="N745" s="122"/>
      <c r="O745" s="122"/>
      <c r="P745" s="122"/>
      <c r="Q745" s="122"/>
      <c r="R745" s="122"/>
      <c r="S745" s="122"/>
      <c r="T745" s="122"/>
      <c r="U745" s="122"/>
      <c r="V745" s="122"/>
      <c r="W745" s="122"/>
      <c r="X745" s="122"/>
      <c r="Y745" s="122"/>
      <c r="Z745" s="122"/>
    </row>
    <row r="746" spans="1:26" ht="12.75" customHeight="1">
      <c r="A746" s="122"/>
      <c r="B746" s="122"/>
      <c r="C746" s="122"/>
      <c r="D746" s="122"/>
      <c r="E746" s="122"/>
      <c r="F746" s="122"/>
      <c r="G746" s="122"/>
      <c r="H746" s="122"/>
      <c r="I746" s="122"/>
      <c r="J746" s="122"/>
      <c r="K746" s="122"/>
      <c r="L746" s="122"/>
      <c r="M746" s="122"/>
      <c r="N746" s="122"/>
      <c r="O746" s="122"/>
      <c r="P746" s="122"/>
      <c r="Q746" s="122"/>
      <c r="R746" s="122"/>
      <c r="S746" s="122"/>
      <c r="T746" s="122"/>
      <c r="U746" s="122"/>
      <c r="V746" s="122"/>
      <c r="W746" s="122"/>
      <c r="X746" s="122"/>
      <c r="Y746" s="122"/>
      <c r="Z746" s="122"/>
    </row>
    <row r="747" spans="1:26" ht="12.75" customHeight="1">
      <c r="A747" s="122"/>
      <c r="B747" s="122"/>
      <c r="C747" s="122"/>
      <c r="D747" s="122"/>
      <c r="E747" s="122"/>
      <c r="F747" s="122"/>
      <c r="G747" s="122"/>
      <c r="H747" s="122"/>
      <c r="I747" s="122"/>
      <c r="J747" s="122"/>
      <c r="K747" s="122"/>
      <c r="L747" s="122"/>
      <c r="M747" s="122"/>
      <c r="N747" s="122"/>
      <c r="O747" s="122"/>
      <c r="P747" s="122"/>
      <c r="Q747" s="122"/>
      <c r="R747" s="122"/>
      <c r="S747" s="122"/>
      <c r="T747" s="122"/>
      <c r="U747" s="122"/>
      <c r="V747" s="122"/>
      <c r="W747" s="122"/>
      <c r="X747" s="122"/>
      <c r="Y747" s="122"/>
      <c r="Z747" s="122"/>
    </row>
    <row r="748" spans="1:26" ht="12.75" customHeight="1">
      <c r="A748" s="122"/>
      <c r="B748" s="122"/>
      <c r="C748" s="122"/>
      <c r="D748" s="122"/>
      <c r="E748" s="122"/>
      <c r="F748" s="122"/>
      <c r="G748" s="122"/>
      <c r="H748" s="122"/>
      <c r="I748" s="122"/>
      <c r="J748" s="122"/>
      <c r="K748" s="122"/>
      <c r="L748" s="122"/>
      <c r="M748" s="122"/>
      <c r="N748" s="122"/>
      <c r="O748" s="122"/>
      <c r="P748" s="122"/>
      <c r="Q748" s="122"/>
      <c r="R748" s="122"/>
      <c r="S748" s="122"/>
      <c r="T748" s="122"/>
      <c r="U748" s="122"/>
      <c r="V748" s="122"/>
      <c r="W748" s="122"/>
      <c r="X748" s="122"/>
      <c r="Y748" s="122"/>
      <c r="Z748" s="122"/>
    </row>
    <row r="749" spans="1:26" ht="12.75" customHeight="1">
      <c r="A749" s="122"/>
      <c r="B749" s="122"/>
      <c r="C749" s="122"/>
      <c r="D749" s="122"/>
      <c r="E749" s="122"/>
      <c r="F749" s="122"/>
      <c r="G749" s="122"/>
      <c r="H749" s="122"/>
      <c r="I749" s="122"/>
      <c r="J749" s="122"/>
      <c r="K749" s="122"/>
      <c r="L749" s="122"/>
      <c r="M749" s="122"/>
      <c r="N749" s="122"/>
      <c r="O749" s="122"/>
      <c r="P749" s="122"/>
      <c r="Q749" s="122"/>
      <c r="R749" s="122"/>
      <c r="S749" s="122"/>
      <c r="T749" s="122"/>
      <c r="U749" s="122"/>
      <c r="V749" s="122"/>
      <c r="W749" s="122"/>
      <c r="X749" s="122"/>
      <c r="Y749" s="122"/>
      <c r="Z749" s="122"/>
    </row>
    <row r="750" spans="1:26" ht="12.75" customHeight="1">
      <c r="A750" s="122"/>
      <c r="B750" s="122"/>
      <c r="C750" s="122"/>
      <c r="D750" s="122"/>
      <c r="E750" s="122"/>
      <c r="F750" s="122"/>
      <c r="G750" s="122"/>
      <c r="H750" s="122"/>
      <c r="I750" s="122"/>
      <c r="J750" s="122"/>
      <c r="K750" s="122"/>
      <c r="L750" s="122"/>
      <c r="M750" s="122"/>
      <c r="N750" s="122"/>
      <c r="O750" s="122"/>
      <c r="P750" s="122"/>
      <c r="Q750" s="122"/>
      <c r="R750" s="122"/>
      <c r="S750" s="122"/>
      <c r="T750" s="122"/>
      <c r="U750" s="122"/>
      <c r="V750" s="122"/>
      <c r="W750" s="122"/>
      <c r="X750" s="122"/>
      <c r="Y750" s="122"/>
      <c r="Z750" s="122"/>
    </row>
    <row r="751" spans="1:26" ht="12.75" customHeight="1">
      <c r="A751" s="122"/>
      <c r="B751" s="122"/>
      <c r="C751" s="122"/>
      <c r="D751" s="122"/>
      <c r="E751" s="122"/>
      <c r="F751" s="122"/>
      <c r="G751" s="122"/>
      <c r="H751" s="122"/>
      <c r="I751" s="122"/>
      <c r="J751" s="122"/>
      <c r="K751" s="122"/>
      <c r="L751" s="122"/>
      <c r="M751" s="122"/>
      <c r="N751" s="122"/>
      <c r="O751" s="122"/>
      <c r="P751" s="122"/>
      <c r="Q751" s="122"/>
      <c r="R751" s="122"/>
      <c r="S751" s="122"/>
      <c r="T751" s="122"/>
      <c r="U751" s="122"/>
      <c r="V751" s="122"/>
      <c r="W751" s="122"/>
      <c r="X751" s="122"/>
      <c r="Y751" s="122"/>
      <c r="Z751" s="122"/>
    </row>
    <row r="752" spans="1:26" ht="12.75" customHeight="1">
      <c r="A752" s="122"/>
      <c r="B752" s="122"/>
      <c r="C752" s="122"/>
      <c r="D752" s="122"/>
      <c r="E752" s="122"/>
      <c r="F752" s="122"/>
      <c r="G752" s="122"/>
      <c r="H752" s="122"/>
      <c r="I752" s="122"/>
      <c r="J752" s="122"/>
      <c r="K752" s="122"/>
      <c r="L752" s="122"/>
      <c r="M752" s="122"/>
      <c r="N752" s="122"/>
      <c r="O752" s="122"/>
      <c r="P752" s="122"/>
      <c r="Q752" s="122"/>
      <c r="R752" s="122"/>
      <c r="S752" s="122"/>
      <c r="T752" s="122"/>
      <c r="U752" s="122"/>
      <c r="V752" s="122"/>
      <c r="W752" s="122"/>
      <c r="X752" s="122"/>
      <c r="Y752" s="122"/>
      <c r="Z752" s="122"/>
    </row>
    <row r="753" spans="1:26" ht="12.75" customHeight="1">
      <c r="A753" s="122"/>
      <c r="B753" s="122"/>
      <c r="C753" s="122"/>
      <c r="D753" s="122"/>
      <c r="E753" s="122"/>
      <c r="F753" s="122"/>
      <c r="G753" s="122"/>
      <c r="H753" s="122"/>
      <c r="I753" s="122"/>
      <c r="J753" s="122"/>
      <c r="K753" s="122"/>
      <c r="L753" s="122"/>
      <c r="M753" s="122"/>
      <c r="N753" s="122"/>
      <c r="O753" s="122"/>
      <c r="P753" s="122"/>
      <c r="Q753" s="122"/>
      <c r="R753" s="122"/>
      <c r="S753" s="122"/>
      <c r="T753" s="122"/>
      <c r="U753" s="122"/>
      <c r="V753" s="122"/>
      <c r="W753" s="122"/>
      <c r="X753" s="122"/>
      <c r="Y753" s="122"/>
      <c r="Z753" s="122"/>
    </row>
    <row r="754" spans="1:26" ht="12.75" customHeight="1">
      <c r="A754" s="122"/>
      <c r="B754" s="122"/>
      <c r="C754" s="122"/>
      <c r="D754" s="122"/>
      <c r="E754" s="122"/>
      <c r="F754" s="122"/>
      <c r="G754" s="122"/>
      <c r="H754" s="122"/>
      <c r="I754" s="122"/>
      <c r="J754" s="122"/>
      <c r="K754" s="122"/>
      <c r="L754" s="122"/>
      <c r="M754" s="122"/>
      <c r="N754" s="122"/>
      <c r="O754" s="122"/>
      <c r="P754" s="122"/>
      <c r="Q754" s="122"/>
      <c r="R754" s="122"/>
      <c r="S754" s="122"/>
      <c r="T754" s="122"/>
      <c r="U754" s="122"/>
      <c r="V754" s="122"/>
      <c r="W754" s="122"/>
      <c r="X754" s="122"/>
      <c r="Y754" s="122"/>
      <c r="Z754" s="122"/>
    </row>
    <row r="755" spans="1:26" ht="12.75" customHeight="1">
      <c r="A755" s="122"/>
      <c r="B755" s="122"/>
      <c r="C755" s="122"/>
      <c r="D755" s="122"/>
      <c r="E755" s="122"/>
      <c r="F755" s="122"/>
      <c r="G755" s="122"/>
      <c r="H755" s="122"/>
      <c r="I755" s="122"/>
      <c r="J755" s="122"/>
      <c r="K755" s="122"/>
      <c r="L755" s="122"/>
      <c r="M755" s="122"/>
      <c r="N755" s="122"/>
      <c r="O755" s="122"/>
      <c r="P755" s="122"/>
      <c r="Q755" s="122"/>
      <c r="R755" s="122"/>
      <c r="S755" s="122"/>
      <c r="T755" s="122"/>
      <c r="U755" s="122"/>
      <c r="V755" s="122"/>
      <c r="W755" s="122"/>
      <c r="X755" s="122"/>
      <c r="Y755" s="122"/>
      <c r="Z755" s="122"/>
    </row>
    <row r="756" spans="1:26" ht="12.75" customHeight="1">
      <c r="A756" s="122"/>
      <c r="B756" s="122"/>
      <c r="C756" s="122"/>
      <c r="D756" s="122"/>
      <c r="E756" s="122"/>
      <c r="F756" s="122"/>
      <c r="G756" s="122"/>
      <c r="H756" s="122"/>
      <c r="I756" s="122"/>
      <c r="J756" s="122"/>
      <c r="K756" s="122"/>
      <c r="L756" s="122"/>
      <c r="M756" s="122"/>
      <c r="N756" s="122"/>
      <c r="O756" s="122"/>
      <c r="P756" s="122"/>
      <c r="Q756" s="122"/>
      <c r="R756" s="122"/>
      <c r="S756" s="122"/>
      <c r="T756" s="122"/>
      <c r="U756" s="122"/>
      <c r="V756" s="122"/>
      <c r="W756" s="122"/>
      <c r="X756" s="122"/>
      <c r="Y756" s="122"/>
      <c r="Z756" s="122"/>
    </row>
    <row r="757" spans="1:26" ht="12.75" customHeight="1">
      <c r="A757" s="122"/>
      <c r="B757" s="122"/>
      <c r="C757" s="122"/>
      <c r="D757" s="122"/>
      <c r="E757" s="122"/>
      <c r="F757" s="122"/>
      <c r="G757" s="122"/>
      <c r="H757" s="122"/>
      <c r="I757" s="122"/>
      <c r="J757" s="122"/>
      <c r="K757" s="122"/>
      <c r="L757" s="122"/>
      <c r="M757" s="122"/>
      <c r="N757" s="122"/>
      <c r="O757" s="122"/>
      <c r="P757" s="122"/>
      <c r="Q757" s="122"/>
      <c r="R757" s="122"/>
      <c r="S757" s="122"/>
      <c r="T757" s="122"/>
      <c r="U757" s="122"/>
      <c r="V757" s="122"/>
      <c r="W757" s="122"/>
      <c r="X757" s="122"/>
      <c r="Y757" s="122"/>
      <c r="Z757" s="122"/>
    </row>
    <row r="758" spans="1:26" ht="12.75" customHeight="1">
      <c r="A758" s="122"/>
      <c r="B758" s="122"/>
      <c r="C758" s="122"/>
      <c r="D758" s="122"/>
      <c r="E758" s="122"/>
      <c r="F758" s="122"/>
      <c r="G758" s="122"/>
      <c r="H758" s="122"/>
      <c r="I758" s="122"/>
      <c r="J758" s="122"/>
      <c r="K758" s="122"/>
      <c r="L758" s="122"/>
      <c r="M758" s="122"/>
      <c r="N758" s="122"/>
      <c r="O758" s="122"/>
      <c r="P758" s="122"/>
      <c r="Q758" s="122"/>
      <c r="R758" s="122"/>
      <c r="S758" s="122"/>
      <c r="T758" s="122"/>
      <c r="U758" s="122"/>
      <c r="V758" s="122"/>
      <c r="W758" s="122"/>
      <c r="X758" s="122"/>
      <c r="Y758" s="122"/>
      <c r="Z758" s="122"/>
    </row>
    <row r="759" spans="1:26" ht="12.75" customHeight="1">
      <c r="A759" s="122"/>
      <c r="B759" s="122"/>
      <c r="C759" s="122"/>
      <c r="D759" s="122"/>
      <c r="E759" s="122"/>
      <c r="F759" s="122"/>
      <c r="G759" s="122"/>
      <c r="H759" s="122"/>
      <c r="I759" s="122"/>
      <c r="J759" s="122"/>
      <c r="K759" s="122"/>
      <c r="L759" s="122"/>
      <c r="M759" s="122"/>
      <c r="N759" s="122"/>
      <c r="O759" s="122"/>
      <c r="P759" s="122"/>
      <c r="Q759" s="122"/>
      <c r="R759" s="122"/>
      <c r="S759" s="122"/>
      <c r="T759" s="122"/>
      <c r="U759" s="122"/>
      <c r="V759" s="122"/>
      <c r="W759" s="122"/>
      <c r="X759" s="122"/>
      <c r="Y759" s="122"/>
      <c r="Z759" s="122"/>
    </row>
    <row r="760" spans="1:26" ht="12.75" customHeight="1">
      <c r="A760" s="122"/>
      <c r="B760" s="122"/>
      <c r="C760" s="122"/>
      <c r="D760" s="122"/>
      <c r="E760" s="122"/>
      <c r="F760" s="122"/>
      <c r="G760" s="122"/>
      <c r="H760" s="122"/>
      <c r="I760" s="122"/>
      <c r="J760" s="122"/>
      <c r="K760" s="122"/>
      <c r="L760" s="122"/>
      <c r="M760" s="122"/>
      <c r="N760" s="122"/>
      <c r="O760" s="122"/>
      <c r="P760" s="122"/>
      <c r="Q760" s="122"/>
      <c r="R760" s="122"/>
      <c r="S760" s="122"/>
      <c r="T760" s="122"/>
      <c r="U760" s="122"/>
      <c r="V760" s="122"/>
      <c r="W760" s="122"/>
      <c r="X760" s="122"/>
      <c r="Y760" s="122"/>
      <c r="Z760" s="122"/>
    </row>
    <row r="761" spans="1:26" ht="12.75" customHeight="1">
      <c r="A761" s="122"/>
      <c r="B761" s="122"/>
      <c r="C761" s="122"/>
      <c r="D761" s="122"/>
      <c r="E761" s="122"/>
      <c r="F761" s="122"/>
      <c r="G761" s="122"/>
      <c r="H761" s="122"/>
      <c r="I761" s="122"/>
      <c r="J761" s="122"/>
      <c r="K761" s="122"/>
      <c r="L761" s="122"/>
      <c r="M761" s="122"/>
      <c r="N761" s="122"/>
      <c r="O761" s="122"/>
      <c r="P761" s="122"/>
      <c r="Q761" s="122"/>
      <c r="R761" s="122"/>
      <c r="S761" s="122"/>
      <c r="T761" s="122"/>
      <c r="U761" s="122"/>
      <c r="V761" s="122"/>
      <c r="W761" s="122"/>
      <c r="X761" s="122"/>
      <c r="Y761" s="122"/>
      <c r="Z761" s="122"/>
    </row>
    <row r="762" spans="1:26" ht="12.75" customHeight="1">
      <c r="A762" s="122"/>
      <c r="B762" s="122"/>
      <c r="C762" s="122"/>
      <c r="D762" s="122"/>
      <c r="E762" s="122"/>
      <c r="F762" s="122"/>
      <c r="G762" s="122"/>
      <c r="H762" s="122"/>
      <c r="I762" s="122"/>
      <c r="J762" s="122"/>
      <c r="K762" s="122"/>
      <c r="L762" s="122"/>
      <c r="M762" s="122"/>
      <c r="N762" s="122"/>
      <c r="O762" s="122"/>
      <c r="P762" s="122"/>
      <c r="Q762" s="122"/>
      <c r="R762" s="122"/>
      <c r="S762" s="122"/>
      <c r="T762" s="122"/>
      <c r="U762" s="122"/>
      <c r="V762" s="122"/>
      <c r="W762" s="122"/>
      <c r="X762" s="122"/>
      <c r="Y762" s="122"/>
      <c r="Z762" s="122"/>
    </row>
    <row r="763" spans="1:26" ht="12.75" customHeight="1">
      <c r="A763" s="122"/>
      <c r="B763" s="122"/>
      <c r="C763" s="122"/>
      <c r="D763" s="122"/>
      <c r="E763" s="122"/>
      <c r="F763" s="122"/>
      <c r="G763" s="122"/>
      <c r="H763" s="122"/>
      <c r="I763" s="122"/>
      <c r="J763" s="122"/>
      <c r="K763" s="122"/>
      <c r="L763" s="122"/>
      <c r="M763" s="122"/>
      <c r="N763" s="122"/>
      <c r="O763" s="122"/>
      <c r="P763" s="122"/>
      <c r="Q763" s="122"/>
      <c r="R763" s="122"/>
      <c r="S763" s="122"/>
      <c r="T763" s="122"/>
      <c r="U763" s="122"/>
      <c r="V763" s="122"/>
      <c r="W763" s="122"/>
      <c r="X763" s="122"/>
      <c r="Y763" s="122"/>
      <c r="Z763" s="122"/>
    </row>
    <row r="764" spans="1:26" ht="12.75" customHeight="1">
      <c r="A764" s="122"/>
      <c r="B764" s="122"/>
      <c r="C764" s="122"/>
      <c r="D764" s="122"/>
      <c r="E764" s="122"/>
      <c r="F764" s="122"/>
      <c r="G764" s="122"/>
      <c r="H764" s="122"/>
      <c r="I764" s="122"/>
      <c r="J764" s="122"/>
      <c r="K764" s="122"/>
      <c r="L764" s="122"/>
      <c r="M764" s="122"/>
      <c r="N764" s="122"/>
      <c r="O764" s="122"/>
      <c r="P764" s="122"/>
      <c r="Q764" s="122"/>
      <c r="R764" s="122"/>
      <c r="S764" s="122"/>
      <c r="T764" s="122"/>
      <c r="U764" s="122"/>
      <c r="V764" s="122"/>
      <c r="W764" s="122"/>
      <c r="X764" s="122"/>
      <c r="Y764" s="122"/>
      <c r="Z764" s="122"/>
    </row>
    <row r="765" spans="1:26" ht="12.75" customHeight="1">
      <c r="A765" s="122"/>
      <c r="B765" s="122"/>
      <c r="C765" s="122"/>
      <c r="D765" s="122"/>
      <c r="E765" s="122"/>
      <c r="F765" s="122"/>
      <c r="G765" s="122"/>
      <c r="H765" s="122"/>
      <c r="I765" s="122"/>
      <c r="J765" s="122"/>
      <c r="K765" s="122"/>
      <c r="L765" s="122"/>
      <c r="M765" s="122"/>
      <c r="N765" s="122"/>
      <c r="O765" s="122"/>
      <c r="P765" s="122"/>
      <c r="Q765" s="122"/>
      <c r="R765" s="122"/>
      <c r="S765" s="122"/>
      <c r="T765" s="122"/>
      <c r="U765" s="122"/>
      <c r="V765" s="122"/>
      <c r="W765" s="122"/>
      <c r="X765" s="122"/>
      <c r="Y765" s="122"/>
      <c r="Z765" s="122"/>
    </row>
    <row r="766" spans="1:26" ht="12.75" customHeight="1">
      <c r="A766" s="122"/>
      <c r="B766" s="122"/>
      <c r="C766" s="122"/>
      <c r="D766" s="122"/>
      <c r="E766" s="122"/>
      <c r="F766" s="122"/>
      <c r="G766" s="122"/>
      <c r="H766" s="122"/>
      <c r="I766" s="122"/>
      <c r="J766" s="122"/>
      <c r="K766" s="122"/>
      <c r="L766" s="122"/>
      <c r="M766" s="122"/>
      <c r="N766" s="122"/>
      <c r="O766" s="122"/>
      <c r="P766" s="122"/>
      <c r="Q766" s="122"/>
      <c r="R766" s="122"/>
      <c r="S766" s="122"/>
      <c r="T766" s="122"/>
      <c r="U766" s="122"/>
      <c r="V766" s="122"/>
      <c r="W766" s="122"/>
      <c r="X766" s="122"/>
      <c r="Y766" s="122"/>
      <c r="Z766" s="122"/>
    </row>
    <row r="767" spans="1:26" ht="12.75" customHeight="1">
      <c r="A767" s="122"/>
      <c r="B767" s="122"/>
      <c r="C767" s="122"/>
      <c r="D767" s="122"/>
      <c r="E767" s="122"/>
      <c r="F767" s="122"/>
      <c r="G767" s="122"/>
      <c r="H767" s="122"/>
      <c r="I767" s="122"/>
      <c r="J767" s="122"/>
      <c r="K767" s="122"/>
      <c r="L767" s="122"/>
      <c r="M767" s="122"/>
      <c r="N767" s="122"/>
      <c r="O767" s="122"/>
      <c r="P767" s="122"/>
      <c r="Q767" s="122"/>
      <c r="R767" s="122"/>
      <c r="S767" s="122"/>
      <c r="T767" s="122"/>
      <c r="U767" s="122"/>
      <c r="V767" s="122"/>
      <c r="W767" s="122"/>
      <c r="X767" s="122"/>
      <c r="Y767" s="122"/>
      <c r="Z767" s="122"/>
    </row>
    <row r="768" spans="1:26" ht="12.75" customHeight="1">
      <c r="A768" s="122"/>
      <c r="B768" s="122"/>
      <c r="C768" s="122"/>
      <c r="D768" s="122"/>
      <c r="E768" s="122"/>
      <c r="F768" s="122"/>
      <c r="G768" s="122"/>
      <c r="H768" s="122"/>
      <c r="I768" s="122"/>
      <c r="J768" s="122"/>
      <c r="K768" s="122"/>
      <c r="L768" s="122"/>
      <c r="M768" s="122"/>
      <c r="N768" s="122"/>
      <c r="O768" s="122"/>
      <c r="P768" s="122"/>
      <c r="Q768" s="122"/>
      <c r="R768" s="122"/>
      <c r="S768" s="122"/>
      <c r="T768" s="122"/>
      <c r="U768" s="122"/>
      <c r="V768" s="122"/>
      <c r="W768" s="122"/>
      <c r="X768" s="122"/>
      <c r="Y768" s="122"/>
      <c r="Z768" s="122"/>
    </row>
    <row r="769" spans="1:26" ht="12.75" customHeight="1">
      <c r="A769" s="122"/>
      <c r="B769" s="122"/>
      <c r="C769" s="122"/>
      <c r="D769" s="122"/>
      <c r="E769" s="122"/>
      <c r="F769" s="122"/>
      <c r="G769" s="122"/>
      <c r="H769" s="122"/>
      <c r="I769" s="122"/>
      <c r="J769" s="122"/>
      <c r="K769" s="122"/>
      <c r="L769" s="122"/>
      <c r="M769" s="122"/>
      <c r="N769" s="122"/>
      <c r="O769" s="122"/>
      <c r="P769" s="122"/>
      <c r="Q769" s="122"/>
      <c r="R769" s="122"/>
      <c r="S769" s="122"/>
      <c r="T769" s="122"/>
      <c r="U769" s="122"/>
      <c r="V769" s="122"/>
      <c r="W769" s="122"/>
      <c r="X769" s="122"/>
      <c r="Y769" s="122"/>
      <c r="Z769" s="122"/>
    </row>
    <row r="770" spans="1:26" ht="12.75" customHeight="1">
      <c r="A770" s="122"/>
      <c r="B770" s="122"/>
      <c r="C770" s="122"/>
      <c r="D770" s="122"/>
      <c r="E770" s="122"/>
      <c r="F770" s="122"/>
      <c r="G770" s="122"/>
      <c r="H770" s="122"/>
      <c r="I770" s="122"/>
      <c r="J770" s="122"/>
      <c r="K770" s="122"/>
      <c r="L770" s="122"/>
      <c r="M770" s="122"/>
      <c r="N770" s="122"/>
      <c r="O770" s="122"/>
      <c r="P770" s="122"/>
      <c r="Q770" s="122"/>
      <c r="R770" s="122"/>
      <c r="S770" s="122"/>
      <c r="T770" s="122"/>
      <c r="U770" s="122"/>
      <c r="V770" s="122"/>
      <c r="W770" s="122"/>
      <c r="X770" s="122"/>
      <c r="Y770" s="122"/>
      <c r="Z770" s="122"/>
    </row>
    <row r="771" spans="1:26" ht="12.75" customHeight="1">
      <c r="A771" s="122"/>
      <c r="B771" s="122"/>
      <c r="C771" s="122"/>
      <c r="D771" s="122"/>
      <c r="E771" s="122"/>
      <c r="F771" s="122"/>
      <c r="G771" s="122"/>
      <c r="H771" s="122"/>
      <c r="I771" s="122"/>
      <c r="J771" s="122"/>
      <c r="K771" s="122"/>
      <c r="L771" s="122"/>
      <c r="M771" s="122"/>
      <c r="N771" s="122"/>
      <c r="O771" s="122"/>
      <c r="P771" s="122"/>
      <c r="Q771" s="122"/>
      <c r="R771" s="122"/>
      <c r="S771" s="122"/>
      <c r="T771" s="122"/>
      <c r="U771" s="122"/>
      <c r="V771" s="122"/>
      <c r="W771" s="122"/>
      <c r="X771" s="122"/>
      <c r="Y771" s="122"/>
      <c r="Z771" s="122"/>
    </row>
    <row r="772" spans="1:26" ht="12.75" customHeight="1">
      <c r="A772" s="122"/>
      <c r="B772" s="122"/>
      <c r="C772" s="122"/>
      <c r="D772" s="122"/>
      <c r="E772" s="122"/>
      <c r="F772" s="122"/>
      <c r="G772" s="122"/>
      <c r="H772" s="122"/>
      <c r="I772" s="122"/>
      <c r="J772" s="122"/>
      <c r="K772" s="122"/>
      <c r="L772" s="122"/>
      <c r="M772" s="122"/>
      <c r="N772" s="122"/>
      <c r="O772" s="122"/>
      <c r="P772" s="122"/>
      <c r="Q772" s="122"/>
      <c r="R772" s="122"/>
      <c r="S772" s="122"/>
      <c r="T772" s="122"/>
      <c r="U772" s="122"/>
      <c r="V772" s="122"/>
      <c r="W772" s="122"/>
      <c r="X772" s="122"/>
      <c r="Y772" s="122"/>
      <c r="Z772" s="122"/>
    </row>
    <row r="773" spans="1:26" ht="12.75" customHeight="1">
      <c r="A773" s="122"/>
      <c r="B773" s="122"/>
      <c r="C773" s="122"/>
      <c r="D773" s="122"/>
      <c r="E773" s="122"/>
      <c r="F773" s="122"/>
      <c r="G773" s="122"/>
      <c r="H773" s="122"/>
      <c r="I773" s="122"/>
      <c r="J773" s="122"/>
      <c r="K773" s="122"/>
      <c r="L773" s="122"/>
      <c r="M773" s="122"/>
      <c r="N773" s="122"/>
      <c r="O773" s="122"/>
      <c r="P773" s="122"/>
      <c r="Q773" s="122"/>
      <c r="R773" s="122"/>
      <c r="S773" s="122"/>
      <c r="T773" s="122"/>
      <c r="U773" s="122"/>
      <c r="V773" s="122"/>
      <c r="W773" s="122"/>
      <c r="X773" s="122"/>
      <c r="Y773" s="122"/>
      <c r="Z773" s="122"/>
    </row>
    <row r="774" spans="1:26" ht="12.75" customHeight="1">
      <c r="A774" s="122"/>
      <c r="B774" s="122"/>
      <c r="C774" s="122"/>
      <c r="D774" s="122"/>
      <c r="E774" s="122"/>
      <c r="F774" s="122"/>
      <c r="G774" s="122"/>
      <c r="H774" s="122"/>
      <c r="I774" s="122"/>
      <c r="J774" s="122"/>
      <c r="K774" s="122"/>
      <c r="L774" s="122"/>
      <c r="M774" s="122"/>
      <c r="N774" s="122"/>
      <c r="O774" s="122"/>
      <c r="P774" s="122"/>
      <c r="Q774" s="122"/>
      <c r="R774" s="122"/>
      <c r="S774" s="122"/>
      <c r="T774" s="122"/>
      <c r="U774" s="122"/>
      <c r="V774" s="122"/>
      <c r="W774" s="122"/>
      <c r="X774" s="122"/>
      <c r="Y774" s="122"/>
      <c r="Z774" s="122"/>
    </row>
    <row r="775" spans="1:26" ht="12.75" customHeight="1">
      <c r="A775" s="122"/>
      <c r="B775" s="122"/>
      <c r="C775" s="122"/>
      <c r="D775" s="122"/>
      <c r="E775" s="122"/>
      <c r="F775" s="122"/>
      <c r="G775" s="122"/>
      <c r="H775" s="122"/>
      <c r="I775" s="122"/>
      <c r="J775" s="122"/>
      <c r="K775" s="122"/>
      <c r="L775" s="122"/>
      <c r="M775" s="122"/>
      <c r="N775" s="122"/>
      <c r="O775" s="122"/>
      <c r="P775" s="122"/>
      <c r="Q775" s="122"/>
      <c r="R775" s="122"/>
      <c r="S775" s="122"/>
      <c r="T775" s="122"/>
      <c r="U775" s="122"/>
      <c r="V775" s="122"/>
      <c r="W775" s="122"/>
      <c r="X775" s="122"/>
      <c r="Y775" s="122"/>
      <c r="Z775" s="122"/>
    </row>
    <row r="776" spans="1:26" ht="12.75" customHeight="1">
      <c r="A776" s="122"/>
      <c r="B776" s="122"/>
      <c r="C776" s="122"/>
      <c r="D776" s="122"/>
      <c r="E776" s="122"/>
      <c r="F776" s="122"/>
      <c r="G776" s="122"/>
      <c r="H776" s="122"/>
      <c r="I776" s="122"/>
      <c r="J776" s="122"/>
      <c r="K776" s="122"/>
      <c r="L776" s="122"/>
      <c r="M776" s="122"/>
      <c r="N776" s="122"/>
      <c r="O776" s="122"/>
      <c r="P776" s="122"/>
      <c r="Q776" s="122"/>
      <c r="R776" s="122"/>
      <c r="S776" s="122"/>
      <c r="T776" s="122"/>
      <c r="U776" s="122"/>
      <c r="V776" s="122"/>
      <c r="W776" s="122"/>
      <c r="X776" s="122"/>
      <c r="Y776" s="122"/>
      <c r="Z776" s="122"/>
    </row>
    <row r="777" spans="1:26" ht="12.75" customHeight="1">
      <c r="A777" s="122"/>
      <c r="B777" s="122"/>
      <c r="C777" s="122"/>
      <c r="D777" s="122"/>
      <c r="E777" s="122"/>
      <c r="F777" s="122"/>
      <c r="G777" s="122"/>
      <c r="H777" s="122"/>
      <c r="I777" s="122"/>
      <c r="J777" s="122"/>
      <c r="K777" s="122"/>
      <c r="L777" s="122"/>
      <c r="M777" s="122"/>
      <c r="N777" s="122"/>
      <c r="O777" s="122"/>
      <c r="P777" s="122"/>
      <c r="Q777" s="122"/>
      <c r="R777" s="122"/>
      <c r="S777" s="122"/>
      <c r="T777" s="122"/>
      <c r="U777" s="122"/>
      <c r="V777" s="122"/>
      <c r="W777" s="122"/>
      <c r="X777" s="122"/>
      <c r="Y777" s="122"/>
      <c r="Z777" s="122"/>
    </row>
    <row r="778" spans="1:26" ht="12.75" customHeight="1">
      <c r="A778" s="122"/>
      <c r="B778" s="122"/>
      <c r="C778" s="122"/>
      <c r="D778" s="122"/>
      <c r="E778" s="122"/>
      <c r="F778" s="122"/>
      <c r="G778" s="122"/>
      <c r="H778" s="122"/>
      <c r="I778" s="122"/>
      <c r="J778" s="122"/>
      <c r="K778" s="122"/>
      <c r="L778" s="122"/>
      <c r="M778" s="122"/>
      <c r="N778" s="122"/>
      <c r="O778" s="122"/>
      <c r="P778" s="122"/>
      <c r="Q778" s="122"/>
      <c r="R778" s="122"/>
      <c r="S778" s="122"/>
      <c r="T778" s="122"/>
      <c r="U778" s="122"/>
      <c r="V778" s="122"/>
      <c r="W778" s="122"/>
      <c r="X778" s="122"/>
      <c r="Y778" s="122"/>
      <c r="Z778" s="122"/>
    </row>
    <row r="779" spans="1:26" ht="12.75" customHeight="1">
      <c r="A779" s="122"/>
      <c r="B779" s="122"/>
      <c r="C779" s="122"/>
      <c r="D779" s="122"/>
      <c r="E779" s="122"/>
      <c r="F779" s="122"/>
      <c r="G779" s="122"/>
      <c r="H779" s="122"/>
      <c r="I779" s="122"/>
      <c r="J779" s="122"/>
      <c r="K779" s="122"/>
      <c r="L779" s="122"/>
      <c r="M779" s="122"/>
      <c r="N779" s="122"/>
      <c r="O779" s="122"/>
      <c r="P779" s="122"/>
      <c r="Q779" s="122"/>
      <c r="R779" s="122"/>
      <c r="S779" s="122"/>
      <c r="T779" s="122"/>
      <c r="U779" s="122"/>
      <c r="V779" s="122"/>
      <c r="W779" s="122"/>
      <c r="X779" s="122"/>
      <c r="Y779" s="122"/>
      <c r="Z779" s="122"/>
    </row>
    <row r="780" spans="1:26" ht="12.75" customHeight="1">
      <c r="A780" s="122"/>
      <c r="B780" s="122"/>
      <c r="C780" s="122"/>
      <c r="D780" s="122"/>
      <c r="E780" s="122"/>
      <c r="F780" s="122"/>
      <c r="G780" s="122"/>
      <c r="H780" s="122"/>
      <c r="I780" s="122"/>
      <c r="J780" s="122"/>
      <c r="K780" s="122"/>
      <c r="L780" s="122"/>
      <c r="M780" s="122"/>
      <c r="N780" s="122"/>
      <c r="O780" s="122"/>
      <c r="P780" s="122"/>
      <c r="Q780" s="122"/>
      <c r="R780" s="122"/>
      <c r="S780" s="122"/>
      <c r="T780" s="122"/>
      <c r="U780" s="122"/>
      <c r="V780" s="122"/>
      <c r="W780" s="122"/>
      <c r="X780" s="122"/>
      <c r="Y780" s="122"/>
      <c r="Z780" s="122"/>
    </row>
    <row r="781" spans="1:26" ht="12.75" customHeight="1">
      <c r="A781" s="122"/>
      <c r="B781" s="122"/>
      <c r="C781" s="122"/>
      <c r="D781" s="122"/>
      <c r="E781" s="122"/>
      <c r="F781" s="122"/>
      <c r="G781" s="122"/>
      <c r="H781" s="122"/>
      <c r="I781" s="122"/>
      <c r="J781" s="122"/>
      <c r="K781" s="122"/>
      <c r="L781" s="122"/>
      <c r="M781" s="122"/>
      <c r="N781" s="122"/>
      <c r="O781" s="122"/>
      <c r="P781" s="122"/>
      <c r="Q781" s="122"/>
      <c r="R781" s="122"/>
      <c r="S781" s="122"/>
      <c r="T781" s="122"/>
      <c r="U781" s="122"/>
      <c r="V781" s="122"/>
      <c r="W781" s="122"/>
      <c r="X781" s="122"/>
      <c r="Y781" s="122"/>
      <c r="Z781" s="122"/>
    </row>
    <row r="782" spans="1:26" ht="12.75" customHeight="1">
      <c r="A782" s="122"/>
      <c r="B782" s="122"/>
      <c r="C782" s="122"/>
      <c r="D782" s="122"/>
      <c r="E782" s="122"/>
      <c r="F782" s="122"/>
      <c r="G782" s="122"/>
      <c r="H782" s="122"/>
      <c r="I782" s="122"/>
      <c r="J782" s="122"/>
      <c r="K782" s="122"/>
      <c r="L782" s="122"/>
      <c r="M782" s="122"/>
      <c r="N782" s="122"/>
      <c r="O782" s="122"/>
      <c r="P782" s="122"/>
      <c r="Q782" s="122"/>
      <c r="R782" s="122"/>
      <c r="S782" s="122"/>
      <c r="T782" s="122"/>
      <c r="U782" s="122"/>
      <c r="V782" s="122"/>
      <c r="W782" s="122"/>
      <c r="X782" s="122"/>
      <c r="Y782" s="122"/>
      <c r="Z782" s="122"/>
    </row>
    <row r="783" spans="1:26" ht="12.75" customHeight="1">
      <c r="A783" s="122"/>
      <c r="B783" s="122"/>
      <c r="C783" s="122"/>
      <c r="D783" s="122"/>
      <c r="E783" s="122"/>
      <c r="F783" s="122"/>
      <c r="G783" s="122"/>
      <c r="H783" s="122"/>
      <c r="I783" s="122"/>
      <c r="J783" s="122"/>
      <c r="K783" s="122"/>
      <c r="L783" s="122"/>
      <c r="M783" s="122"/>
      <c r="N783" s="122"/>
      <c r="O783" s="122"/>
      <c r="P783" s="122"/>
      <c r="Q783" s="122"/>
      <c r="R783" s="122"/>
      <c r="S783" s="122"/>
      <c r="T783" s="122"/>
      <c r="U783" s="122"/>
      <c r="V783" s="122"/>
      <c r="W783" s="122"/>
      <c r="X783" s="122"/>
      <c r="Y783" s="122"/>
      <c r="Z783" s="122"/>
    </row>
    <row r="784" spans="1:26" ht="12.75" customHeight="1">
      <c r="A784" s="122"/>
      <c r="B784" s="122"/>
      <c r="C784" s="122"/>
      <c r="D784" s="122"/>
      <c r="E784" s="122"/>
      <c r="F784" s="122"/>
      <c r="G784" s="122"/>
      <c r="H784" s="122"/>
      <c r="I784" s="122"/>
      <c r="J784" s="122"/>
      <c r="K784" s="122"/>
      <c r="L784" s="122"/>
      <c r="M784" s="122"/>
      <c r="N784" s="122"/>
      <c r="O784" s="122"/>
      <c r="P784" s="122"/>
      <c r="Q784" s="122"/>
      <c r="R784" s="122"/>
      <c r="S784" s="122"/>
      <c r="T784" s="122"/>
      <c r="U784" s="122"/>
      <c r="V784" s="122"/>
      <c r="W784" s="122"/>
      <c r="X784" s="122"/>
      <c r="Y784" s="122"/>
      <c r="Z784" s="122"/>
    </row>
    <row r="785" spans="1:26" ht="12.75" customHeight="1">
      <c r="A785" s="122"/>
      <c r="B785" s="122"/>
      <c r="C785" s="122"/>
      <c r="D785" s="122"/>
      <c r="E785" s="122"/>
      <c r="F785" s="122"/>
      <c r="G785" s="122"/>
      <c r="H785" s="122"/>
      <c r="I785" s="122"/>
      <c r="J785" s="122"/>
      <c r="K785" s="122"/>
      <c r="L785" s="122"/>
      <c r="M785" s="122"/>
      <c r="N785" s="122"/>
      <c r="O785" s="122"/>
      <c r="P785" s="122"/>
      <c r="Q785" s="122"/>
      <c r="R785" s="122"/>
      <c r="S785" s="122"/>
      <c r="T785" s="122"/>
      <c r="U785" s="122"/>
      <c r="V785" s="122"/>
      <c r="W785" s="122"/>
      <c r="X785" s="122"/>
      <c r="Y785" s="122"/>
      <c r="Z785" s="122"/>
    </row>
    <row r="786" spans="1:26" ht="12.75" customHeight="1">
      <c r="A786" s="122"/>
      <c r="B786" s="122"/>
      <c r="C786" s="122"/>
      <c r="D786" s="122"/>
      <c r="E786" s="122"/>
      <c r="F786" s="122"/>
      <c r="G786" s="122"/>
      <c r="H786" s="122"/>
      <c r="I786" s="122"/>
      <c r="J786" s="122"/>
      <c r="K786" s="122"/>
      <c r="L786" s="122"/>
      <c r="M786" s="122"/>
      <c r="N786" s="122"/>
      <c r="O786" s="122"/>
      <c r="P786" s="122"/>
      <c r="Q786" s="122"/>
      <c r="R786" s="122"/>
      <c r="S786" s="122"/>
      <c r="T786" s="122"/>
      <c r="U786" s="122"/>
      <c r="V786" s="122"/>
      <c r="W786" s="122"/>
      <c r="X786" s="122"/>
      <c r="Y786" s="122"/>
      <c r="Z786" s="122"/>
    </row>
    <row r="787" spans="1:26" ht="12.75" customHeight="1">
      <c r="A787" s="122"/>
      <c r="B787" s="122"/>
      <c r="C787" s="122"/>
      <c r="D787" s="122"/>
      <c r="E787" s="122"/>
      <c r="F787" s="122"/>
      <c r="G787" s="122"/>
      <c r="H787" s="122"/>
      <c r="I787" s="122"/>
      <c r="J787" s="122"/>
      <c r="K787" s="122"/>
      <c r="L787" s="122"/>
      <c r="M787" s="122"/>
      <c r="N787" s="122"/>
      <c r="O787" s="122"/>
      <c r="P787" s="122"/>
      <c r="Q787" s="122"/>
      <c r="R787" s="122"/>
      <c r="S787" s="122"/>
      <c r="T787" s="122"/>
      <c r="U787" s="122"/>
      <c r="V787" s="122"/>
      <c r="W787" s="122"/>
      <c r="X787" s="122"/>
      <c r="Y787" s="122"/>
      <c r="Z787" s="122"/>
    </row>
    <row r="788" spans="1:26" ht="12.75" customHeight="1">
      <c r="A788" s="122"/>
      <c r="B788" s="122"/>
      <c r="C788" s="122"/>
      <c r="D788" s="122"/>
      <c r="E788" s="122"/>
      <c r="F788" s="122"/>
      <c r="G788" s="122"/>
      <c r="H788" s="122"/>
      <c r="I788" s="122"/>
      <c r="J788" s="122"/>
      <c r="K788" s="122"/>
      <c r="L788" s="122"/>
      <c r="M788" s="122"/>
      <c r="N788" s="122"/>
      <c r="O788" s="122"/>
      <c r="P788" s="122"/>
      <c r="Q788" s="122"/>
      <c r="R788" s="122"/>
      <c r="S788" s="122"/>
      <c r="T788" s="122"/>
      <c r="U788" s="122"/>
      <c r="V788" s="122"/>
      <c r="W788" s="122"/>
      <c r="X788" s="122"/>
      <c r="Y788" s="122"/>
      <c r="Z788" s="122"/>
    </row>
    <row r="789" spans="1:26" ht="12.75" customHeight="1">
      <c r="A789" s="122"/>
      <c r="B789" s="122"/>
      <c r="C789" s="122"/>
      <c r="D789" s="122"/>
      <c r="E789" s="122"/>
      <c r="F789" s="122"/>
      <c r="G789" s="122"/>
      <c r="H789" s="122"/>
      <c r="I789" s="122"/>
      <c r="J789" s="122"/>
      <c r="K789" s="122"/>
      <c r="L789" s="122"/>
      <c r="M789" s="122"/>
      <c r="N789" s="122"/>
      <c r="O789" s="122"/>
      <c r="P789" s="122"/>
      <c r="Q789" s="122"/>
      <c r="R789" s="122"/>
      <c r="S789" s="122"/>
      <c r="T789" s="122"/>
      <c r="U789" s="122"/>
      <c r="V789" s="122"/>
      <c r="W789" s="122"/>
      <c r="X789" s="122"/>
      <c r="Y789" s="122"/>
      <c r="Z789" s="122"/>
    </row>
    <row r="790" spans="1:26" ht="12.75" customHeight="1">
      <c r="A790" s="122"/>
      <c r="B790" s="122"/>
      <c r="C790" s="122"/>
      <c r="D790" s="122"/>
      <c r="E790" s="122"/>
      <c r="F790" s="122"/>
      <c r="G790" s="122"/>
      <c r="H790" s="122"/>
      <c r="I790" s="122"/>
      <c r="J790" s="122"/>
      <c r="K790" s="122"/>
      <c r="L790" s="122"/>
      <c r="M790" s="122"/>
      <c r="N790" s="122"/>
      <c r="O790" s="122"/>
      <c r="P790" s="122"/>
      <c r="Q790" s="122"/>
      <c r="R790" s="122"/>
      <c r="S790" s="122"/>
      <c r="T790" s="122"/>
      <c r="U790" s="122"/>
      <c r="V790" s="122"/>
      <c r="W790" s="122"/>
      <c r="X790" s="122"/>
      <c r="Y790" s="122"/>
      <c r="Z790" s="122"/>
    </row>
    <row r="791" spans="1:26" ht="12.75" customHeight="1">
      <c r="A791" s="122"/>
      <c r="B791" s="122"/>
      <c r="C791" s="122"/>
      <c r="D791" s="122"/>
      <c r="E791" s="122"/>
      <c r="F791" s="122"/>
      <c r="G791" s="122"/>
      <c r="H791" s="122"/>
      <c r="I791" s="122"/>
      <c r="J791" s="122"/>
      <c r="K791" s="122"/>
      <c r="L791" s="122"/>
      <c r="M791" s="122"/>
      <c r="N791" s="122"/>
      <c r="O791" s="122"/>
      <c r="P791" s="122"/>
      <c r="Q791" s="122"/>
      <c r="R791" s="122"/>
      <c r="S791" s="122"/>
      <c r="T791" s="122"/>
      <c r="U791" s="122"/>
      <c r="V791" s="122"/>
      <c r="W791" s="122"/>
      <c r="X791" s="122"/>
      <c r="Y791" s="122"/>
      <c r="Z791" s="122"/>
    </row>
    <row r="792" spans="1:26" ht="12.75" customHeight="1">
      <c r="A792" s="122"/>
      <c r="B792" s="122"/>
      <c r="C792" s="122"/>
      <c r="D792" s="122"/>
      <c r="E792" s="122"/>
      <c r="F792" s="122"/>
      <c r="G792" s="122"/>
      <c r="H792" s="122"/>
      <c r="I792" s="122"/>
      <c r="J792" s="122"/>
      <c r="K792" s="122"/>
      <c r="L792" s="122"/>
      <c r="M792" s="122"/>
      <c r="N792" s="122"/>
      <c r="O792" s="122"/>
      <c r="P792" s="122"/>
      <c r="Q792" s="122"/>
      <c r="R792" s="122"/>
      <c r="S792" s="122"/>
      <c r="T792" s="122"/>
      <c r="U792" s="122"/>
      <c r="V792" s="122"/>
      <c r="W792" s="122"/>
      <c r="X792" s="122"/>
      <c r="Y792" s="122"/>
      <c r="Z792" s="122"/>
    </row>
    <row r="793" spans="1:26" ht="12.75" customHeight="1">
      <c r="A793" s="122"/>
      <c r="B793" s="122"/>
      <c r="C793" s="122"/>
      <c r="D793" s="122"/>
      <c r="E793" s="122"/>
      <c r="F793" s="122"/>
      <c r="G793" s="122"/>
      <c r="H793" s="122"/>
      <c r="I793" s="122"/>
      <c r="J793" s="122"/>
      <c r="K793" s="122"/>
      <c r="L793" s="122"/>
      <c r="M793" s="122"/>
      <c r="N793" s="122"/>
      <c r="O793" s="122"/>
      <c r="P793" s="122"/>
      <c r="Q793" s="122"/>
      <c r="R793" s="122"/>
      <c r="S793" s="122"/>
      <c r="T793" s="122"/>
      <c r="U793" s="122"/>
      <c r="V793" s="122"/>
      <c r="W793" s="122"/>
      <c r="X793" s="122"/>
      <c r="Y793" s="122"/>
      <c r="Z793" s="122"/>
    </row>
    <row r="794" spans="1:26" ht="12.75" customHeight="1">
      <c r="A794" s="122"/>
      <c r="B794" s="122"/>
      <c r="C794" s="122"/>
      <c r="D794" s="122"/>
      <c r="E794" s="122"/>
      <c r="F794" s="122"/>
      <c r="G794" s="122"/>
      <c r="H794" s="122"/>
      <c r="I794" s="122"/>
      <c r="J794" s="122"/>
      <c r="K794" s="122"/>
      <c r="L794" s="122"/>
      <c r="M794" s="122"/>
      <c r="N794" s="122"/>
      <c r="O794" s="122"/>
      <c r="P794" s="122"/>
      <c r="Q794" s="122"/>
      <c r="R794" s="122"/>
      <c r="S794" s="122"/>
      <c r="T794" s="122"/>
      <c r="U794" s="122"/>
      <c r="V794" s="122"/>
      <c r="W794" s="122"/>
      <c r="X794" s="122"/>
      <c r="Y794" s="122"/>
      <c r="Z794" s="122"/>
    </row>
    <row r="795" spans="1:26" ht="12.75" customHeight="1">
      <c r="A795" s="122"/>
      <c r="B795" s="122"/>
      <c r="C795" s="122"/>
      <c r="D795" s="122"/>
      <c r="E795" s="122"/>
      <c r="F795" s="122"/>
      <c r="G795" s="122"/>
      <c r="H795" s="122"/>
      <c r="I795" s="122"/>
      <c r="J795" s="122"/>
      <c r="K795" s="122"/>
      <c r="L795" s="122"/>
      <c r="M795" s="122"/>
      <c r="N795" s="122"/>
      <c r="O795" s="122"/>
      <c r="P795" s="122"/>
      <c r="Q795" s="122"/>
      <c r="R795" s="122"/>
      <c r="S795" s="122"/>
      <c r="T795" s="122"/>
      <c r="U795" s="122"/>
      <c r="V795" s="122"/>
      <c r="W795" s="122"/>
      <c r="X795" s="122"/>
      <c r="Y795" s="122"/>
      <c r="Z795" s="122"/>
    </row>
    <row r="796" spans="1:26" ht="12.75" customHeight="1">
      <c r="A796" s="122"/>
      <c r="B796" s="122"/>
      <c r="C796" s="122"/>
      <c r="D796" s="122"/>
      <c r="E796" s="122"/>
      <c r="F796" s="122"/>
      <c r="G796" s="122"/>
      <c r="H796" s="122"/>
      <c r="I796" s="122"/>
      <c r="J796" s="122"/>
      <c r="K796" s="122"/>
      <c r="L796" s="122"/>
      <c r="M796" s="122"/>
      <c r="N796" s="122"/>
      <c r="O796" s="122"/>
      <c r="P796" s="122"/>
      <c r="Q796" s="122"/>
      <c r="R796" s="122"/>
      <c r="S796" s="122"/>
      <c r="T796" s="122"/>
      <c r="U796" s="122"/>
      <c r="V796" s="122"/>
      <c r="W796" s="122"/>
      <c r="X796" s="122"/>
      <c r="Y796" s="122"/>
      <c r="Z796" s="122"/>
    </row>
    <row r="797" spans="1:26" ht="12.75" customHeight="1">
      <c r="A797" s="122"/>
      <c r="B797" s="122"/>
      <c r="C797" s="122"/>
      <c r="D797" s="122"/>
      <c r="E797" s="122"/>
      <c r="F797" s="122"/>
      <c r="G797" s="122"/>
      <c r="H797" s="122"/>
      <c r="I797" s="122"/>
      <c r="J797" s="122"/>
      <c r="K797" s="122"/>
      <c r="L797" s="122"/>
      <c r="M797" s="122"/>
      <c r="N797" s="122"/>
      <c r="O797" s="122"/>
      <c r="P797" s="122"/>
      <c r="Q797" s="122"/>
      <c r="R797" s="122"/>
      <c r="S797" s="122"/>
      <c r="T797" s="122"/>
      <c r="U797" s="122"/>
      <c r="V797" s="122"/>
      <c r="W797" s="122"/>
      <c r="X797" s="122"/>
      <c r="Y797" s="122"/>
      <c r="Z797" s="122"/>
    </row>
    <row r="798" spans="1:26" ht="12.75" customHeight="1">
      <c r="A798" s="122"/>
      <c r="B798" s="122"/>
      <c r="C798" s="122"/>
      <c r="D798" s="122"/>
      <c r="E798" s="122"/>
      <c r="F798" s="122"/>
      <c r="G798" s="122"/>
      <c r="H798" s="122"/>
      <c r="I798" s="122"/>
      <c r="J798" s="122"/>
      <c r="K798" s="122"/>
      <c r="L798" s="122"/>
      <c r="M798" s="122"/>
      <c r="N798" s="122"/>
      <c r="O798" s="122"/>
      <c r="P798" s="122"/>
      <c r="Q798" s="122"/>
      <c r="R798" s="122"/>
      <c r="S798" s="122"/>
      <c r="T798" s="122"/>
      <c r="U798" s="122"/>
      <c r="V798" s="122"/>
      <c r="W798" s="122"/>
      <c r="X798" s="122"/>
      <c r="Y798" s="122"/>
      <c r="Z798" s="122"/>
    </row>
    <row r="799" spans="1:26" ht="12.75" customHeight="1">
      <c r="A799" s="122"/>
      <c r="B799" s="122"/>
      <c r="C799" s="122"/>
      <c r="D799" s="122"/>
      <c r="E799" s="122"/>
      <c r="F799" s="122"/>
      <c r="G799" s="122"/>
      <c r="H799" s="122"/>
      <c r="I799" s="122"/>
      <c r="J799" s="122"/>
      <c r="K799" s="122"/>
      <c r="L799" s="122"/>
      <c r="M799" s="122"/>
      <c r="N799" s="122"/>
      <c r="O799" s="122"/>
      <c r="P799" s="122"/>
      <c r="Q799" s="122"/>
      <c r="R799" s="122"/>
      <c r="S799" s="122"/>
      <c r="T799" s="122"/>
      <c r="U799" s="122"/>
      <c r="V799" s="122"/>
      <c r="W799" s="122"/>
      <c r="X799" s="122"/>
      <c r="Y799" s="122"/>
      <c r="Z799" s="122"/>
    </row>
    <row r="800" spans="1:26" ht="12.75" customHeight="1">
      <c r="A800" s="122"/>
      <c r="B800" s="122"/>
      <c r="C800" s="122"/>
      <c r="D800" s="122"/>
      <c r="E800" s="122"/>
      <c r="F800" s="122"/>
      <c r="G800" s="122"/>
      <c r="H800" s="122"/>
      <c r="I800" s="122"/>
      <c r="J800" s="122"/>
      <c r="K800" s="122"/>
      <c r="L800" s="122"/>
      <c r="M800" s="122"/>
      <c r="N800" s="122"/>
      <c r="O800" s="122"/>
      <c r="P800" s="122"/>
      <c r="Q800" s="122"/>
      <c r="R800" s="122"/>
      <c r="S800" s="122"/>
      <c r="T800" s="122"/>
      <c r="U800" s="122"/>
      <c r="V800" s="122"/>
      <c r="W800" s="122"/>
      <c r="X800" s="122"/>
      <c r="Y800" s="122"/>
      <c r="Z800" s="122"/>
    </row>
    <row r="801" spans="1:26" ht="12.75" customHeight="1">
      <c r="A801" s="122"/>
      <c r="B801" s="122"/>
      <c r="C801" s="122"/>
      <c r="D801" s="122"/>
      <c r="E801" s="122"/>
      <c r="F801" s="122"/>
      <c r="G801" s="122"/>
      <c r="H801" s="122"/>
      <c r="I801" s="122"/>
      <c r="J801" s="122"/>
      <c r="K801" s="122"/>
      <c r="L801" s="122"/>
      <c r="M801" s="122"/>
      <c r="N801" s="122"/>
      <c r="O801" s="122"/>
      <c r="P801" s="122"/>
      <c r="Q801" s="122"/>
      <c r="R801" s="122"/>
      <c r="S801" s="122"/>
      <c r="T801" s="122"/>
      <c r="U801" s="122"/>
      <c r="V801" s="122"/>
      <c r="W801" s="122"/>
      <c r="X801" s="122"/>
      <c r="Y801" s="122"/>
      <c r="Z801" s="122"/>
    </row>
    <row r="802" spans="1:26" ht="12.75" customHeight="1">
      <c r="A802" s="122"/>
      <c r="B802" s="122"/>
      <c r="C802" s="122"/>
      <c r="D802" s="122"/>
      <c r="E802" s="122"/>
      <c r="F802" s="122"/>
      <c r="G802" s="122"/>
      <c r="H802" s="122"/>
      <c r="I802" s="122"/>
      <c r="J802" s="122"/>
      <c r="K802" s="122"/>
      <c r="L802" s="122"/>
      <c r="M802" s="122"/>
      <c r="N802" s="122"/>
      <c r="O802" s="122"/>
      <c r="P802" s="122"/>
      <c r="Q802" s="122"/>
      <c r="R802" s="122"/>
      <c r="S802" s="122"/>
      <c r="T802" s="122"/>
      <c r="U802" s="122"/>
      <c r="V802" s="122"/>
      <c r="W802" s="122"/>
      <c r="X802" s="122"/>
      <c r="Y802" s="122"/>
      <c r="Z802" s="122"/>
    </row>
    <row r="803" spans="1:26" ht="12.75" customHeight="1">
      <c r="A803" s="122"/>
      <c r="B803" s="122"/>
      <c r="C803" s="122"/>
      <c r="D803" s="122"/>
      <c r="E803" s="122"/>
      <c r="F803" s="122"/>
      <c r="G803" s="122"/>
      <c r="H803" s="122"/>
      <c r="I803" s="122"/>
      <c r="J803" s="122"/>
      <c r="K803" s="122"/>
      <c r="L803" s="122"/>
      <c r="M803" s="122"/>
      <c r="N803" s="122"/>
      <c r="O803" s="122"/>
      <c r="P803" s="122"/>
      <c r="Q803" s="122"/>
      <c r="R803" s="122"/>
      <c r="S803" s="122"/>
      <c r="T803" s="122"/>
      <c r="U803" s="122"/>
      <c r="V803" s="122"/>
      <c r="W803" s="122"/>
      <c r="X803" s="122"/>
      <c r="Y803" s="122"/>
      <c r="Z803" s="122"/>
    </row>
    <row r="804" spans="1:26" ht="12.75" customHeight="1">
      <c r="A804" s="122"/>
      <c r="B804" s="122"/>
      <c r="C804" s="122"/>
      <c r="D804" s="122"/>
      <c r="E804" s="122"/>
      <c r="F804" s="122"/>
      <c r="G804" s="122"/>
      <c r="H804" s="122"/>
      <c r="I804" s="122"/>
      <c r="J804" s="122"/>
      <c r="K804" s="122"/>
      <c r="L804" s="122"/>
      <c r="M804" s="122"/>
      <c r="N804" s="122"/>
      <c r="O804" s="122"/>
      <c r="P804" s="122"/>
      <c r="Q804" s="122"/>
      <c r="R804" s="122"/>
      <c r="S804" s="122"/>
      <c r="T804" s="122"/>
      <c r="U804" s="122"/>
      <c r="V804" s="122"/>
      <c r="W804" s="122"/>
      <c r="X804" s="122"/>
      <c r="Y804" s="122"/>
      <c r="Z804" s="122"/>
    </row>
    <row r="805" spans="1:26" ht="12.75" customHeight="1">
      <c r="A805" s="122"/>
      <c r="B805" s="122"/>
      <c r="C805" s="122"/>
      <c r="D805" s="122"/>
      <c r="E805" s="122"/>
      <c r="F805" s="122"/>
      <c r="G805" s="122"/>
      <c r="H805" s="122"/>
      <c r="I805" s="122"/>
      <c r="J805" s="122"/>
      <c r="K805" s="122"/>
      <c r="L805" s="122"/>
      <c r="M805" s="122"/>
      <c r="N805" s="122"/>
      <c r="O805" s="122"/>
      <c r="P805" s="122"/>
      <c r="Q805" s="122"/>
      <c r="R805" s="122"/>
      <c r="S805" s="122"/>
      <c r="T805" s="122"/>
      <c r="U805" s="122"/>
      <c r="V805" s="122"/>
      <c r="W805" s="122"/>
      <c r="X805" s="122"/>
      <c r="Y805" s="122"/>
      <c r="Z805" s="122"/>
    </row>
    <row r="806" spans="1:26" ht="12.75" customHeight="1">
      <c r="A806" s="122"/>
      <c r="B806" s="122"/>
      <c r="C806" s="122"/>
      <c r="D806" s="122"/>
      <c r="E806" s="122"/>
      <c r="F806" s="122"/>
      <c r="G806" s="122"/>
      <c r="H806" s="122"/>
      <c r="I806" s="122"/>
      <c r="J806" s="122"/>
      <c r="K806" s="122"/>
      <c r="L806" s="122"/>
      <c r="M806" s="122"/>
      <c r="N806" s="122"/>
      <c r="O806" s="122"/>
      <c r="P806" s="122"/>
      <c r="Q806" s="122"/>
      <c r="R806" s="122"/>
      <c r="S806" s="122"/>
      <c r="T806" s="122"/>
      <c r="U806" s="122"/>
      <c r="V806" s="122"/>
      <c r="W806" s="122"/>
      <c r="X806" s="122"/>
      <c r="Y806" s="122"/>
      <c r="Z806" s="122"/>
    </row>
    <row r="807" spans="1:26" ht="12.75" customHeight="1">
      <c r="A807" s="122"/>
      <c r="B807" s="122"/>
      <c r="C807" s="122"/>
      <c r="D807" s="122"/>
      <c r="E807" s="122"/>
      <c r="F807" s="122"/>
      <c r="G807" s="122"/>
      <c r="H807" s="122"/>
      <c r="I807" s="122"/>
      <c r="J807" s="122"/>
      <c r="K807" s="122"/>
      <c r="L807" s="122"/>
      <c r="M807" s="122"/>
      <c r="N807" s="122"/>
      <c r="O807" s="122"/>
      <c r="P807" s="122"/>
      <c r="Q807" s="122"/>
      <c r="R807" s="122"/>
      <c r="S807" s="122"/>
      <c r="T807" s="122"/>
      <c r="U807" s="122"/>
      <c r="V807" s="122"/>
      <c r="W807" s="122"/>
      <c r="X807" s="122"/>
      <c r="Y807" s="122"/>
      <c r="Z807" s="122"/>
    </row>
    <row r="808" spans="1:26" ht="12.75" customHeight="1">
      <c r="A808" s="122"/>
      <c r="B808" s="122"/>
      <c r="C808" s="122"/>
      <c r="D808" s="122"/>
      <c r="E808" s="122"/>
      <c r="F808" s="122"/>
      <c r="G808" s="122"/>
      <c r="H808" s="122"/>
      <c r="I808" s="122"/>
      <c r="J808" s="122"/>
      <c r="K808" s="122"/>
      <c r="L808" s="122"/>
      <c r="M808" s="122"/>
      <c r="N808" s="122"/>
      <c r="O808" s="122"/>
      <c r="P808" s="122"/>
      <c r="Q808" s="122"/>
      <c r="R808" s="122"/>
      <c r="S808" s="122"/>
      <c r="T808" s="122"/>
      <c r="U808" s="122"/>
      <c r="V808" s="122"/>
      <c r="W808" s="122"/>
      <c r="X808" s="122"/>
      <c r="Y808" s="122"/>
      <c r="Z808" s="122"/>
    </row>
    <row r="809" spans="1:26" ht="12.75" customHeight="1">
      <c r="A809" s="122"/>
      <c r="B809" s="122"/>
      <c r="C809" s="122"/>
      <c r="D809" s="122"/>
      <c r="E809" s="122"/>
      <c r="F809" s="122"/>
      <c r="G809" s="122"/>
      <c r="H809" s="122"/>
      <c r="I809" s="122"/>
      <c r="J809" s="122"/>
      <c r="K809" s="122"/>
      <c r="L809" s="122"/>
      <c r="M809" s="122"/>
      <c r="N809" s="122"/>
      <c r="O809" s="122"/>
      <c r="P809" s="122"/>
      <c r="Q809" s="122"/>
      <c r="R809" s="122"/>
      <c r="S809" s="122"/>
      <c r="T809" s="122"/>
      <c r="U809" s="122"/>
      <c r="V809" s="122"/>
      <c r="W809" s="122"/>
      <c r="X809" s="122"/>
      <c r="Y809" s="122"/>
      <c r="Z809" s="122"/>
    </row>
    <row r="810" spans="1:26" ht="12.75" customHeight="1">
      <c r="A810" s="122"/>
      <c r="B810" s="122"/>
      <c r="C810" s="122"/>
      <c r="D810" s="122"/>
      <c r="E810" s="122"/>
      <c r="F810" s="122"/>
      <c r="G810" s="122"/>
      <c r="H810" s="122"/>
      <c r="I810" s="122"/>
      <c r="J810" s="122"/>
      <c r="K810" s="122"/>
      <c r="L810" s="122"/>
      <c r="M810" s="122"/>
      <c r="N810" s="122"/>
      <c r="O810" s="122"/>
      <c r="P810" s="122"/>
      <c r="Q810" s="122"/>
      <c r="R810" s="122"/>
      <c r="S810" s="122"/>
      <c r="T810" s="122"/>
      <c r="U810" s="122"/>
      <c r="V810" s="122"/>
      <c r="W810" s="122"/>
      <c r="X810" s="122"/>
      <c r="Y810" s="122"/>
      <c r="Z810" s="122"/>
    </row>
    <row r="811" spans="1:26" ht="12.75" customHeight="1">
      <c r="A811" s="122"/>
      <c r="B811" s="122"/>
      <c r="C811" s="122"/>
      <c r="D811" s="122"/>
      <c r="E811" s="122"/>
      <c r="F811" s="122"/>
      <c r="G811" s="122"/>
      <c r="H811" s="122"/>
      <c r="I811" s="122"/>
      <c r="J811" s="122"/>
      <c r="K811" s="122"/>
      <c r="L811" s="122"/>
      <c r="M811" s="122"/>
      <c r="N811" s="122"/>
      <c r="O811" s="122"/>
      <c r="P811" s="122"/>
      <c r="Q811" s="122"/>
      <c r="R811" s="122"/>
      <c r="S811" s="122"/>
      <c r="T811" s="122"/>
      <c r="U811" s="122"/>
      <c r="V811" s="122"/>
      <c r="W811" s="122"/>
      <c r="X811" s="122"/>
      <c r="Y811" s="122"/>
      <c r="Z811" s="122"/>
    </row>
    <row r="812" spans="1:26" ht="12.75" customHeight="1">
      <c r="A812" s="122"/>
      <c r="B812" s="122"/>
      <c r="C812" s="122"/>
      <c r="D812" s="122"/>
      <c r="E812" s="122"/>
      <c r="F812" s="122"/>
      <c r="G812" s="122"/>
      <c r="H812" s="122"/>
      <c r="I812" s="122"/>
      <c r="J812" s="122"/>
      <c r="K812" s="122"/>
      <c r="L812" s="122"/>
      <c r="M812" s="122"/>
      <c r="N812" s="122"/>
      <c r="O812" s="122"/>
      <c r="P812" s="122"/>
      <c r="Q812" s="122"/>
      <c r="R812" s="122"/>
      <c r="S812" s="122"/>
      <c r="T812" s="122"/>
      <c r="U812" s="122"/>
      <c r="V812" s="122"/>
      <c r="W812" s="122"/>
      <c r="X812" s="122"/>
      <c r="Y812" s="122"/>
      <c r="Z812" s="122"/>
    </row>
    <row r="813" spans="1:26" ht="12.75" customHeight="1">
      <c r="A813" s="122"/>
      <c r="B813" s="122"/>
      <c r="C813" s="122"/>
      <c r="D813" s="122"/>
      <c r="E813" s="122"/>
      <c r="F813" s="122"/>
      <c r="G813" s="122"/>
      <c r="H813" s="122"/>
      <c r="I813" s="122"/>
      <c r="J813" s="122"/>
      <c r="K813" s="122"/>
      <c r="L813" s="122"/>
      <c r="M813" s="122"/>
      <c r="N813" s="122"/>
      <c r="O813" s="122"/>
      <c r="P813" s="122"/>
      <c r="Q813" s="122"/>
      <c r="R813" s="122"/>
      <c r="S813" s="122"/>
      <c r="T813" s="122"/>
      <c r="U813" s="122"/>
      <c r="V813" s="122"/>
      <c r="W813" s="122"/>
      <c r="X813" s="122"/>
      <c r="Y813" s="122"/>
      <c r="Z813" s="122"/>
    </row>
    <row r="814" spans="1:26" ht="12.75" customHeight="1">
      <c r="A814" s="122"/>
      <c r="B814" s="122"/>
      <c r="C814" s="122"/>
      <c r="D814" s="122"/>
      <c r="E814" s="122"/>
      <c r="F814" s="122"/>
      <c r="G814" s="122"/>
      <c r="H814" s="122"/>
      <c r="I814" s="122"/>
      <c r="J814" s="122"/>
      <c r="K814" s="122"/>
      <c r="L814" s="122"/>
      <c r="M814" s="122"/>
      <c r="N814" s="122"/>
      <c r="O814" s="122"/>
      <c r="P814" s="122"/>
      <c r="Q814" s="122"/>
      <c r="R814" s="122"/>
      <c r="S814" s="122"/>
      <c r="T814" s="122"/>
      <c r="U814" s="122"/>
      <c r="V814" s="122"/>
      <c r="W814" s="122"/>
      <c r="X814" s="122"/>
      <c r="Y814" s="122"/>
      <c r="Z814" s="122"/>
    </row>
    <row r="815" spans="1:26" ht="12.75" customHeight="1">
      <c r="A815" s="122"/>
      <c r="B815" s="122"/>
      <c r="C815" s="122"/>
      <c r="D815" s="122"/>
      <c r="E815" s="122"/>
      <c r="F815" s="122"/>
      <c r="G815" s="122"/>
      <c r="H815" s="122"/>
      <c r="I815" s="122"/>
      <c r="J815" s="122"/>
      <c r="K815" s="122"/>
      <c r="L815" s="122"/>
      <c r="M815" s="122"/>
      <c r="N815" s="122"/>
      <c r="O815" s="122"/>
      <c r="P815" s="122"/>
      <c r="Q815" s="122"/>
      <c r="R815" s="122"/>
      <c r="S815" s="122"/>
      <c r="T815" s="122"/>
      <c r="U815" s="122"/>
      <c r="V815" s="122"/>
      <c r="W815" s="122"/>
      <c r="X815" s="122"/>
      <c r="Y815" s="122"/>
      <c r="Z815" s="122"/>
    </row>
    <row r="816" spans="1:26" ht="12.75" customHeight="1">
      <c r="A816" s="122"/>
      <c r="B816" s="122"/>
      <c r="C816" s="122"/>
      <c r="D816" s="122"/>
      <c r="E816" s="122"/>
      <c r="F816" s="122"/>
      <c r="G816" s="122"/>
      <c r="H816" s="122"/>
      <c r="I816" s="122"/>
      <c r="J816" s="122"/>
      <c r="K816" s="122"/>
      <c r="L816" s="122"/>
      <c r="M816" s="122"/>
      <c r="N816" s="122"/>
      <c r="O816" s="122"/>
      <c r="P816" s="122"/>
      <c r="Q816" s="122"/>
      <c r="R816" s="122"/>
      <c r="S816" s="122"/>
      <c r="T816" s="122"/>
      <c r="U816" s="122"/>
      <c r="V816" s="122"/>
      <c r="W816" s="122"/>
      <c r="X816" s="122"/>
      <c r="Y816" s="122"/>
      <c r="Z816" s="122"/>
    </row>
    <row r="817" spans="1:26" ht="12.75" customHeight="1">
      <c r="A817" s="122"/>
      <c r="B817" s="122"/>
      <c r="C817" s="122"/>
      <c r="D817" s="122"/>
      <c r="E817" s="122"/>
      <c r="F817" s="122"/>
      <c r="G817" s="122"/>
      <c r="H817" s="122"/>
      <c r="I817" s="122"/>
      <c r="J817" s="122"/>
      <c r="K817" s="122"/>
      <c r="L817" s="122"/>
      <c r="M817" s="122"/>
      <c r="N817" s="122"/>
      <c r="O817" s="122"/>
      <c r="P817" s="122"/>
      <c r="Q817" s="122"/>
      <c r="R817" s="122"/>
      <c r="S817" s="122"/>
      <c r="T817" s="122"/>
      <c r="U817" s="122"/>
      <c r="V817" s="122"/>
      <c r="W817" s="122"/>
      <c r="X817" s="122"/>
      <c r="Y817" s="122"/>
      <c r="Z817" s="122"/>
    </row>
    <row r="818" spans="1:26" ht="12.75" customHeight="1">
      <c r="A818" s="122"/>
      <c r="B818" s="122"/>
      <c r="C818" s="122"/>
      <c r="D818" s="122"/>
      <c r="E818" s="122"/>
      <c r="F818" s="122"/>
      <c r="G818" s="122"/>
      <c r="H818" s="122"/>
      <c r="I818" s="122"/>
      <c r="J818" s="122"/>
      <c r="K818" s="122"/>
      <c r="L818" s="122"/>
      <c r="M818" s="122"/>
      <c r="N818" s="122"/>
      <c r="O818" s="122"/>
      <c r="P818" s="122"/>
      <c r="Q818" s="122"/>
      <c r="R818" s="122"/>
      <c r="S818" s="122"/>
      <c r="T818" s="122"/>
      <c r="U818" s="122"/>
      <c r="V818" s="122"/>
      <c r="W818" s="122"/>
      <c r="X818" s="122"/>
      <c r="Y818" s="122"/>
      <c r="Z818" s="122"/>
    </row>
    <row r="819" spans="1:26" ht="12.75" customHeight="1">
      <c r="A819" s="122"/>
      <c r="B819" s="122"/>
      <c r="C819" s="122"/>
      <c r="D819" s="122"/>
      <c r="E819" s="122"/>
      <c r="F819" s="122"/>
      <c r="G819" s="122"/>
      <c r="H819" s="122"/>
      <c r="I819" s="122"/>
      <c r="J819" s="122"/>
      <c r="K819" s="122"/>
      <c r="L819" s="122"/>
      <c r="M819" s="122"/>
      <c r="N819" s="122"/>
      <c r="O819" s="122"/>
      <c r="P819" s="122"/>
      <c r="Q819" s="122"/>
      <c r="R819" s="122"/>
      <c r="S819" s="122"/>
      <c r="T819" s="122"/>
      <c r="U819" s="122"/>
      <c r="V819" s="122"/>
      <c r="W819" s="122"/>
      <c r="X819" s="122"/>
      <c r="Y819" s="122"/>
      <c r="Z819" s="122"/>
    </row>
    <row r="820" spans="1:26" ht="12.75" customHeight="1">
      <c r="A820" s="122"/>
      <c r="B820" s="122"/>
      <c r="C820" s="122"/>
      <c r="D820" s="122"/>
      <c r="E820" s="122"/>
      <c r="F820" s="122"/>
      <c r="G820" s="122"/>
      <c r="H820" s="122"/>
      <c r="I820" s="122"/>
      <c r="J820" s="122"/>
      <c r="K820" s="122"/>
      <c r="L820" s="122"/>
      <c r="M820" s="122"/>
      <c r="N820" s="122"/>
      <c r="O820" s="122"/>
      <c r="P820" s="122"/>
      <c r="Q820" s="122"/>
      <c r="R820" s="122"/>
      <c r="S820" s="122"/>
      <c r="T820" s="122"/>
      <c r="U820" s="122"/>
      <c r="V820" s="122"/>
      <c r="W820" s="122"/>
      <c r="X820" s="122"/>
      <c r="Y820" s="122"/>
      <c r="Z820" s="122"/>
    </row>
    <row r="821" spans="1:26" ht="12.75" customHeight="1">
      <c r="A821" s="122"/>
      <c r="B821" s="122"/>
      <c r="C821" s="122"/>
      <c r="D821" s="122"/>
      <c r="E821" s="122"/>
      <c r="F821" s="122"/>
      <c r="G821" s="122"/>
      <c r="H821" s="122"/>
      <c r="I821" s="122"/>
      <c r="J821" s="122"/>
      <c r="K821" s="122"/>
      <c r="L821" s="122"/>
      <c r="M821" s="122"/>
      <c r="N821" s="122"/>
      <c r="O821" s="122"/>
      <c r="P821" s="122"/>
      <c r="Q821" s="122"/>
      <c r="R821" s="122"/>
      <c r="S821" s="122"/>
      <c r="T821" s="122"/>
      <c r="U821" s="122"/>
      <c r="V821" s="122"/>
      <c r="W821" s="122"/>
      <c r="X821" s="122"/>
      <c r="Y821" s="122"/>
      <c r="Z821" s="122"/>
    </row>
    <row r="822" spans="1:26" ht="12.75" customHeight="1">
      <c r="A822" s="122"/>
      <c r="B822" s="122"/>
      <c r="C822" s="122"/>
      <c r="D822" s="122"/>
      <c r="E822" s="122"/>
      <c r="F822" s="122"/>
      <c r="G822" s="122"/>
      <c r="H822" s="122"/>
      <c r="I822" s="122"/>
      <c r="J822" s="122"/>
      <c r="K822" s="122"/>
      <c r="L822" s="122"/>
      <c r="M822" s="122"/>
      <c r="N822" s="122"/>
      <c r="O822" s="122"/>
      <c r="P822" s="122"/>
      <c r="Q822" s="122"/>
      <c r="R822" s="122"/>
      <c r="S822" s="122"/>
      <c r="T822" s="122"/>
      <c r="U822" s="122"/>
      <c r="V822" s="122"/>
      <c r="W822" s="122"/>
      <c r="X822" s="122"/>
      <c r="Y822" s="122"/>
      <c r="Z822" s="122"/>
    </row>
    <row r="823" spans="1:26" ht="12.75" customHeight="1">
      <c r="A823" s="122"/>
      <c r="B823" s="122"/>
      <c r="C823" s="122"/>
      <c r="D823" s="122"/>
      <c r="E823" s="122"/>
      <c r="F823" s="122"/>
      <c r="G823" s="122"/>
      <c r="H823" s="122"/>
      <c r="I823" s="122"/>
      <c r="J823" s="122"/>
      <c r="K823" s="122"/>
      <c r="L823" s="122"/>
      <c r="M823" s="122"/>
      <c r="N823" s="122"/>
      <c r="O823" s="122"/>
      <c r="P823" s="122"/>
      <c r="Q823" s="122"/>
      <c r="R823" s="122"/>
      <c r="S823" s="122"/>
      <c r="T823" s="122"/>
      <c r="U823" s="122"/>
      <c r="V823" s="122"/>
      <c r="W823" s="122"/>
      <c r="X823" s="122"/>
      <c r="Y823" s="122"/>
      <c r="Z823" s="122"/>
    </row>
    <row r="824" spans="1:26" ht="12.75" customHeight="1">
      <c r="A824" s="122"/>
      <c r="B824" s="122"/>
      <c r="C824" s="122"/>
      <c r="D824" s="122"/>
      <c r="E824" s="122"/>
      <c r="F824" s="122"/>
      <c r="G824" s="122"/>
      <c r="H824" s="122"/>
      <c r="I824" s="122"/>
      <c r="J824" s="122"/>
      <c r="K824" s="122"/>
      <c r="L824" s="122"/>
      <c r="M824" s="122"/>
      <c r="N824" s="122"/>
      <c r="O824" s="122"/>
      <c r="P824" s="122"/>
      <c r="Q824" s="122"/>
      <c r="R824" s="122"/>
      <c r="S824" s="122"/>
      <c r="T824" s="122"/>
      <c r="U824" s="122"/>
      <c r="V824" s="122"/>
      <c r="W824" s="122"/>
      <c r="X824" s="122"/>
      <c r="Y824" s="122"/>
      <c r="Z824" s="122"/>
    </row>
    <row r="825" spans="1:26" ht="12.75" customHeight="1">
      <c r="A825" s="122"/>
      <c r="B825" s="122"/>
      <c r="C825" s="122"/>
      <c r="D825" s="122"/>
      <c r="E825" s="122"/>
      <c r="F825" s="122"/>
      <c r="G825" s="122"/>
      <c r="H825" s="122"/>
      <c r="I825" s="122"/>
      <c r="J825" s="122"/>
      <c r="K825" s="122"/>
      <c r="L825" s="122"/>
      <c r="M825" s="122"/>
      <c r="N825" s="122"/>
      <c r="O825" s="122"/>
      <c r="P825" s="122"/>
      <c r="Q825" s="122"/>
      <c r="R825" s="122"/>
      <c r="S825" s="122"/>
      <c r="T825" s="122"/>
      <c r="U825" s="122"/>
      <c r="V825" s="122"/>
      <c r="W825" s="122"/>
      <c r="X825" s="122"/>
      <c r="Y825" s="122"/>
      <c r="Z825" s="122"/>
    </row>
    <row r="826" spans="1:26" ht="12.75" customHeight="1">
      <c r="A826" s="122"/>
      <c r="B826" s="122"/>
      <c r="C826" s="122"/>
      <c r="D826" s="122"/>
      <c r="E826" s="122"/>
      <c r="F826" s="122"/>
      <c r="G826" s="122"/>
      <c r="H826" s="122"/>
      <c r="I826" s="122"/>
      <c r="J826" s="122"/>
      <c r="K826" s="122"/>
      <c r="L826" s="122"/>
      <c r="M826" s="122"/>
      <c r="N826" s="122"/>
      <c r="O826" s="122"/>
      <c r="P826" s="122"/>
      <c r="Q826" s="122"/>
      <c r="R826" s="122"/>
      <c r="S826" s="122"/>
      <c r="T826" s="122"/>
      <c r="U826" s="122"/>
      <c r="V826" s="122"/>
      <c r="W826" s="122"/>
      <c r="X826" s="122"/>
      <c r="Y826" s="122"/>
      <c r="Z826" s="122"/>
    </row>
    <row r="827" spans="1:26" ht="12.75" customHeight="1">
      <c r="A827" s="122"/>
      <c r="B827" s="122"/>
      <c r="C827" s="122"/>
      <c r="D827" s="122"/>
      <c r="E827" s="122"/>
      <c r="F827" s="122"/>
      <c r="G827" s="122"/>
      <c r="H827" s="122"/>
      <c r="I827" s="122"/>
      <c r="J827" s="122"/>
      <c r="K827" s="122"/>
      <c r="L827" s="122"/>
      <c r="M827" s="122"/>
      <c r="N827" s="122"/>
      <c r="O827" s="122"/>
      <c r="P827" s="122"/>
      <c r="Q827" s="122"/>
      <c r="R827" s="122"/>
      <c r="S827" s="122"/>
      <c r="T827" s="122"/>
      <c r="U827" s="122"/>
      <c r="V827" s="122"/>
      <c r="W827" s="122"/>
      <c r="X827" s="122"/>
      <c r="Y827" s="122"/>
      <c r="Z827" s="122"/>
    </row>
    <row r="828" spans="1:26" ht="12.75" customHeight="1">
      <c r="A828" s="122"/>
      <c r="B828" s="122"/>
      <c r="C828" s="122"/>
      <c r="D828" s="122"/>
      <c r="E828" s="122"/>
      <c r="F828" s="122"/>
      <c r="G828" s="122"/>
      <c r="H828" s="122"/>
      <c r="I828" s="122"/>
      <c r="J828" s="122"/>
      <c r="K828" s="122"/>
      <c r="L828" s="122"/>
      <c r="M828" s="122"/>
      <c r="N828" s="122"/>
      <c r="O828" s="122"/>
      <c r="P828" s="122"/>
      <c r="Q828" s="122"/>
      <c r="R828" s="122"/>
      <c r="S828" s="122"/>
      <c r="T828" s="122"/>
      <c r="U828" s="122"/>
      <c r="V828" s="122"/>
      <c r="W828" s="122"/>
      <c r="X828" s="122"/>
      <c r="Y828" s="122"/>
      <c r="Z828" s="122"/>
    </row>
    <row r="829" spans="1:26" ht="12.75" customHeight="1">
      <c r="A829" s="122"/>
      <c r="B829" s="122"/>
      <c r="C829" s="122"/>
      <c r="D829" s="122"/>
      <c r="E829" s="122"/>
      <c r="F829" s="122"/>
      <c r="G829" s="122"/>
      <c r="H829" s="122"/>
      <c r="I829" s="122"/>
      <c r="J829" s="122"/>
      <c r="K829" s="122"/>
      <c r="L829" s="122"/>
      <c r="M829" s="122"/>
      <c r="N829" s="122"/>
      <c r="O829" s="122"/>
      <c r="P829" s="122"/>
      <c r="Q829" s="122"/>
      <c r="R829" s="122"/>
      <c r="S829" s="122"/>
      <c r="T829" s="122"/>
      <c r="U829" s="122"/>
      <c r="V829" s="122"/>
      <c r="W829" s="122"/>
      <c r="X829" s="122"/>
      <c r="Y829" s="122"/>
      <c r="Z829" s="122"/>
    </row>
    <row r="830" spans="1:26" ht="12.75" customHeight="1">
      <c r="A830" s="122"/>
      <c r="B830" s="122"/>
      <c r="C830" s="122"/>
      <c r="D830" s="122"/>
      <c r="E830" s="122"/>
      <c r="F830" s="122"/>
      <c r="G830" s="122"/>
      <c r="H830" s="122"/>
      <c r="I830" s="122"/>
      <c r="J830" s="122"/>
      <c r="K830" s="122"/>
      <c r="L830" s="122"/>
      <c r="M830" s="122"/>
      <c r="N830" s="122"/>
      <c r="O830" s="122"/>
      <c r="P830" s="122"/>
      <c r="Q830" s="122"/>
      <c r="R830" s="122"/>
      <c r="S830" s="122"/>
      <c r="T830" s="122"/>
      <c r="U830" s="122"/>
      <c r="V830" s="122"/>
      <c r="W830" s="122"/>
      <c r="X830" s="122"/>
      <c r="Y830" s="122"/>
      <c r="Z830" s="122"/>
    </row>
    <row r="831" spans="1:26" ht="12.75" customHeight="1">
      <c r="A831" s="122"/>
      <c r="B831" s="122"/>
      <c r="C831" s="122"/>
      <c r="D831" s="122"/>
      <c r="E831" s="122"/>
      <c r="F831" s="122"/>
      <c r="G831" s="122"/>
      <c r="H831" s="122"/>
      <c r="I831" s="122"/>
      <c r="J831" s="122"/>
      <c r="K831" s="122"/>
      <c r="L831" s="122"/>
      <c r="M831" s="122"/>
      <c r="N831" s="122"/>
      <c r="O831" s="122"/>
      <c r="P831" s="122"/>
      <c r="Q831" s="122"/>
      <c r="R831" s="122"/>
      <c r="S831" s="122"/>
      <c r="T831" s="122"/>
      <c r="U831" s="122"/>
      <c r="V831" s="122"/>
      <c r="W831" s="122"/>
      <c r="X831" s="122"/>
      <c r="Y831" s="122"/>
      <c r="Z831" s="122"/>
    </row>
    <row r="832" spans="1:26" ht="12.75" customHeight="1">
      <c r="A832" s="122"/>
      <c r="B832" s="122"/>
      <c r="C832" s="122"/>
      <c r="D832" s="122"/>
      <c r="E832" s="122"/>
      <c r="F832" s="122"/>
      <c r="G832" s="122"/>
      <c r="H832" s="122"/>
      <c r="I832" s="122"/>
      <c r="J832" s="122"/>
      <c r="K832" s="122"/>
      <c r="L832" s="122"/>
      <c r="M832" s="122"/>
      <c r="N832" s="122"/>
      <c r="O832" s="122"/>
      <c r="P832" s="122"/>
      <c r="Q832" s="122"/>
      <c r="R832" s="122"/>
      <c r="S832" s="122"/>
      <c r="T832" s="122"/>
      <c r="U832" s="122"/>
      <c r="V832" s="122"/>
      <c r="W832" s="122"/>
      <c r="X832" s="122"/>
      <c r="Y832" s="122"/>
      <c r="Z832" s="122"/>
    </row>
    <row r="833" spans="1:26" ht="12.75" customHeight="1">
      <c r="A833" s="122"/>
      <c r="B833" s="122"/>
      <c r="C833" s="122"/>
      <c r="D833" s="122"/>
      <c r="E833" s="122"/>
      <c r="F833" s="122"/>
      <c r="G833" s="122"/>
      <c r="H833" s="122"/>
      <c r="I833" s="122"/>
      <c r="J833" s="122"/>
      <c r="K833" s="122"/>
      <c r="L833" s="122"/>
      <c r="M833" s="122"/>
      <c r="N833" s="122"/>
      <c r="O833" s="122"/>
      <c r="P833" s="122"/>
      <c r="Q833" s="122"/>
      <c r="R833" s="122"/>
      <c r="S833" s="122"/>
      <c r="T833" s="122"/>
      <c r="U833" s="122"/>
      <c r="V833" s="122"/>
      <c r="W833" s="122"/>
      <c r="X833" s="122"/>
      <c r="Y833" s="122"/>
      <c r="Z833" s="122"/>
    </row>
    <row r="834" spans="1:26" ht="12.75" customHeight="1">
      <c r="A834" s="122"/>
      <c r="B834" s="122"/>
      <c r="C834" s="122"/>
      <c r="D834" s="122"/>
      <c r="E834" s="122"/>
      <c r="F834" s="122"/>
      <c r="G834" s="122"/>
      <c r="H834" s="122"/>
      <c r="I834" s="122"/>
      <c r="J834" s="122"/>
      <c r="K834" s="122"/>
      <c r="L834" s="122"/>
      <c r="M834" s="122"/>
      <c r="N834" s="122"/>
      <c r="O834" s="122"/>
      <c r="P834" s="122"/>
      <c r="Q834" s="122"/>
      <c r="R834" s="122"/>
      <c r="S834" s="122"/>
      <c r="T834" s="122"/>
      <c r="U834" s="122"/>
      <c r="V834" s="122"/>
      <c r="W834" s="122"/>
      <c r="X834" s="122"/>
      <c r="Y834" s="122"/>
      <c r="Z834" s="122"/>
    </row>
    <row r="835" spans="1:26" ht="12.75" customHeight="1">
      <c r="A835" s="122"/>
      <c r="B835" s="122"/>
      <c r="C835" s="122"/>
      <c r="D835" s="122"/>
      <c r="E835" s="122"/>
      <c r="F835" s="122"/>
      <c r="G835" s="122"/>
      <c r="H835" s="122"/>
      <c r="I835" s="122"/>
      <c r="J835" s="122"/>
      <c r="K835" s="122"/>
      <c r="L835" s="122"/>
      <c r="M835" s="122"/>
      <c r="N835" s="122"/>
      <c r="O835" s="122"/>
      <c r="P835" s="122"/>
      <c r="Q835" s="122"/>
      <c r="R835" s="122"/>
      <c r="S835" s="122"/>
      <c r="T835" s="122"/>
      <c r="U835" s="122"/>
      <c r="V835" s="122"/>
      <c r="W835" s="122"/>
      <c r="X835" s="122"/>
      <c r="Y835" s="122"/>
      <c r="Z835" s="122"/>
    </row>
    <row r="836" spans="1:26" ht="12.75" customHeight="1">
      <c r="A836" s="122"/>
      <c r="B836" s="122"/>
      <c r="C836" s="122"/>
      <c r="D836" s="122"/>
      <c r="E836" s="122"/>
      <c r="F836" s="122"/>
      <c r="G836" s="122"/>
      <c r="H836" s="122"/>
      <c r="I836" s="122"/>
      <c r="J836" s="122"/>
      <c r="K836" s="122"/>
      <c r="L836" s="122"/>
      <c r="M836" s="122"/>
      <c r="N836" s="122"/>
      <c r="O836" s="122"/>
      <c r="P836" s="122"/>
      <c r="Q836" s="122"/>
      <c r="R836" s="122"/>
      <c r="S836" s="122"/>
      <c r="T836" s="122"/>
      <c r="U836" s="122"/>
      <c r="V836" s="122"/>
      <c r="W836" s="122"/>
      <c r="X836" s="122"/>
      <c r="Y836" s="122"/>
      <c r="Z836" s="122"/>
    </row>
    <row r="837" spans="1:26" ht="12.75" customHeight="1">
      <c r="A837" s="122"/>
      <c r="B837" s="122"/>
      <c r="C837" s="122"/>
      <c r="D837" s="122"/>
      <c r="E837" s="122"/>
      <c r="F837" s="122"/>
      <c r="G837" s="122"/>
      <c r="H837" s="122"/>
      <c r="I837" s="122"/>
      <c r="J837" s="122"/>
      <c r="K837" s="122"/>
      <c r="L837" s="122"/>
      <c r="M837" s="122"/>
      <c r="N837" s="122"/>
      <c r="O837" s="122"/>
      <c r="P837" s="122"/>
      <c r="Q837" s="122"/>
      <c r="R837" s="122"/>
      <c r="S837" s="122"/>
      <c r="T837" s="122"/>
      <c r="U837" s="122"/>
      <c r="V837" s="122"/>
      <c r="W837" s="122"/>
      <c r="X837" s="122"/>
      <c r="Y837" s="122"/>
      <c r="Z837" s="122"/>
    </row>
    <row r="838" spans="1:26" ht="12.75" customHeight="1">
      <c r="A838" s="122"/>
      <c r="B838" s="122"/>
      <c r="C838" s="122"/>
      <c r="D838" s="122"/>
      <c r="E838" s="122"/>
      <c r="F838" s="122"/>
      <c r="G838" s="122"/>
      <c r="H838" s="122"/>
      <c r="I838" s="122"/>
      <c r="J838" s="122"/>
      <c r="K838" s="122"/>
      <c r="L838" s="122"/>
      <c r="M838" s="122"/>
      <c r="N838" s="122"/>
      <c r="O838" s="122"/>
      <c r="P838" s="122"/>
      <c r="Q838" s="122"/>
      <c r="R838" s="122"/>
      <c r="S838" s="122"/>
      <c r="T838" s="122"/>
      <c r="U838" s="122"/>
      <c r="V838" s="122"/>
      <c r="W838" s="122"/>
      <c r="X838" s="122"/>
      <c r="Y838" s="122"/>
      <c r="Z838" s="122"/>
    </row>
    <row r="839" spans="1:26" ht="12.75" customHeight="1">
      <c r="A839" s="122"/>
      <c r="B839" s="122"/>
      <c r="C839" s="122"/>
      <c r="D839" s="122"/>
      <c r="E839" s="122"/>
      <c r="F839" s="122"/>
      <c r="G839" s="122"/>
      <c r="H839" s="122"/>
      <c r="I839" s="122"/>
      <c r="J839" s="122"/>
      <c r="K839" s="122"/>
      <c r="L839" s="122"/>
      <c r="M839" s="122"/>
      <c r="N839" s="122"/>
      <c r="O839" s="122"/>
      <c r="P839" s="122"/>
      <c r="Q839" s="122"/>
      <c r="R839" s="122"/>
      <c r="S839" s="122"/>
      <c r="T839" s="122"/>
      <c r="U839" s="122"/>
      <c r="V839" s="122"/>
      <c r="W839" s="122"/>
      <c r="X839" s="122"/>
      <c r="Y839" s="122"/>
      <c r="Z839" s="122"/>
    </row>
    <row r="840" spans="1:26" ht="12.75" customHeight="1">
      <c r="A840" s="122"/>
      <c r="B840" s="122"/>
      <c r="C840" s="122"/>
      <c r="D840" s="122"/>
      <c r="E840" s="122"/>
      <c r="F840" s="122"/>
      <c r="G840" s="122"/>
      <c r="H840" s="122"/>
      <c r="I840" s="122"/>
      <c r="J840" s="122"/>
      <c r="K840" s="122"/>
      <c r="L840" s="122"/>
      <c r="M840" s="122"/>
      <c r="N840" s="122"/>
      <c r="O840" s="122"/>
      <c r="P840" s="122"/>
      <c r="Q840" s="122"/>
      <c r="R840" s="122"/>
      <c r="S840" s="122"/>
      <c r="T840" s="122"/>
      <c r="U840" s="122"/>
      <c r="V840" s="122"/>
      <c r="W840" s="122"/>
      <c r="X840" s="122"/>
      <c r="Y840" s="122"/>
      <c r="Z840" s="122"/>
    </row>
    <row r="841" spans="1:26" ht="12.75" customHeight="1">
      <c r="A841" s="122"/>
      <c r="B841" s="122"/>
      <c r="C841" s="122"/>
      <c r="D841" s="122"/>
      <c r="E841" s="122"/>
      <c r="F841" s="122"/>
      <c r="G841" s="122"/>
      <c r="H841" s="122"/>
      <c r="I841" s="122"/>
      <c r="J841" s="122"/>
      <c r="K841" s="122"/>
      <c r="L841" s="122"/>
      <c r="M841" s="122"/>
      <c r="N841" s="122"/>
      <c r="O841" s="122"/>
      <c r="P841" s="122"/>
      <c r="Q841" s="122"/>
      <c r="R841" s="122"/>
      <c r="S841" s="122"/>
      <c r="T841" s="122"/>
      <c r="U841" s="122"/>
      <c r="V841" s="122"/>
      <c r="W841" s="122"/>
      <c r="X841" s="122"/>
      <c r="Y841" s="122"/>
      <c r="Z841" s="122"/>
    </row>
    <row r="842" spans="1:26" ht="12.75" customHeight="1">
      <c r="A842" s="122"/>
      <c r="B842" s="122"/>
      <c r="C842" s="122"/>
      <c r="D842" s="122"/>
      <c r="E842" s="122"/>
      <c r="F842" s="122"/>
      <c r="G842" s="122"/>
      <c r="H842" s="122"/>
      <c r="I842" s="122"/>
      <c r="J842" s="122"/>
      <c r="K842" s="122"/>
      <c r="L842" s="122"/>
      <c r="M842" s="122"/>
      <c r="N842" s="122"/>
      <c r="O842" s="122"/>
      <c r="P842" s="122"/>
      <c r="Q842" s="122"/>
      <c r="R842" s="122"/>
      <c r="S842" s="122"/>
      <c r="T842" s="122"/>
      <c r="U842" s="122"/>
      <c r="V842" s="122"/>
      <c r="W842" s="122"/>
      <c r="X842" s="122"/>
      <c r="Y842" s="122"/>
      <c r="Z842" s="122"/>
    </row>
    <row r="843" spans="1:26" ht="12.75" customHeight="1">
      <c r="A843" s="122"/>
      <c r="B843" s="122"/>
      <c r="C843" s="122"/>
      <c r="D843" s="122"/>
      <c r="E843" s="122"/>
      <c r="F843" s="122"/>
      <c r="G843" s="122"/>
      <c r="H843" s="122"/>
      <c r="I843" s="122"/>
      <c r="J843" s="122"/>
      <c r="K843" s="122"/>
      <c r="L843" s="122"/>
      <c r="M843" s="122"/>
      <c r="N843" s="122"/>
      <c r="O843" s="122"/>
      <c r="P843" s="122"/>
      <c r="Q843" s="122"/>
      <c r="R843" s="122"/>
      <c r="S843" s="122"/>
      <c r="T843" s="122"/>
      <c r="U843" s="122"/>
      <c r="V843" s="122"/>
      <c r="W843" s="122"/>
      <c r="X843" s="122"/>
      <c r="Y843" s="122"/>
      <c r="Z843" s="122"/>
    </row>
    <row r="844" spans="1:26" ht="12.75" customHeight="1">
      <c r="A844" s="122"/>
      <c r="B844" s="122"/>
      <c r="C844" s="122"/>
      <c r="D844" s="122"/>
      <c r="E844" s="122"/>
      <c r="F844" s="122"/>
      <c r="G844" s="122"/>
      <c r="H844" s="122"/>
      <c r="I844" s="122"/>
      <c r="J844" s="122"/>
      <c r="K844" s="122"/>
      <c r="L844" s="122"/>
      <c r="M844" s="122"/>
      <c r="N844" s="122"/>
      <c r="O844" s="122"/>
      <c r="P844" s="122"/>
      <c r="Q844" s="122"/>
      <c r="R844" s="122"/>
      <c r="S844" s="122"/>
      <c r="T844" s="122"/>
      <c r="U844" s="122"/>
      <c r="V844" s="122"/>
      <c r="W844" s="122"/>
      <c r="X844" s="122"/>
      <c r="Y844" s="122"/>
      <c r="Z844" s="122"/>
    </row>
    <row r="845" spans="1:26" ht="12.75" customHeight="1">
      <c r="A845" s="122"/>
      <c r="B845" s="122"/>
      <c r="C845" s="122"/>
      <c r="D845" s="122"/>
      <c r="E845" s="122"/>
      <c r="F845" s="122"/>
      <c r="G845" s="122"/>
      <c r="H845" s="122"/>
      <c r="I845" s="122"/>
      <c r="J845" s="122"/>
      <c r="K845" s="122"/>
      <c r="L845" s="122"/>
      <c r="M845" s="122"/>
      <c r="N845" s="122"/>
      <c r="O845" s="122"/>
      <c r="P845" s="122"/>
      <c r="Q845" s="122"/>
      <c r="R845" s="122"/>
      <c r="S845" s="122"/>
      <c r="T845" s="122"/>
      <c r="U845" s="122"/>
      <c r="V845" s="122"/>
      <c r="W845" s="122"/>
      <c r="X845" s="122"/>
      <c r="Y845" s="122"/>
      <c r="Z845" s="122"/>
    </row>
    <row r="846" spans="1:26" ht="12.75" customHeight="1">
      <c r="A846" s="122"/>
      <c r="B846" s="122"/>
      <c r="C846" s="122"/>
      <c r="D846" s="122"/>
      <c r="E846" s="122"/>
      <c r="F846" s="122"/>
      <c r="G846" s="122"/>
      <c r="H846" s="122"/>
      <c r="I846" s="122"/>
      <c r="J846" s="122"/>
      <c r="K846" s="122"/>
      <c r="L846" s="122"/>
      <c r="M846" s="122"/>
      <c r="N846" s="122"/>
      <c r="O846" s="122"/>
      <c r="P846" s="122"/>
      <c r="Q846" s="122"/>
      <c r="R846" s="122"/>
      <c r="S846" s="122"/>
      <c r="T846" s="122"/>
      <c r="U846" s="122"/>
      <c r="V846" s="122"/>
      <c r="W846" s="122"/>
      <c r="X846" s="122"/>
      <c r="Y846" s="122"/>
      <c r="Z846" s="122"/>
    </row>
    <row r="847" spans="1:26" ht="12.75" customHeight="1">
      <c r="A847" s="122"/>
      <c r="B847" s="122"/>
      <c r="C847" s="122"/>
      <c r="D847" s="122"/>
      <c r="E847" s="122"/>
      <c r="F847" s="122"/>
      <c r="G847" s="122"/>
      <c r="H847" s="122"/>
      <c r="I847" s="122"/>
      <c r="J847" s="122"/>
      <c r="K847" s="122"/>
      <c r="L847" s="122"/>
      <c r="M847" s="122"/>
      <c r="N847" s="122"/>
      <c r="O847" s="122"/>
      <c r="P847" s="122"/>
      <c r="Q847" s="122"/>
      <c r="R847" s="122"/>
      <c r="S847" s="122"/>
      <c r="T847" s="122"/>
      <c r="U847" s="122"/>
      <c r="V847" s="122"/>
      <c r="W847" s="122"/>
      <c r="X847" s="122"/>
      <c r="Y847" s="122"/>
      <c r="Z847" s="122"/>
    </row>
    <row r="848" spans="1:26" ht="12.75" customHeight="1">
      <c r="A848" s="122"/>
      <c r="B848" s="122"/>
      <c r="C848" s="122"/>
      <c r="D848" s="122"/>
      <c r="E848" s="122"/>
      <c r="F848" s="122"/>
      <c r="G848" s="122"/>
      <c r="H848" s="122"/>
      <c r="I848" s="122"/>
      <c r="J848" s="122"/>
      <c r="K848" s="122"/>
      <c r="L848" s="122"/>
      <c r="M848" s="122"/>
      <c r="N848" s="122"/>
      <c r="O848" s="122"/>
      <c r="P848" s="122"/>
      <c r="Q848" s="122"/>
      <c r="R848" s="122"/>
      <c r="S848" s="122"/>
      <c r="T848" s="122"/>
      <c r="U848" s="122"/>
      <c r="V848" s="122"/>
      <c r="W848" s="122"/>
      <c r="X848" s="122"/>
      <c r="Y848" s="122"/>
      <c r="Z848" s="122"/>
    </row>
    <row r="849" spans="1:26" ht="12.75" customHeight="1">
      <c r="A849" s="122"/>
      <c r="B849" s="122"/>
      <c r="C849" s="122"/>
      <c r="D849" s="122"/>
      <c r="E849" s="122"/>
      <c r="F849" s="122"/>
      <c r="G849" s="122"/>
      <c r="H849" s="122"/>
      <c r="I849" s="122"/>
      <c r="J849" s="122"/>
      <c r="K849" s="122"/>
      <c r="L849" s="122"/>
      <c r="M849" s="122"/>
      <c r="N849" s="122"/>
      <c r="O849" s="122"/>
      <c r="P849" s="122"/>
      <c r="Q849" s="122"/>
      <c r="R849" s="122"/>
      <c r="S849" s="122"/>
      <c r="T849" s="122"/>
      <c r="U849" s="122"/>
      <c r="V849" s="122"/>
      <c r="W849" s="122"/>
      <c r="X849" s="122"/>
      <c r="Y849" s="122"/>
      <c r="Z849" s="122"/>
    </row>
    <row r="850" spans="1:26" ht="12.75" customHeight="1">
      <c r="A850" s="122"/>
      <c r="B850" s="122"/>
      <c r="C850" s="122"/>
      <c r="D850" s="122"/>
      <c r="E850" s="122"/>
      <c r="F850" s="122"/>
      <c r="G850" s="122"/>
      <c r="H850" s="122"/>
      <c r="I850" s="122"/>
      <c r="J850" s="122"/>
      <c r="K850" s="122"/>
      <c r="L850" s="122"/>
      <c r="M850" s="122"/>
      <c r="N850" s="122"/>
      <c r="O850" s="122"/>
      <c r="P850" s="122"/>
      <c r="Q850" s="122"/>
      <c r="R850" s="122"/>
      <c r="S850" s="122"/>
      <c r="T850" s="122"/>
      <c r="U850" s="122"/>
      <c r="V850" s="122"/>
      <c r="W850" s="122"/>
      <c r="X850" s="122"/>
      <c r="Y850" s="122"/>
      <c r="Z850" s="122"/>
    </row>
    <row r="851" spans="1:26" ht="12.75" customHeight="1">
      <c r="A851" s="122"/>
      <c r="B851" s="122"/>
      <c r="C851" s="122"/>
      <c r="D851" s="122"/>
      <c r="E851" s="122"/>
      <c r="F851" s="122"/>
      <c r="G851" s="122"/>
      <c r="H851" s="122"/>
      <c r="I851" s="122"/>
      <c r="J851" s="122"/>
      <c r="K851" s="122"/>
      <c r="L851" s="122"/>
      <c r="M851" s="122"/>
      <c r="N851" s="122"/>
      <c r="O851" s="122"/>
      <c r="P851" s="122"/>
      <c r="Q851" s="122"/>
      <c r="R851" s="122"/>
      <c r="S851" s="122"/>
      <c r="T851" s="122"/>
      <c r="U851" s="122"/>
      <c r="V851" s="122"/>
      <c r="W851" s="122"/>
      <c r="X851" s="122"/>
      <c r="Y851" s="122"/>
      <c r="Z851" s="122"/>
    </row>
    <row r="852" spans="1:26" ht="12.75" customHeight="1">
      <c r="A852" s="122"/>
      <c r="B852" s="122"/>
      <c r="C852" s="122"/>
      <c r="D852" s="122"/>
      <c r="E852" s="122"/>
      <c r="F852" s="122"/>
      <c r="G852" s="122"/>
      <c r="H852" s="122"/>
      <c r="I852" s="122"/>
      <c r="J852" s="122"/>
      <c r="K852" s="122"/>
      <c r="L852" s="122"/>
      <c r="M852" s="122"/>
      <c r="N852" s="122"/>
      <c r="O852" s="122"/>
      <c r="P852" s="122"/>
      <c r="Q852" s="122"/>
      <c r="R852" s="122"/>
      <c r="S852" s="122"/>
      <c r="T852" s="122"/>
      <c r="U852" s="122"/>
      <c r="V852" s="122"/>
      <c r="W852" s="122"/>
      <c r="X852" s="122"/>
      <c r="Y852" s="122"/>
      <c r="Z852" s="122"/>
    </row>
    <row r="853" spans="1:26" ht="12.75" customHeight="1">
      <c r="A853" s="122"/>
      <c r="B853" s="122"/>
      <c r="C853" s="122"/>
      <c r="D853" s="122"/>
      <c r="E853" s="122"/>
      <c r="F853" s="122"/>
      <c r="G853" s="122"/>
      <c r="H853" s="122"/>
      <c r="I853" s="122"/>
      <c r="J853" s="122"/>
      <c r="K853" s="122"/>
      <c r="L853" s="122"/>
      <c r="M853" s="122"/>
      <c r="N853" s="122"/>
      <c r="O853" s="122"/>
      <c r="P853" s="122"/>
      <c r="Q853" s="122"/>
      <c r="R853" s="122"/>
      <c r="S853" s="122"/>
      <c r="T853" s="122"/>
      <c r="U853" s="122"/>
      <c r="V853" s="122"/>
      <c r="W853" s="122"/>
      <c r="X853" s="122"/>
      <c r="Y853" s="122"/>
      <c r="Z853" s="122"/>
    </row>
    <row r="854" spans="1:26" ht="12.75" customHeight="1">
      <c r="A854" s="122"/>
      <c r="B854" s="122"/>
      <c r="C854" s="122"/>
      <c r="D854" s="122"/>
      <c r="E854" s="122"/>
      <c r="F854" s="122"/>
      <c r="G854" s="122"/>
      <c r="H854" s="122"/>
      <c r="I854" s="122"/>
      <c r="J854" s="122"/>
      <c r="K854" s="122"/>
      <c r="L854" s="122"/>
      <c r="M854" s="122"/>
      <c r="N854" s="122"/>
      <c r="O854" s="122"/>
      <c r="P854" s="122"/>
      <c r="Q854" s="122"/>
      <c r="R854" s="122"/>
      <c r="S854" s="122"/>
      <c r="T854" s="122"/>
      <c r="U854" s="122"/>
      <c r="V854" s="122"/>
      <c r="W854" s="122"/>
      <c r="X854" s="122"/>
      <c r="Y854" s="122"/>
      <c r="Z854" s="122"/>
    </row>
    <row r="855" spans="1:26" ht="12.75" customHeight="1">
      <c r="A855" s="122"/>
      <c r="B855" s="122"/>
      <c r="C855" s="122"/>
      <c r="D855" s="122"/>
      <c r="E855" s="122"/>
      <c r="F855" s="122"/>
      <c r="G855" s="122"/>
      <c r="H855" s="122"/>
      <c r="I855" s="122"/>
      <c r="J855" s="122"/>
      <c r="K855" s="122"/>
      <c r="L855" s="122"/>
      <c r="M855" s="122"/>
      <c r="N855" s="122"/>
      <c r="O855" s="122"/>
      <c r="P855" s="122"/>
      <c r="Q855" s="122"/>
      <c r="R855" s="122"/>
      <c r="S855" s="122"/>
      <c r="T855" s="122"/>
      <c r="U855" s="122"/>
      <c r="V855" s="122"/>
      <c r="W855" s="122"/>
      <c r="X855" s="122"/>
      <c r="Y855" s="122"/>
      <c r="Z855" s="122"/>
    </row>
    <row r="856" spans="1:26" ht="12.75" customHeight="1">
      <c r="A856" s="122"/>
      <c r="B856" s="122"/>
      <c r="C856" s="122"/>
      <c r="D856" s="122"/>
      <c r="E856" s="122"/>
      <c r="F856" s="122"/>
      <c r="G856" s="122"/>
      <c r="H856" s="122"/>
      <c r="I856" s="122"/>
      <c r="J856" s="122"/>
      <c r="K856" s="122"/>
      <c r="L856" s="122"/>
      <c r="M856" s="122"/>
      <c r="N856" s="122"/>
      <c r="O856" s="122"/>
      <c r="P856" s="122"/>
      <c r="Q856" s="122"/>
      <c r="R856" s="122"/>
      <c r="S856" s="122"/>
      <c r="T856" s="122"/>
      <c r="U856" s="122"/>
      <c r="V856" s="122"/>
      <c r="W856" s="122"/>
      <c r="X856" s="122"/>
      <c r="Y856" s="122"/>
      <c r="Z856" s="122"/>
    </row>
    <row r="857" spans="1:26" ht="12.75" customHeight="1">
      <c r="A857" s="122"/>
      <c r="B857" s="122"/>
      <c r="C857" s="122"/>
      <c r="D857" s="122"/>
      <c r="E857" s="122"/>
      <c r="F857" s="122"/>
      <c r="G857" s="122"/>
      <c r="H857" s="122"/>
      <c r="I857" s="122"/>
      <c r="J857" s="122"/>
      <c r="K857" s="122"/>
      <c r="L857" s="122"/>
      <c r="M857" s="122"/>
      <c r="N857" s="122"/>
      <c r="O857" s="122"/>
      <c r="P857" s="122"/>
      <c r="Q857" s="122"/>
      <c r="R857" s="122"/>
      <c r="S857" s="122"/>
      <c r="T857" s="122"/>
      <c r="U857" s="122"/>
      <c r="V857" s="122"/>
      <c r="W857" s="122"/>
      <c r="X857" s="122"/>
      <c r="Y857" s="122"/>
      <c r="Z857" s="122"/>
    </row>
    <row r="858" spans="1:26" ht="12.75" customHeight="1">
      <c r="A858" s="122"/>
      <c r="B858" s="122"/>
      <c r="C858" s="122"/>
      <c r="D858" s="122"/>
      <c r="E858" s="122"/>
      <c r="F858" s="122"/>
      <c r="G858" s="122"/>
      <c r="H858" s="122"/>
      <c r="I858" s="122"/>
      <c r="J858" s="122"/>
      <c r="K858" s="122"/>
      <c r="L858" s="122"/>
      <c r="M858" s="122"/>
      <c r="N858" s="122"/>
      <c r="O858" s="122"/>
      <c r="P858" s="122"/>
      <c r="Q858" s="122"/>
      <c r="R858" s="122"/>
      <c r="S858" s="122"/>
      <c r="T858" s="122"/>
      <c r="U858" s="122"/>
      <c r="V858" s="122"/>
      <c r="W858" s="122"/>
      <c r="X858" s="122"/>
      <c r="Y858" s="122"/>
      <c r="Z858" s="122"/>
    </row>
    <row r="859" spans="1:26" ht="12.75" customHeight="1">
      <c r="A859" s="122"/>
      <c r="B859" s="122"/>
      <c r="C859" s="122"/>
      <c r="D859" s="122"/>
      <c r="E859" s="122"/>
      <c r="F859" s="122"/>
      <c r="G859" s="122"/>
      <c r="H859" s="122"/>
      <c r="I859" s="122"/>
      <c r="J859" s="122"/>
      <c r="K859" s="122"/>
      <c r="L859" s="122"/>
      <c r="M859" s="122"/>
      <c r="N859" s="122"/>
      <c r="O859" s="122"/>
      <c r="P859" s="122"/>
      <c r="Q859" s="122"/>
      <c r="R859" s="122"/>
      <c r="S859" s="122"/>
      <c r="T859" s="122"/>
      <c r="U859" s="122"/>
      <c r="V859" s="122"/>
      <c r="W859" s="122"/>
      <c r="X859" s="122"/>
      <c r="Y859" s="122"/>
      <c r="Z859" s="122"/>
    </row>
    <row r="860" spans="1:26" ht="12.75" customHeight="1">
      <c r="A860" s="122"/>
      <c r="B860" s="122"/>
      <c r="C860" s="122"/>
      <c r="D860" s="122"/>
      <c r="E860" s="122"/>
      <c r="F860" s="122"/>
      <c r="G860" s="122"/>
      <c r="H860" s="122"/>
      <c r="I860" s="122"/>
      <c r="J860" s="122"/>
      <c r="K860" s="122"/>
      <c r="L860" s="122"/>
      <c r="M860" s="122"/>
      <c r="N860" s="122"/>
      <c r="O860" s="122"/>
      <c r="P860" s="122"/>
      <c r="Q860" s="122"/>
      <c r="R860" s="122"/>
      <c r="S860" s="122"/>
      <c r="T860" s="122"/>
      <c r="U860" s="122"/>
      <c r="V860" s="122"/>
      <c r="W860" s="122"/>
      <c r="X860" s="122"/>
      <c r="Y860" s="122"/>
      <c r="Z860" s="122"/>
    </row>
    <row r="861" spans="1:26" ht="12.75" customHeight="1">
      <c r="A861" s="122"/>
      <c r="B861" s="122"/>
      <c r="C861" s="122"/>
      <c r="D861" s="122"/>
      <c r="E861" s="122"/>
      <c r="F861" s="122"/>
      <c r="G861" s="122"/>
      <c r="H861" s="122"/>
      <c r="I861" s="122"/>
      <c r="J861" s="122"/>
      <c r="K861" s="122"/>
      <c r="L861" s="122"/>
      <c r="M861" s="122"/>
      <c r="N861" s="122"/>
      <c r="O861" s="122"/>
      <c r="P861" s="122"/>
      <c r="Q861" s="122"/>
      <c r="R861" s="122"/>
      <c r="S861" s="122"/>
      <c r="T861" s="122"/>
      <c r="U861" s="122"/>
      <c r="V861" s="122"/>
      <c r="W861" s="122"/>
      <c r="X861" s="122"/>
      <c r="Y861" s="122"/>
      <c r="Z861" s="122"/>
    </row>
    <row r="862" spans="1:26" ht="12.75" customHeight="1">
      <c r="A862" s="122"/>
      <c r="B862" s="122"/>
      <c r="C862" s="122"/>
      <c r="D862" s="122"/>
      <c r="E862" s="122"/>
      <c r="F862" s="122"/>
      <c r="G862" s="122"/>
      <c r="H862" s="122"/>
      <c r="I862" s="122"/>
      <c r="J862" s="122"/>
      <c r="K862" s="122"/>
      <c r="L862" s="122"/>
      <c r="M862" s="122"/>
      <c r="N862" s="122"/>
      <c r="O862" s="122"/>
      <c r="P862" s="122"/>
      <c r="Q862" s="122"/>
      <c r="R862" s="122"/>
      <c r="S862" s="122"/>
      <c r="T862" s="122"/>
      <c r="U862" s="122"/>
      <c r="V862" s="122"/>
      <c r="W862" s="122"/>
      <c r="X862" s="122"/>
      <c r="Y862" s="122"/>
      <c r="Z862" s="122"/>
    </row>
    <row r="863" spans="1:26" ht="12.75" customHeight="1">
      <c r="A863" s="122"/>
      <c r="B863" s="122"/>
      <c r="C863" s="122"/>
      <c r="D863" s="122"/>
      <c r="E863" s="122"/>
      <c r="F863" s="122"/>
      <c r="G863" s="122"/>
      <c r="H863" s="122"/>
      <c r="I863" s="122"/>
      <c r="J863" s="122"/>
      <c r="K863" s="122"/>
      <c r="L863" s="122"/>
      <c r="M863" s="122"/>
      <c r="N863" s="122"/>
      <c r="O863" s="122"/>
      <c r="P863" s="122"/>
      <c r="Q863" s="122"/>
      <c r="R863" s="122"/>
      <c r="S863" s="122"/>
      <c r="T863" s="122"/>
      <c r="U863" s="122"/>
      <c r="V863" s="122"/>
      <c r="W863" s="122"/>
      <c r="X863" s="122"/>
      <c r="Y863" s="122"/>
      <c r="Z863" s="122"/>
    </row>
    <row r="864" spans="1:26" ht="12.75" customHeight="1">
      <c r="A864" s="122"/>
      <c r="B864" s="122"/>
      <c r="C864" s="122"/>
      <c r="D864" s="122"/>
      <c r="E864" s="122"/>
      <c r="F864" s="122"/>
      <c r="G864" s="122"/>
      <c r="H864" s="122"/>
      <c r="I864" s="122"/>
      <c r="J864" s="122"/>
      <c r="K864" s="122"/>
      <c r="L864" s="122"/>
      <c r="M864" s="122"/>
      <c r="N864" s="122"/>
      <c r="O864" s="122"/>
      <c r="P864" s="122"/>
      <c r="Q864" s="122"/>
      <c r="R864" s="122"/>
      <c r="S864" s="122"/>
      <c r="T864" s="122"/>
      <c r="U864" s="122"/>
      <c r="V864" s="122"/>
      <c r="W864" s="122"/>
      <c r="X864" s="122"/>
      <c r="Y864" s="122"/>
      <c r="Z864" s="122"/>
    </row>
    <row r="865" spans="1:26" ht="12.75" customHeight="1">
      <c r="A865" s="122"/>
      <c r="B865" s="122"/>
      <c r="C865" s="122"/>
      <c r="D865" s="122"/>
      <c r="E865" s="122"/>
      <c r="F865" s="122"/>
      <c r="G865" s="122"/>
      <c r="H865" s="122"/>
      <c r="I865" s="122"/>
      <c r="J865" s="122"/>
      <c r="K865" s="122"/>
      <c r="L865" s="122"/>
      <c r="M865" s="122"/>
      <c r="N865" s="122"/>
      <c r="O865" s="122"/>
      <c r="P865" s="122"/>
      <c r="Q865" s="122"/>
      <c r="R865" s="122"/>
      <c r="S865" s="122"/>
      <c r="T865" s="122"/>
      <c r="U865" s="122"/>
      <c r="V865" s="122"/>
      <c r="W865" s="122"/>
      <c r="X865" s="122"/>
      <c r="Y865" s="122"/>
      <c r="Z865" s="122"/>
    </row>
    <row r="866" spans="1:26" ht="12.75" customHeight="1">
      <c r="A866" s="122"/>
      <c r="B866" s="122"/>
      <c r="C866" s="122"/>
      <c r="D866" s="122"/>
      <c r="E866" s="122"/>
      <c r="F866" s="122"/>
      <c r="G866" s="122"/>
      <c r="H866" s="122"/>
      <c r="I866" s="122"/>
      <c r="J866" s="122"/>
      <c r="K866" s="122"/>
      <c r="L866" s="122"/>
      <c r="M866" s="122"/>
      <c r="N866" s="122"/>
      <c r="O866" s="122"/>
      <c r="P866" s="122"/>
      <c r="Q866" s="122"/>
      <c r="R866" s="122"/>
      <c r="S866" s="122"/>
      <c r="T866" s="122"/>
      <c r="U866" s="122"/>
      <c r="V866" s="122"/>
      <c r="W866" s="122"/>
      <c r="X866" s="122"/>
      <c r="Y866" s="122"/>
      <c r="Z866" s="122"/>
    </row>
    <row r="867" spans="1:26" ht="12.75" customHeight="1">
      <c r="A867" s="122"/>
      <c r="B867" s="122"/>
      <c r="C867" s="122"/>
      <c r="D867" s="122"/>
      <c r="E867" s="122"/>
      <c r="F867" s="122"/>
      <c r="G867" s="122"/>
      <c r="H867" s="122"/>
      <c r="I867" s="122"/>
      <c r="J867" s="122"/>
      <c r="K867" s="122"/>
      <c r="L867" s="122"/>
      <c r="M867" s="122"/>
      <c r="N867" s="122"/>
      <c r="O867" s="122"/>
      <c r="P867" s="122"/>
      <c r="Q867" s="122"/>
      <c r="R867" s="122"/>
      <c r="S867" s="122"/>
      <c r="T867" s="122"/>
      <c r="U867" s="122"/>
      <c r="V867" s="122"/>
      <c r="W867" s="122"/>
      <c r="X867" s="122"/>
      <c r="Y867" s="122"/>
      <c r="Z867" s="122"/>
    </row>
    <row r="868" spans="1:26" ht="12.75" customHeight="1">
      <c r="A868" s="122"/>
      <c r="B868" s="122"/>
      <c r="C868" s="122"/>
      <c r="D868" s="122"/>
      <c r="E868" s="122"/>
      <c r="F868" s="122"/>
      <c r="G868" s="122"/>
      <c r="H868" s="122"/>
      <c r="I868" s="122"/>
      <c r="J868" s="122"/>
      <c r="K868" s="122"/>
      <c r="L868" s="122"/>
      <c r="M868" s="122"/>
      <c r="N868" s="122"/>
      <c r="O868" s="122"/>
      <c r="P868" s="122"/>
      <c r="Q868" s="122"/>
      <c r="R868" s="122"/>
      <c r="S868" s="122"/>
      <c r="T868" s="122"/>
      <c r="U868" s="122"/>
      <c r="V868" s="122"/>
      <c r="W868" s="122"/>
      <c r="X868" s="122"/>
      <c r="Y868" s="122"/>
      <c r="Z868" s="122"/>
    </row>
    <row r="869" spans="1:26" ht="12.75" customHeight="1">
      <c r="A869" s="122"/>
      <c r="B869" s="122"/>
      <c r="C869" s="122"/>
      <c r="D869" s="122"/>
      <c r="E869" s="122"/>
      <c r="F869" s="122"/>
      <c r="G869" s="122"/>
      <c r="H869" s="122"/>
      <c r="I869" s="122"/>
      <c r="J869" s="122"/>
      <c r="K869" s="122"/>
      <c r="L869" s="122"/>
      <c r="M869" s="122"/>
      <c r="N869" s="122"/>
      <c r="O869" s="122"/>
      <c r="P869" s="122"/>
      <c r="Q869" s="122"/>
      <c r="R869" s="122"/>
      <c r="S869" s="122"/>
      <c r="T869" s="122"/>
      <c r="U869" s="122"/>
      <c r="V869" s="122"/>
      <c r="W869" s="122"/>
      <c r="X869" s="122"/>
      <c r="Y869" s="122"/>
      <c r="Z869" s="122"/>
    </row>
    <row r="870" spans="1:26" ht="12.75" customHeight="1">
      <c r="A870" s="122"/>
      <c r="B870" s="122"/>
      <c r="C870" s="122"/>
      <c r="D870" s="122"/>
      <c r="E870" s="122"/>
      <c r="F870" s="122"/>
      <c r="G870" s="122"/>
      <c r="H870" s="122"/>
      <c r="I870" s="122"/>
      <c r="J870" s="122"/>
      <c r="K870" s="122"/>
      <c r="L870" s="122"/>
      <c r="M870" s="122"/>
      <c r="N870" s="122"/>
      <c r="O870" s="122"/>
      <c r="P870" s="122"/>
      <c r="Q870" s="122"/>
      <c r="R870" s="122"/>
      <c r="S870" s="122"/>
      <c r="T870" s="122"/>
      <c r="U870" s="122"/>
      <c r="V870" s="122"/>
      <c r="W870" s="122"/>
      <c r="X870" s="122"/>
      <c r="Y870" s="122"/>
      <c r="Z870" s="122"/>
    </row>
    <row r="871" spans="1:26" ht="12.75" customHeight="1">
      <c r="A871" s="122"/>
      <c r="B871" s="122"/>
      <c r="C871" s="122"/>
      <c r="D871" s="122"/>
      <c r="E871" s="122"/>
      <c r="F871" s="122"/>
      <c r="G871" s="122"/>
      <c r="H871" s="122"/>
      <c r="I871" s="122"/>
      <c r="J871" s="122"/>
      <c r="K871" s="122"/>
      <c r="L871" s="122"/>
      <c r="M871" s="122"/>
      <c r="N871" s="122"/>
      <c r="O871" s="122"/>
      <c r="P871" s="122"/>
      <c r="Q871" s="122"/>
      <c r="R871" s="122"/>
      <c r="S871" s="122"/>
      <c r="T871" s="122"/>
      <c r="U871" s="122"/>
      <c r="V871" s="122"/>
      <c r="W871" s="122"/>
      <c r="X871" s="122"/>
      <c r="Y871" s="122"/>
      <c r="Z871" s="122"/>
    </row>
    <row r="872" spans="1:26" ht="12.75" customHeight="1">
      <c r="A872" s="122"/>
      <c r="B872" s="122"/>
      <c r="C872" s="122"/>
      <c r="D872" s="122"/>
      <c r="E872" s="122"/>
      <c r="F872" s="122"/>
      <c r="G872" s="122"/>
      <c r="H872" s="122"/>
      <c r="I872" s="122"/>
      <c r="J872" s="122"/>
      <c r="K872" s="122"/>
      <c r="L872" s="122"/>
      <c r="M872" s="122"/>
      <c r="N872" s="122"/>
      <c r="O872" s="122"/>
      <c r="P872" s="122"/>
      <c r="Q872" s="122"/>
      <c r="R872" s="122"/>
      <c r="S872" s="122"/>
      <c r="T872" s="122"/>
      <c r="U872" s="122"/>
      <c r="V872" s="122"/>
      <c r="W872" s="122"/>
      <c r="X872" s="122"/>
      <c r="Y872" s="122"/>
      <c r="Z872" s="122"/>
    </row>
    <row r="873" spans="1:26" ht="12.75" customHeight="1">
      <c r="A873" s="122"/>
      <c r="B873" s="122"/>
      <c r="C873" s="122"/>
      <c r="D873" s="122"/>
      <c r="E873" s="122"/>
      <c r="F873" s="122"/>
      <c r="G873" s="122"/>
      <c r="H873" s="122"/>
      <c r="I873" s="122"/>
      <c r="J873" s="122"/>
      <c r="K873" s="122"/>
      <c r="L873" s="122"/>
      <c r="M873" s="122"/>
      <c r="N873" s="122"/>
      <c r="O873" s="122"/>
      <c r="P873" s="122"/>
      <c r="Q873" s="122"/>
      <c r="R873" s="122"/>
      <c r="S873" s="122"/>
      <c r="T873" s="122"/>
      <c r="U873" s="122"/>
      <c r="V873" s="122"/>
      <c r="W873" s="122"/>
      <c r="X873" s="122"/>
      <c r="Y873" s="122"/>
      <c r="Z873" s="122"/>
    </row>
    <row r="874" spans="1:26" ht="12.75" customHeight="1">
      <c r="A874" s="122"/>
      <c r="B874" s="122"/>
      <c r="C874" s="122"/>
      <c r="D874" s="122"/>
      <c r="E874" s="122"/>
      <c r="F874" s="122"/>
      <c r="G874" s="122"/>
      <c r="H874" s="122"/>
      <c r="I874" s="122"/>
      <c r="J874" s="122"/>
      <c r="K874" s="122"/>
      <c r="L874" s="122"/>
      <c r="M874" s="122"/>
      <c r="N874" s="122"/>
      <c r="O874" s="122"/>
      <c r="P874" s="122"/>
      <c r="Q874" s="122"/>
      <c r="R874" s="122"/>
      <c r="S874" s="122"/>
      <c r="T874" s="122"/>
      <c r="U874" s="122"/>
      <c r="V874" s="122"/>
      <c r="W874" s="122"/>
      <c r="X874" s="122"/>
      <c r="Y874" s="122"/>
      <c r="Z874" s="122"/>
    </row>
    <row r="875" spans="1:26" ht="12.75" customHeight="1">
      <c r="A875" s="122"/>
      <c r="B875" s="122"/>
      <c r="C875" s="122"/>
      <c r="D875" s="122"/>
      <c r="E875" s="122"/>
      <c r="F875" s="122"/>
      <c r="G875" s="122"/>
      <c r="H875" s="122"/>
      <c r="I875" s="122"/>
      <c r="J875" s="122"/>
      <c r="K875" s="122"/>
      <c r="L875" s="122"/>
      <c r="M875" s="122"/>
      <c r="N875" s="122"/>
      <c r="O875" s="122"/>
      <c r="P875" s="122"/>
      <c r="Q875" s="122"/>
      <c r="R875" s="122"/>
      <c r="S875" s="122"/>
      <c r="T875" s="122"/>
      <c r="U875" s="122"/>
      <c r="V875" s="122"/>
      <c r="W875" s="122"/>
      <c r="X875" s="122"/>
      <c r="Y875" s="122"/>
      <c r="Z875" s="122"/>
    </row>
    <row r="876" spans="1:26" ht="12.75" customHeight="1">
      <c r="A876" s="122"/>
      <c r="B876" s="122"/>
      <c r="C876" s="122"/>
      <c r="D876" s="122"/>
      <c r="E876" s="122"/>
      <c r="F876" s="122"/>
      <c r="G876" s="122"/>
      <c r="H876" s="122"/>
      <c r="I876" s="122"/>
      <c r="J876" s="122"/>
      <c r="K876" s="122"/>
      <c r="L876" s="122"/>
      <c r="M876" s="122"/>
      <c r="N876" s="122"/>
      <c r="O876" s="122"/>
      <c r="P876" s="122"/>
      <c r="Q876" s="122"/>
      <c r="R876" s="122"/>
      <c r="S876" s="122"/>
      <c r="T876" s="122"/>
      <c r="U876" s="122"/>
      <c r="V876" s="122"/>
      <c r="W876" s="122"/>
      <c r="X876" s="122"/>
      <c r="Y876" s="122"/>
      <c r="Z876" s="122"/>
    </row>
    <row r="877" spans="1:26" ht="12.75" customHeight="1">
      <c r="A877" s="122"/>
      <c r="B877" s="122"/>
      <c r="C877" s="122"/>
      <c r="D877" s="122"/>
      <c r="E877" s="122"/>
      <c r="F877" s="122"/>
      <c r="G877" s="122"/>
      <c r="H877" s="122"/>
      <c r="I877" s="122"/>
      <c r="J877" s="122"/>
      <c r="K877" s="122"/>
      <c r="L877" s="122"/>
      <c r="M877" s="122"/>
      <c r="N877" s="122"/>
      <c r="O877" s="122"/>
      <c r="P877" s="122"/>
      <c r="Q877" s="122"/>
      <c r="R877" s="122"/>
      <c r="S877" s="122"/>
      <c r="T877" s="122"/>
      <c r="U877" s="122"/>
      <c r="V877" s="122"/>
      <c r="W877" s="122"/>
      <c r="X877" s="122"/>
      <c r="Y877" s="122"/>
      <c r="Z877" s="122"/>
    </row>
    <row r="878" spans="1:26" ht="12.75" customHeight="1">
      <c r="A878" s="122"/>
      <c r="B878" s="122"/>
      <c r="C878" s="122"/>
      <c r="D878" s="122"/>
      <c r="E878" s="122"/>
      <c r="F878" s="122"/>
      <c r="G878" s="122"/>
      <c r="H878" s="122"/>
      <c r="I878" s="122"/>
      <c r="J878" s="122"/>
      <c r="K878" s="122"/>
      <c r="L878" s="122"/>
      <c r="M878" s="122"/>
      <c r="N878" s="122"/>
      <c r="O878" s="122"/>
      <c r="P878" s="122"/>
      <c r="Q878" s="122"/>
      <c r="R878" s="122"/>
      <c r="S878" s="122"/>
      <c r="T878" s="122"/>
      <c r="U878" s="122"/>
      <c r="V878" s="122"/>
      <c r="W878" s="122"/>
      <c r="X878" s="122"/>
      <c r="Y878" s="122"/>
      <c r="Z878" s="122"/>
    </row>
    <row r="879" spans="1:26" ht="12.75" customHeight="1">
      <c r="A879" s="122"/>
      <c r="B879" s="122"/>
      <c r="C879" s="122"/>
      <c r="D879" s="122"/>
      <c r="E879" s="122"/>
      <c r="F879" s="122"/>
      <c r="G879" s="122"/>
      <c r="H879" s="122"/>
      <c r="I879" s="122"/>
      <c r="J879" s="122"/>
      <c r="K879" s="122"/>
      <c r="L879" s="122"/>
      <c r="M879" s="122"/>
      <c r="N879" s="122"/>
      <c r="O879" s="122"/>
      <c r="P879" s="122"/>
      <c r="Q879" s="122"/>
      <c r="R879" s="122"/>
      <c r="S879" s="122"/>
      <c r="T879" s="122"/>
      <c r="U879" s="122"/>
      <c r="V879" s="122"/>
      <c r="W879" s="122"/>
      <c r="X879" s="122"/>
      <c r="Y879" s="122"/>
      <c r="Z879" s="122"/>
    </row>
    <row r="880" spans="1:26" ht="12.75" customHeight="1">
      <c r="A880" s="122"/>
      <c r="B880" s="122"/>
      <c r="C880" s="122"/>
      <c r="D880" s="122"/>
      <c r="E880" s="122"/>
      <c r="F880" s="122"/>
      <c r="G880" s="122"/>
      <c r="H880" s="122"/>
      <c r="I880" s="122"/>
      <c r="J880" s="122"/>
      <c r="K880" s="122"/>
      <c r="L880" s="122"/>
      <c r="M880" s="122"/>
      <c r="N880" s="122"/>
      <c r="O880" s="122"/>
      <c r="P880" s="122"/>
      <c r="Q880" s="122"/>
      <c r="R880" s="122"/>
      <c r="S880" s="122"/>
      <c r="T880" s="122"/>
      <c r="U880" s="122"/>
      <c r="V880" s="122"/>
      <c r="W880" s="122"/>
      <c r="X880" s="122"/>
      <c r="Y880" s="122"/>
      <c r="Z880" s="122"/>
    </row>
    <row r="881" spans="1:26" ht="12.75" customHeight="1">
      <c r="A881" s="122"/>
      <c r="B881" s="122"/>
      <c r="C881" s="122"/>
      <c r="D881" s="122"/>
      <c r="E881" s="122"/>
      <c r="F881" s="122"/>
      <c r="G881" s="122"/>
      <c r="H881" s="122"/>
      <c r="I881" s="122"/>
      <c r="J881" s="122"/>
      <c r="K881" s="122"/>
      <c r="L881" s="122"/>
      <c r="M881" s="122"/>
      <c r="N881" s="122"/>
      <c r="O881" s="122"/>
      <c r="P881" s="122"/>
      <c r="Q881" s="122"/>
      <c r="R881" s="122"/>
      <c r="S881" s="122"/>
      <c r="T881" s="122"/>
      <c r="U881" s="122"/>
      <c r="V881" s="122"/>
      <c r="W881" s="122"/>
      <c r="X881" s="122"/>
      <c r="Y881" s="122"/>
      <c r="Z881" s="122"/>
    </row>
    <row r="882" spans="1:26" ht="12.75" customHeight="1">
      <c r="A882" s="122"/>
      <c r="B882" s="122"/>
      <c r="C882" s="122"/>
      <c r="D882" s="122"/>
      <c r="E882" s="122"/>
      <c r="F882" s="122"/>
      <c r="G882" s="122"/>
      <c r="H882" s="122"/>
      <c r="I882" s="122"/>
      <c r="J882" s="122"/>
      <c r="K882" s="122"/>
      <c r="L882" s="122"/>
      <c r="M882" s="122"/>
      <c r="N882" s="122"/>
      <c r="O882" s="122"/>
      <c r="P882" s="122"/>
      <c r="Q882" s="122"/>
      <c r="R882" s="122"/>
      <c r="S882" s="122"/>
      <c r="T882" s="122"/>
      <c r="U882" s="122"/>
      <c r="V882" s="122"/>
      <c r="W882" s="122"/>
      <c r="X882" s="122"/>
      <c r="Y882" s="122"/>
      <c r="Z882" s="122"/>
    </row>
    <row r="883" spans="1:26" ht="12.75" customHeight="1">
      <c r="A883" s="122"/>
      <c r="B883" s="122"/>
      <c r="C883" s="122"/>
      <c r="D883" s="122"/>
      <c r="E883" s="122"/>
      <c r="F883" s="122"/>
      <c r="G883" s="122"/>
      <c r="H883" s="122"/>
      <c r="I883" s="122"/>
      <c r="J883" s="122"/>
      <c r="K883" s="122"/>
      <c r="L883" s="122"/>
      <c r="M883" s="122"/>
      <c r="N883" s="122"/>
      <c r="O883" s="122"/>
      <c r="P883" s="122"/>
      <c r="Q883" s="122"/>
      <c r="R883" s="122"/>
      <c r="S883" s="122"/>
      <c r="T883" s="122"/>
      <c r="U883" s="122"/>
      <c r="V883" s="122"/>
      <c r="W883" s="122"/>
      <c r="X883" s="122"/>
      <c r="Y883" s="122"/>
      <c r="Z883" s="122"/>
    </row>
    <row r="884" spans="1:26" ht="12.75" customHeight="1">
      <c r="A884" s="122"/>
      <c r="B884" s="122"/>
      <c r="C884" s="122"/>
      <c r="D884" s="122"/>
      <c r="E884" s="122"/>
      <c r="F884" s="122"/>
      <c r="G884" s="122"/>
      <c r="H884" s="122"/>
      <c r="I884" s="122"/>
      <c r="J884" s="122"/>
      <c r="K884" s="122"/>
      <c r="L884" s="122"/>
      <c r="M884" s="122"/>
      <c r="N884" s="122"/>
      <c r="O884" s="122"/>
      <c r="P884" s="122"/>
      <c r="Q884" s="122"/>
      <c r="R884" s="122"/>
      <c r="S884" s="122"/>
      <c r="T884" s="122"/>
      <c r="U884" s="122"/>
      <c r="V884" s="122"/>
      <c r="W884" s="122"/>
      <c r="X884" s="122"/>
      <c r="Y884" s="122"/>
      <c r="Z884" s="122"/>
    </row>
    <row r="885" spans="1:26" ht="12.75" customHeight="1">
      <c r="A885" s="122"/>
      <c r="B885" s="122"/>
      <c r="C885" s="122"/>
      <c r="D885" s="122"/>
      <c r="E885" s="122"/>
      <c r="F885" s="122"/>
      <c r="G885" s="122"/>
      <c r="H885" s="122"/>
      <c r="I885" s="122"/>
      <c r="J885" s="122"/>
      <c r="K885" s="122"/>
      <c r="L885" s="122"/>
      <c r="M885" s="122"/>
      <c r="N885" s="122"/>
      <c r="O885" s="122"/>
      <c r="P885" s="122"/>
      <c r="Q885" s="122"/>
      <c r="R885" s="122"/>
      <c r="S885" s="122"/>
      <c r="T885" s="122"/>
      <c r="U885" s="122"/>
      <c r="V885" s="122"/>
      <c r="W885" s="122"/>
      <c r="X885" s="122"/>
      <c r="Y885" s="122"/>
      <c r="Z885" s="122"/>
    </row>
    <row r="886" spans="1:26" ht="12.75" customHeight="1">
      <c r="A886" s="122"/>
      <c r="B886" s="122"/>
      <c r="C886" s="122"/>
      <c r="D886" s="122"/>
      <c r="E886" s="122"/>
      <c r="F886" s="122"/>
      <c r="G886" s="122"/>
      <c r="H886" s="122"/>
      <c r="I886" s="122"/>
      <c r="J886" s="122"/>
      <c r="K886" s="122"/>
      <c r="L886" s="122"/>
      <c r="M886" s="122"/>
      <c r="N886" s="122"/>
      <c r="O886" s="122"/>
      <c r="P886" s="122"/>
      <c r="Q886" s="122"/>
      <c r="R886" s="122"/>
      <c r="S886" s="122"/>
      <c r="T886" s="122"/>
      <c r="U886" s="122"/>
      <c r="V886" s="122"/>
      <c r="W886" s="122"/>
      <c r="X886" s="122"/>
      <c r="Y886" s="122"/>
      <c r="Z886" s="122"/>
    </row>
    <row r="887" spans="1:26" ht="12.75" customHeight="1">
      <c r="A887" s="122"/>
      <c r="B887" s="122"/>
      <c r="C887" s="122"/>
      <c r="D887" s="122"/>
      <c r="E887" s="122"/>
      <c r="F887" s="122"/>
      <c r="G887" s="122"/>
      <c r="H887" s="122"/>
      <c r="I887" s="122"/>
      <c r="J887" s="122"/>
      <c r="K887" s="122"/>
      <c r="L887" s="122"/>
      <c r="M887" s="122"/>
      <c r="N887" s="122"/>
      <c r="O887" s="122"/>
      <c r="P887" s="122"/>
      <c r="Q887" s="122"/>
      <c r="R887" s="122"/>
      <c r="S887" s="122"/>
      <c r="T887" s="122"/>
      <c r="U887" s="122"/>
      <c r="V887" s="122"/>
      <c r="W887" s="122"/>
      <c r="X887" s="122"/>
      <c r="Y887" s="122"/>
      <c r="Z887" s="122"/>
    </row>
    <row r="888" spans="1:26" ht="12.75" customHeight="1">
      <c r="A888" s="122"/>
      <c r="B888" s="122"/>
      <c r="C888" s="122"/>
      <c r="D888" s="122"/>
      <c r="E888" s="122"/>
      <c r="F888" s="122"/>
      <c r="G888" s="122"/>
      <c r="H888" s="122"/>
      <c r="I888" s="122"/>
      <c r="J888" s="122"/>
      <c r="K888" s="122"/>
      <c r="L888" s="122"/>
      <c r="M888" s="122"/>
      <c r="N888" s="122"/>
      <c r="O888" s="122"/>
      <c r="P888" s="122"/>
      <c r="Q888" s="122"/>
      <c r="R888" s="122"/>
      <c r="S888" s="122"/>
      <c r="T888" s="122"/>
      <c r="U888" s="122"/>
      <c r="V888" s="122"/>
      <c r="W888" s="122"/>
      <c r="X888" s="122"/>
      <c r="Y888" s="122"/>
      <c r="Z888" s="122"/>
    </row>
    <row r="889" spans="1:26" ht="12.75" customHeight="1">
      <c r="A889" s="122"/>
      <c r="B889" s="122"/>
      <c r="C889" s="122"/>
      <c r="D889" s="122"/>
      <c r="E889" s="122"/>
      <c r="F889" s="122"/>
      <c r="G889" s="122"/>
      <c r="H889" s="122"/>
      <c r="I889" s="122"/>
      <c r="J889" s="122"/>
      <c r="K889" s="122"/>
      <c r="L889" s="122"/>
      <c r="M889" s="122"/>
      <c r="N889" s="122"/>
      <c r="O889" s="122"/>
      <c r="P889" s="122"/>
      <c r="Q889" s="122"/>
      <c r="R889" s="122"/>
      <c r="S889" s="122"/>
      <c r="T889" s="122"/>
      <c r="U889" s="122"/>
      <c r="V889" s="122"/>
      <c r="W889" s="122"/>
      <c r="X889" s="122"/>
      <c r="Y889" s="122"/>
      <c r="Z889" s="122"/>
    </row>
    <row r="890" spans="1:26" ht="12.75" customHeight="1">
      <c r="A890" s="122"/>
      <c r="B890" s="122"/>
      <c r="C890" s="122"/>
      <c r="D890" s="122"/>
      <c r="E890" s="122"/>
      <c r="F890" s="122"/>
      <c r="G890" s="122"/>
      <c r="H890" s="122"/>
      <c r="I890" s="122"/>
      <c r="J890" s="122"/>
      <c r="K890" s="122"/>
      <c r="L890" s="122"/>
      <c r="M890" s="122"/>
      <c r="N890" s="122"/>
      <c r="O890" s="122"/>
      <c r="P890" s="122"/>
      <c r="Q890" s="122"/>
      <c r="R890" s="122"/>
      <c r="S890" s="122"/>
      <c r="T890" s="122"/>
      <c r="U890" s="122"/>
      <c r="V890" s="122"/>
      <c r="W890" s="122"/>
      <c r="X890" s="122"/>
      <c r="Y890" s="122"/>
      <c r="Z890" s="122"/>
    </row>
    <row r="891" spans="1:26" ht="12.75" customHeight="1">
      <c r="A891" s="122"/>
      <c r="B891" s="122"/>
      <c r="C891" s="122"/>
      <c r="D891" s="122"/>
      <c r="E891" s="122"/>
      <c r="F891" s="122"/>
      <c r="G891" s="122"/>
      <c r="H891" s="122"/>
      <c r="I891" s="122"/>
      <c r="J891" s="122"/>
      <c r="K891" s="122"/>
      <c r="L891" s="122"/>
      <c r="M891" s="122"/>
      <c r="N891" s="122"/>
      <c r="O891" s="122"/>
      <c r="P891" s="122"/>
      <c r="Q891" s="122"/>
      <c r="R891" s="122"/>
      <c r="S891" s="122"/>
      <c r="T891" s="122"/>
      <c r="U891" s="122"/>
      <c r="V891" s="122"/>
      <c r="W891" s="122"/>
      <c r="X891" s="122"/>
      <c r="Y891" s="122"/>
      <c r="Z891" s="122"/>
    </row>
    <row r="892" spans="1:26" ht="12.75" customHeight="1">
      <c r="A892" s="122"/>
      <c r="B892" s="122"/>
      <c r="C892" s="122"/>
      <c r="D892" s="122"/>
      <c r="E892" s="122"/>
      <c r="F892" s="122"/>
      <c r="G892" s="122"/>
      <c r="H892" s="122"/>
      <c r="I892" s="122"/>
      <c r="J892" s="122"/>
      <c r="K892" s="122"/>
      <c r="L892" s="122"/>
      <c r="M892" s="122"/>
      <c r="N892" s="122"/>
      <c r="O892" s="122"/>
      <c r="P892" s="122"/>
      <c r="Q892" s="122"/>
      <c r="R892" s="122"/>
      <c r="S892" s="122"/>
      <c r="T892" s="122"/>
      <c r="U892" s="122"/>
      <c r="V892" s="122"/>
      <c r="W892" s="122"/>
      <c r="X892" s="122"/>
      <c r="Y892" s="122"/>
      <c r="Z892" s="122"/>
    </row>
    <row r="893" spans="1:26" ht="12.75" customHeight="1">
      <c r="A893" s="122"/>
      <c r="B893" s="122"/>
      <c r="C893" s="122"/>
      <c r="D893" s="122"/>
      <c r="E893" s="122"/>
      <c r="F893" s="122"/>
      <c r="G893" s="122"/>
      <c r="H893" s="122"/>
      <c r="I893" s="122"/>
      <c r="J893" s="122"/>
      <c r="K893" s="122"/>
      <c r="L893" s="122"/>
      <c r="M893" s="122"/>
      <c r="N893" s="122"/>
      <c r="O893" s="122"/>
      <c r="P893" s="122"/>
      <c r="Q893" s="122"/>
      <c r="R893" s="122"/>
      <c r="S893" s="122"/>
      <c r="T893" s="122"/>
      <c r="U893" s="122"/>
      <c r="V893" s="122"/>
      <c r="W893" s="122"/>
      <c r="X893" s="122"/>
      <c r="Y893" s="122"/>
      <c r="Z893" s="122"/>
    </row>
    <row r="894" spans="1:26" ht="12.75" customHeight="1">
      <c r="A894" s="122"/>
      <c r="B894" s="122"/>
      <c r="C894" s="122"/>
      <c r="D894" s="122"/>
      <c r="E894" s="122"/>
      <c r="F894" s="122"/>
      <c r="G894" s="122"/>
      <c r="H894" s="122"/>
      <c r="I894" s="122"/>
      <c r="J894" s="122"/>
      <c r="K894" s="122"/>
      <c r="L894" s="122"/>
      <c r="M894" s="122"/>
      <c r="N894" s="122"/>
      <c r="O894" s="122"/>
      <c r="P894" s="122"/>
      <c r="Q894" s="122"/>
      <c r="R894" s="122"/>
      <c r="S894" s="122"/>
      <c r="T894" s="122"/>
      <c r="U894" s="122"/>
      <c r="V894" s="122"/>
      <c r="W894" s="122"/>
      <c r="X894" s="122"/>
      <c r="Y894" s="122"/>
      <c r="Z894" s="122"/>
    </row>
    <row r="895" spans="1:26" ht="12.75" customHeight="1">
      <c r="A895" s="122"/>
      <c r="B895" s="122"/>
      <c r="C895" s="122"/>
      <c r="D895" s="122"/>
      <c r="E895" s="122"/>
      <c r="F895" s="122"/>
      <c r="G895" s="122"/>
      <c r="H895" s="122"/>
      <c r="I895" s="122"/>
      <c r="J895" s="122"/>
      <c r="K895" s="122"/>
      <c r="L895" s="122"/>
      <c r="M895" s="122"/>
      <c r="N895" s="122"/>
      <c r="O895" s="122"/>
      <c r="P895" s="122"/>
      <c r="Q895" s="122"/>
      <c r="R895" s="122"/>
      <c r="S895" s="122"/>
      <c r="T895" s="122"/>
      <c r="U895" s="122"/>
      <c r="V895" s="122"/>
      <c r="W895" s="122"/>
      <c r="X895" s="122"/>
      <c r="Y895" s="122"/>
      <c r="Z895" s="122"/>
    </row>
    <row r="896" spans="1:26" ht="12.75" customHeight="1">
      <c r="A896" s="122"/>
      <c r="B896" s="122"/>
      <c r="C896" s="122"/>
      <c r="D896" s="122"/>
      <c r="E896" s="122"/>
      <c r="F896" s="122"/>
      <c r="G896" s="122"/>
      <c r="H896" s="122"/>
      <c r="I896" s="122"/>
      <c r="J896" s="122"/>
      <c r="K896" s="122"/>
      <c r="L896" s="122"/>
      <c r="M896" s="122"/>
      <c r="N896" s="122"/>
      <c r="O896" s="122"/>
      <c r="P896" s="122"/>
      <c r="Q896" s="122"/>
      <c r="R896" s="122"/>
      <c r="S896" s="122"/>
      <c r="T896" s="122"/>
      <c r="U896" s="122"/>
      <c r="V896" s="122"/>
      <c r="W896" s="122"/>
      <c r="X896" s="122"/>
      <c r="Y896" s="122"/>
      <c r="Z896" s="122"/>
    </row>
    <row r="897" spans="1:26" ht="12.75" customHeight="1">
      <c r="A897" s="122"/>
      <c r="B897" s="122"/>
      <c r="C897" s="122"/>
      <c r="D897" s="122"/>
      <c r="E897" s="122"/>
      <c r="F897" s="122"/>
      <c r="G897" s="122"/>
      <c r="H897" s="122"/>
      <c r="I897" s="122"/>
      <c r="J897" s="122"/>
      <c r="K897" s="122"/>
      <c r="L897" s="122"/>
      <c r="M897" s="122"/>
      <c r="N897" s="122"/>
      <c r="O897" s="122"/>
      <c r="P897" s="122"/>
      <c r="Q897" s="122"/>
      <c r="R897" s="122"/>
      <c r="S897" s="122"/>
      <c r="T897" s="122"/>
      <c r="U897" s="122"/>
      <c r="V897" s="122"/>
      <c r="W897" s="122"/>
      <c r="X897" s="122"/>
      <c r="Y897" s="122"/>
      <c r="Z897" s="122"/>
    </row>
    <row r="898" spans="1:26" ht="12.75" customHeight="1">
      <c r="A898" s="122"/>
      <c r="B898" s="122"/>
      <c r="C898" s="122"/>
      <c r="D898" s="122"/>
      <c r="E898" s="122"/>
      <c r="F898" s="122"/>
      <c r="G898" s="122"/>
      <c r="H898" s="122"/>
      <c r="I898" s="122"/>
      <c r="J898" s="122"/>
      <c r="K898" s="122"/>
      <c r="L898" s="122"/>
      <c r="M898" s="122"/>
      <c r="N898" s="122"/>
      <c r="O898" s="122"/>
      <c r="P898" s="122"/>
      <c r="Q898" s="122"/>
      <c r="R898" s="122"/>
      <c r="S898" s="122"/>
      <c r="T898" s="122"/>
      <c r="U898" s="122"/>
      <c r="V898" s="122"/>
      <c r="W898" s="122"/>
      <c r="X898" s="122"/>
      <c r="Y898" s="122"/>
      <c r="Z898" s="122"/>
    </row>
    <row r="899" spans="1:26" ht="12.75" customHeight="1">
      <c r="A899" s="122"/>
      <c r="B899" s="122"/>
      <c r="C899" s="122"/>
      <c r="D899" s="122"/>
      <c r="E899" s="122"/>
      <c r="F899" s="122"/>
      <c r="G899" s="122"/>
      <c r="H899" s="122"/>
      <c r="I899" s="122"/>
      <c r="J899" s="122"/>
      <c r="K899" s="122"/>
      <c r="L899" s="122"/>
      <c r="M899" s="122"/>
      <c r="N899" s="122"/>
      <c r="O899" s="122"/>
      <c r="P899" s="122"/>
      <c r="Q899" s="122"/>
      <c r="R899" s="122"/>
      <c r="S899" s="122"/>
      <c r="T899" s="122"/>
      <c r="U899" s="122"/>
      <c r="V899" s="122"/>
      <c r="W899" s="122"/>
      <c r="X899" s="122"/>
      <c r="Y899" s="122"/>
      <c r="Z899" s="122"/>
    </row>
    <row r="900" spans="1:26" ht="12.75" customHeight="1">
      <c r="A900" s="122"/>
      <c r="B900" s="122"/>
      <c r="C900" s="122"/>
      <c r="D900" s="122"/>
      <c r="E900" s="122"/>
      <c r="F900" s="122"/>
      <c r="G900" s="122"/>
      <c r="H900" s="122"/>
      <c r="I900" s="122"/>
      <c r="J900" s="122"/>
      <c r="K900" s="122"/>
      <c r="L900" s="122"/>
      <c r="M900" s="122"/>
      <c r="N900" s="122"/>
      <c r="O900" s="122"/>
      <c r="P900" s="122"/>
      <c r="Q900" s="122"/>
      <c r="R900" s="122"/>
      <c r="S900" s="122"/>
      <c r="T900" s="122"/>
      <c r="U900" s="122"/>
      <c r="V900" s="122"/>
      <c r="W900" s="122"/>
      <c r="X900" s="122"/>
      <c r="Y900" s="122"/>
      <c r="Z900" s="122"/>
    </row>
    <row r="901" spans="1:26" ht="12.75" customHeight="1">
      <c r="A901" s="122"/>
      <c r="B901" s="122"/>
      <c r="C901" s="122"/>
      <c r="D901" s="122"/>
      <c r="E901" s="122"/>
      <c r="F901" s="122"/>
      <c r="G901" s="122"/>
      <c r="H901" s="122"/>
      <c r="I901" s="122"/>
      <c r="J901" s="122"/>
      <c r="K901" s="122"/>
      <c r="L901" s="122"/>
      <c r="M901" s="122"/>
      <c r="N901" s="122"/>
      <c r="O901" s="122"/>
      <c r="P901" s="122"/>
      <c r="Q901" s="122"/>
      <c r="R901" s="122"/>
      <c r="S901" s="122"/>
      <c r="T901" s="122"/>
      <c r="U901" s="122"/>
      <c r="V901" s="122"/>
      <c r="W901" s="122"/>
      <c r="X901" s="122"/>
      <c r="Y901" s="122"/>
      <c r="Z901" s="122"/>
    </row>
    <row r="902" spans="1:26" ht="12.75" customHeight="1">
      <c r="A902" s="122"/>
      <c r="B902" s="122"/>
      <c r="C902" s="122"/>
      <c r="D902" s="122"/>
      <c r="E902" s="122"/>
      <c r="F902" s="122"/>
      <c r="G902" s="122"/>
      <c r="H902" s="122"/>
      <c r="I902" s="122"/>
      <c r="J902" s="122"/>
      <c r="K902" s="122"/>
      <c r="L902" s="122"/>
      <c r="M902" s="122"/>
      <c r="N902" s="122"/>
      <c r="O902" s="122"/>
      <c r="P902" s="122"/>
      <c r="Q902" s="122"/>
      <c r="R902" s="122"/>
      <c r="S902" s="122"/>
      <c r="T902" s="122"/>
      <c r="U902" s="122"/>
      <c r="V902" s="122"/>
      <c r="W902" s="122"/>
      <c r="X902" s="122"/>
      <c r="Y902" s="122"/>
      <c r="Z902" s="122"/>
    </row>
    <row r="903" spans="1:26" ht="12.75" customHeight="1">
      <c r="A903" s="122"/>
      <c r="B903" s="122"/>
      <c r="C903" s="122"/>
      <c r="D903" s="122"/>
      <c r="E903" s="122"/>
      <c r="F903" s="122"/>
      <c r="G903" s="122"/>
      <c r="H903" s="122"/>
      <c r="I903" s="122"/>
      <c r="J903" s="122"/>
      <c r="K903" s="122"/>
      <c r="L903" s="122"/>
      <c r="M903" s="122"/>
      <c r="N903" s="122"/>
      <c r="O903" s="122"/>
      <c r="P903" s="122"/>
      <c r="Q903" s="122"/>
      <c r="R903" s="122"/>
      <c r="S903" s="122"/>
      <c r="T903" s="122"/>
      <c r="U903" s="122"/>
      <c r="V903" s="122"/>
      <c r="W903" s="122"/>
      <c r="X903" s="122"/>
      <c r="Y903" s="122"/>
      <c r="Z903" s="122"/>
    </row>
    <row r="904" spans="1:26" ht="12.75" customHeight="1">
      <c r="A904" s="122"/>
      <c r="B904" s="122"/>
      <c r="C904" s="122"/>
      <c r="D904" s="122"/>
      <c r="E904" s="122"/>
      <c r="F904" s="122"/>
      <c r="G904" s="122"/>
      <c r="H904" s="122"/>
      <c r="I904" s="122"/>
      <c r="J904" s="122"/>
      <c r="K904" s="122"/>
      <c r="L904" s="122"/>
      <c r="M904" s="122"/>
      <c r="N904" s="122"/>
      <c r="O904" s="122"/>
      <c r="P904" s="122"/>
      <c r="Q904" s="122"/>
      <c r="R904" s="122"/>
      <c r="S904" s="122"/>
      <c r="T904" s="122"/>
      <c r="U904" s="122"/>
      <c r="V904" s="122"/>
      <c r="W904" s="122"/>
      <c r="X904" s="122"/>
      <c r="Y904" s="122"/>
      <c r="Z904" s="122"/>
    </row>
    <row r="905" spans="1:26" ht="12.75" customHeight="1">
      <c r="A905" s="122"/>
      <c r="B905" s="122"/>
      <c r="C905" s="122"/>
      <c r="D905" s="122"/>
      <c r="E905" s="122"/>
      <c r="F905" s="122"/>
      <c r="G905" s="122"/>
      <c r="H905" s="122"/>
      <c r="I905" s="122"/>
      <c r="J905" s="122"/>
      <c r="K905" s="122"/>
      <c r="L905" s="122"/>
      <c r="M905" s="122"/>
      <c r="N905" s="122"/>
      <c r="O905" s="122"/>
      <c r="P905" s="122"/>
      <c r="Q905" s="122"/>
      <c r="R905" s="122"/>
      <c r="S905" s="122"/>
      <c r="T905" s="122"/>
      <c r="U905" s="122"/>
      <c r="V905" s="122"/>
      <c r="W905" s="122"/>
      <c r="X905" s="122"/>
      <c r="Y905" s="122"/>
      <c r="Z905" s="122"/>
    </row>
    <row r="906" spans="1:26" ht="12.75" customHeight="1">
      <c r="A906" s="122"/>
      <c r="B906" s="122"/>
      <c r="C906" s="122"/>
      <c r="D906" s="122"/>
      <c r="E906" s="122"/>
      <c r="F906" s="122"/>
      <c r="G906" s="122"/>
      <c r="H906" s="122"/>
      <c r="I906" s="122"/>
      <c r="J906" s="122"/>
      <c r="K906" s="122"/>
      <c r="L906" s="122"/>
      <c r="M906" s="122"/>
      <c r="N906" s="122"/>
      <c r="O906" s="122"/>
      <c r="P906" s="122"/>
      <c r="Q906" s="122"/>
      <c r="R906" s="122"/>
      <c r="S906" s="122"/>
      <c r="T906" s="122"/>
      <c r="U906" s="122"/>
      <c r="V906" s="122"/>
      <c r="W906" s="122"/>
      <c r="X906" s="122"/>
      <c r="Y906" s="122"/>
      <c r="Z906" s="122"/>
    </row>
    <row r="907" spans="1:26" ht="12.75" customHeight="1">
      <c r="A907" s="122"/>
      <c r="B907" s="122"/>
      <c r="C907" s="122"/>
      <c r="D907" s="122"/>
      <c r="E907" s="122"/>
      <c r="F907" s="122"/>
      <c r="G907" s="122"/>
      <c r="H907" s="122"/>
      <c r="I907" s="122"/>
      <c r="J907" s="122"/>
      <c r="K907" s="122"/>
      <c r="L907" s="122"/>
      <c r="M907" s="122"/>
      <c r="N907" s="122"/>
      <c r="O907" s="122"/>
      <c r="P907" s="122"/>
      <c r="Q907" s="122"/>
      <c r="R907" s="122"/>
      <c r="S907" s="122"/>
      <c r="T907" s="122"/>
      <c r="U907" s="122"/>
      <c r="V907" s="122"/>
      <c r="W907" s="122"/>
      <c r="X907" s="122"/>
      <c r="Y907" s="122"/>
      <c r="Z907" s="122"/>
    </row>
    <row r="908" spans="1:26" ht="12.75" customHeight="1">
      <c r="A908" s="122"/>
      <c r="B908" s="122"/>
      <c r="C908" s="122"/>
      <c r="D908" s="122"/>
      <c r="E908" s="122"/>
      <c r="F908" s="122"/>
      <c r="G908" s="122"/>
      <c r="H908" s="122"/>
      <c r="I908" s="122"/>
      <c r="J908" s="122"/>
      <c r="K908" s="122"/>
      <c r="L908" s="122"/>
      <c r="M908" s="122"/>
      <c r="N908" s="122"/>
      <c r="O908" s="122"/>
      <c r="P908" s="122"/>
      <c r="Q908" s="122"/>
      <c r="R908" s="122"/>
      <c r="S908" s="122"/>
      <c r="T908" s="122"/>
      <c r="U908" s="122"/>
      <c r="V908" s="122"/>
      <c r="W908" s="122"/>
      <c r="X908" s="122"/>
      <c r="Y908" s="122"/>
      <c r="Z908" s="122"/>
    </row>
    <row r="909" spans="1:26" ht="12.75" customHeight="1">
      <c r="A909" s="122"/>
      <c r="B909" s="122"/>
      <c r="C909" s="122"/>
      <c r="D909" s="122"/>
      <c r="E909" s="122"/>
      <c r="F909" s="122"/>
      <c r="G909" s="122"/>
      <c r="H909" s="122"/>
      <c r="I909" s="122"/>
      <c r="J909" s="122"/>
      <c r="K909" s="122"/>
      <c r="L909" s="122"/>
      <c r="M909" s="122"/>
      <c r="N909" s="122"/>
      <c r="O909" s="122"/>
      <c r="P909" s="122"/>
      <c r="Q909" s="122"/>
      <c r="R909" s="122"/>
      <c r="S909" s="122"/>
      <c r="T909" s="122"/>
      <c r="U909" s="122"/>
      <c r="V909" s="122"/>
      <c r="W909" s="122"/>
      <c r="X909" s="122"/>
      <c r="Y909" s="122"/>
      <c r="Z909" s="122"/>
    </row>
    <row r="910" spans="1:26" ht="12.75" customHeight="1">
      <c r="A910" s="122"/>
      <c r="B910" s="122"/>
      <c r="C910" s="122"/>
      <c r="D910" s="122"/>
      <c r="E910" s="122"/>
      <c r="F910" s="122"/>
      <c r="G910" s="122"/>
      <c r="H910" s="122"/>
      <c r="I910" s="122"/>
      <c r="J910" s="122"/>
      <c r="K910" s="122"/>
      <c r="L910" s="122"/>
      <c r="M910" s="122"/>
      <c r="N910" s="122"/>
      <c r="O910" s="122"/>
      <c r="P910" s="122"/>
      <c r="Q910" s="122"/>
      <c r="R910" s="122"/>
      <c r="S910" s="122"/>
      <c r="T910" s="122"/>
      <c r="U910" s="122"/>
      <c r="V910" s="122"/>
      <c r="W910" s="122"/>
      <c r="X910" s="122"/>
      <c r="Y910" s="122"/>
      <c r="Z910" s="122"/>
    </row>
    <row r="911" spans="1:26" ht="12.75" customHeight="1">
      <c r="A911" s="122"/>
      <c r="B911" s="122"/>
      <c r="C911" s="122"/>
      <c r="D911" s="122"/>
      <c r="E911" s="122"/>
      <c r="F911" s="122"/>
      <c r="G911" s="122"/>
      <c r="H911" s="122"/>
      <c r="I911" s="122"/>
      <c r="J911" s="122"/>
      <c r="K911" s="122"/>
      <c r="L911" s="122"/>
      <c r="M911" s="122"/>
      <c r="N911" s="122"/>
      <c r="O911" s="122"/>
      <c r="P911" s="122"/>
      <c r="Q911" s="122"/>
      <c r="R911" s="122"/>
      <c r="S911" s="122"/>
      <c r="T911" s="122"/>
      <c r="U911" s="122"/>
      <c r="V911" s="122"/>
      <c r="W911" s="122"/>
      <c r="X911" s="122"/>
      <c r="Y911" s="122"/>
      <c r="Z911" s="122"/>
    </row>
    <row r="912" spans="1:26" ht="12.75" customHeight="1">
      <c r="A912" s="122"/>
      <c r="B912" s="122"/>
      <c r="C912" s="122"/>
      <c r="D912" s="122"/>
      <c r="E912" s="122"/>
      <c r="F912" s="122"/>
      <c r="G912" s="122"/>
      <c r="H912" s="122"/>
      <c r="I912" s="122"/>
      <c r="J912" s="122"/>
      <c r="K912" s="122"/>
      <c r="L912" s="122"/>
      <c r="M912" s="122"/>
      <c r="N912" s="122"/>
      <c r="O912" s="122"/>
      <c r="P912" s="122"/>
      <c r="Q912" s="122"/>
      <c r="R912" s="122"/>
      <c r="S912" s="122"/>
      <c r="T912" s="122"/>
      <c r="U912" s="122"/>
      <c r="V912" s="122"/>
      <c r="W912" s="122"/>
      <c r="X912" s="122"/>
      <c r="Y912" s="122"/>
      <c r="Z912" s="122"/>
    </row>
    <row r="913" spans="1:26" ht="12.75" customHeight="1">
      <c r="A913" s="122"/>
      <c r="B913" s="122"/>
      <c r="C913" s="122"/>
      <c r="D913" s="122"/>
      <c r="E913" s="122"/>
      <c r="F913" s="122"/>
      <c r="G913" s="122"/>
      <c r="H913" s="122"/>
      <c r="I913" s="122"/>
      <c r="J913" s="122"/>
      <c r="K913" s="122"/>
      <c r="L913" s="122"/>
      <c r="M913" s="122"/>
      <c r="N913" s="122"/>
      <c r="O913" s="122"/>
      <c r="P913" s="122"/>
      <c r="Q913" s="122"/>
      <c r="R913" s="122"/>
      <c r="S913" s="122"/>
      <c r="T913" s="122"/>
      <c r="U913" s="122"/>
      <c r="V913" s="122"/>
      <c r="W913" s="122"/>
      <c r="X913" s="122"/>
      <c r="Y913" s="122"/>
      <c r="Z913" s="122"/>
    </row>
    <row r="914" spans="1:26" ht="12.75" customHeight="1">
      <c r="A914" s="122"/>
      <c r="B914" s="122"/>
      <c r="C914" s="122"/>
      <c r="D914" s="122"/>
      <c r="E914" s="122"/>
      <c r="F914" s="122"/>
      <c r="G914" s="122"/>
      <c r="H914" s="122"/>
      <c r="I914" s="122"/>
      <c r="J914" s="122"/>
      <c r="K914" s="122"/>
      <c r="L914" s="122"/>
      <c r="M914" s="122"/>
      <c r="N914" s="122"/>
      <c r="O914" s="122"/>
      <c r="P914" s="122"/>
      <c r="Q914" s="122"/>
      <c r="R914" s="122"/>
      <c r="S914" s="122"/>
      <c r="T914" s="122"/>
      <c r="U914" s="122"/>
      <c r="V914" s="122"/>
      <c r="W914" s="122"/>
      <c r="X914" s="122"/>
      <c r="Y914" s="122"/>
      <c r="Z914" s="122"/>
    </row>
    <row r="915" spans="1:26" ht="12.75" customHeight="1">
      <c r="A915" s="122"/>
      <c r="B915" s="122"/>
      <c r="C915" s="122"/>
      <c r="D915" s="122"/>
      <c r="E915" s="122"/>
      <c r="F915" s="122"/>
      <c r="G915" s="122"/>
      <c r="H915" s="122"/>
      <c r="I915" s="122"/>
      <c r="J915" s="122"/>
      <c r="K915" s="122"/>
      <c r="L915" s="122"/>
      <c r="M915" s="122"/>
      <c r="N915" s="122"/>
      <c r="O915" s="122"/>
      <c r="P915" s="122"/>
      <c r="Q915" s="122"/>
      <c r="R915" s="122"/>
      <c r="S915" s="122"/>
      <c r="T915" s="122"/>
      <c r="U915" s="122"/>
      <c r="V915" s="122"/>
      <c r="W915" s="122"/>
      <c r="X915" s="122"/>
      <c r="Y915" s="122"/>
      <c r="Z915" s="122"/>
    </row>
    <row r="916" spans="1:26" ht="12.75" customHeight="1">
      <c r="A916" s="122"/>
      <c r="B916" s="122"/>
      <c r="C916" s="122"/>
      <c r="D916" s="122"/>
      <c r="E916" s="122"/>
      <c r="F916" s="122"/>
      <c r="G916" s="122"/>
      <c r="H916" s="122"/>
      <c r="I916" s="122"/>
      <c r="J916" s="122"/>
      <c r="K916" s="122"/>
      <c r="L916" s="122"/>
      <c r="M916" s="122"/>
      <c r="N916" s="122"/>
      <c r="O916" s="122"/>
      <c r="P916" s="122"/>
      <c r="Q916" s="122"/>
      <c r="R916" s="122"/>
      <c r="S916" s="122"/>
      <c r="T916" s="122"/>
      <c r="U916" s="122"/>
      <c r="V916" s="122"/>
      <c r="W916" s="122"/>
      <c r="X916" s="122"/>
      <c r="Y916" s="122"/>
      <c r="Z916" s="122"/>
    </row>
    <row r="917" spans="1:26" ht="12.75" customHeight="1">
      <c r="A917" s="122"/>
      <c r="B917" s="122"/>
      <c r="C917" s="122"/>
      <c r="D917" s="122"/>
      <c r="E917" s="122"/>
      <c r="F917" s="122"/>
      <c r="G917" s="122"/>
      <c r="H917" s="122"/>
      <c r="I917" s="122"/>
      <c r="J917" s="122"/>
      <c r="K917" s="122"/>
      <c r="L917" s="122"/>
      <c r="M917" s="122"/>
      <c r="N917" s="122"/>
      <c r="O917" s="122"/>
      <c r="P917" s="122"/>
      <c r="Q917" s="122"/>
      <c r="R917" s="122"/>
      <c r="S917" s="122"/>
      <c r="T917" s="122"/>
      <c r="U917" s="122"/>
      <c r="V917" s="122"/>
      <c r="W917" s="122"/>
      <c r="X917" s="122"/>
      <c r="Y917" s="122"/>
      <c r="Z917" s="122"/>
    </row>
    <row r="918" spans="1:26" ht="12.75" customHeight="1">
      <c r="A918" s="122"/>
      <c r="B918" s="122"/>
      <c r="C918" s="122"/>
      <c r="D918" s="122"/>
      <c r="E918" s="122"/>
      <c r="F918" s="122"/>
      <c r="G918" s="122"/>
      <c r="H918" s="122"/>
      <c r="I918" s="122"/>
      <c r="J918" s="122"/>
      <c r="K918" s="122"/>
      <c r="L918" s="122"/>
      <c r="M918" s="122"/>
      <c r="N918" s="122"/>
      <c r="O918" s="122"/>
      <c r="P918" s="122"/>
      <c r="Q918" s="122"/>
      <c r="R918" s="122"/>
      <c r="S918" s="122"/>
      <c r="T918" s="122"/>
      <c r="U918" s="122"/>
      <c r="V918" s="122"/>
      <c r="W918" s="122"/>
      <c r="X918" s="122"/>
      <c r="Y918" s="122"/>
      <c r="Z918" s="122"/>
    </row>
    <row r="919" spans="1:26" ht="12.75" customHeight="1">
      <c r="A919" s="122"/>
      <c r="B919" s="122"/>
      <c r="C919" s="122"/>
      <c r="D919" s="122"/>
      <c r="E919" s="122"/>
      <c r="F919" s="122"/>
      <c r="G919" s="122"/>
      <c r="H919" s="122"/>
      <c r="I919" s="122"/>
      <c r="J919" s="122"/>
      <c r="K919" s="122"/>
      <c r="L919" s="122"/>
      <c r="M919" s="122"/>
      <c r="N919" s="122"/>
      <c r="O919" s="122"/>
      <c r="P919" s="122"/>
      <c r="Q919" s="122"/>
      <c r="R919" s="122"/>
      <c r="S919" s="122"/>
      <c r="T919" s="122"/>
      <c r="U919" s="122"/>
      <c r="V919" s="122"/>
      <c r="W919" s="122"/>
      <c r="X919" s="122"/>
      <c r="Y919" s="122"/>
      <c r="Z919" s="122"/>
    </row>
    <row r="920" spans="1:26" ht="12.75" customHeight="1">
      <c r="A920" s="122"/>
      <c r="B920" s="122"/>
      <c r="C920" s="122"/>
      <c r="D920" s="122"/>
      <c r="E920" s="122"/>
      <c r="F920" s="122"/>
      <c r="G920" s="122"/>
      <c r="H920" s="122"/>
      <c r="I920" s="122"/>
      <c r="J920" s="122"/>
      <c r="K920" s="122"/>
      <c r="L920" s="122"/>
      <c r="M920" s="122"/>
      <c r="N920" s="122"/>
      <c r="O920" s="122"/>
      <c r="P920" s="122"/>
      <c r="Q920" s="122"/>
      <c r="R920" s="122"/>
      <c r="S920" s="122"/>
      <c r="T920" s="122"/>
      <c r="U920" s="122"/>
      <c r="V920" s="122"/>
      <c r="W920" s="122"/>
      <c r="X920" s="122"/>
      <c r="Y920" s="122"/>
      <c r="Z920" s="122"/>
    </row>
    <row r="921" spans="1:26" ht="12.75" customHeight="1">
      <c r="A921" s="122"/>
      <c r="B921" s="122"/>
      <c r="C921" s="122"/>
      <c r="D921" s="122"/>
      <c r="E921" s="122"/>
      <c r="F921" s="122"/>
      <c r="G921" s="122"/>
      <c r="H921" s="122"/>
      <c r="I921" s="122"/>
      <c r="J921" s="122"/>
      <c r="K921" s="122"/>
      <c r="L921" s="122"/>
      <c r="M921" s="122"/>
      <c r="N921" s="122"/>
      <c r="O921" s="122"/>
      <c r="P921" s="122"/>
      <c r="Q921" s="122"/>
      <c r="R921" s="122"/>
      <c r="S921" s="122"/>
      <c r="T921" s="122"/>
      <c r="U921" s="122"/>
      <c r="V921" s="122"/>
      <c r="W921" s="122"/>
      <c r="X921" s="122"/>
      <c r="Y921" s="122"/>
      <c r="Z921" s="122"/>
    </row>
    <row r="922" spans="1:26" ht="12.75" customHeight="1">
      <c r="A922" s="122"/>
      <c r="B922" s="122"/>
      <c r="C922" s="122"/>
      <c r="D922" s="122"/>
      <c r="E922" s="122"/>
      <c r="F922" s="122"/>
      <c r="G922" s="122"/>
      <c r="H922" s="122"/>
      <c r="I922" s="122"/>
      <c r="J922" s="122"/>
      <c r="K922" s="122"/>
      <c r="L922" s="122"/>
      <c r="M922" s="122"/>
      <c r="N922" s="122"/>
      <c r="O922" s="122"/>
      <c r="P922" s="122"/>
      <c r="Q922" s="122"/>
      <c r="R922" s="122"/>
      <c r="S922" s="122"/>
      <c r="T922" s="122"/>
      <c r="U922" s="122"/>
      <c r="V922" s="122"/>
      <c r="W922" s="122"/>
      <c r="X922" s="122"/>
      <c r="Y922" s="122"/>
      <c r="Z922" s="122"/>
    </row>
    <row r="923" spans="1:26" ht="12.75" customHeight="1">
      <c r="A923" s="122"/>
      <c r="B923" s="122"/>
      <c r="C923" s="122"/>
      <c r="D923" s="122"/>
      <c r="E923" s="122"/>
      <c r="F923" s="122"/>
      <c r="G923" s="122"/>
      <c r="H923" s="122"/>
      <c r="I923" s="122"/>
      <c r="J923" s="122"/>
      <c r="K923" s="122"/>
      <c r="L923" s="122"/>
      <c r="M923" s="122"/>
      <c r="N923" s="122"/>
      <c r="O923" s="122"/>
      <c r="P923" s="122"/>
      <c r="Q923" s="122"/>
      <c r="R923" s="122"/>
      <c r="S923" s="122"/>
      <c r="T923" s="122"/>
      <c r="U923" s="122"/>
      <c r="V923" s="122"/>
      <c r="W923" s="122"/>
      <c r="X923" s="122"/>
      <c r="Y923" s="122"/>
      <c r="Z923" s="122"/>
    </row>
    <row r="924" spans="1:26" ht="12.75" customHeight="1">
      <c r="A924" s="122"/>
      <c r="B924" s="122"/>
      <c r="C924" s="122"/>
      <c r="D924" s="122"/>
      <c r="E924" s="122"/>
      <c r="F924" s="122"/>
      <c r="G924" s="122"/>
      <c r="H924" s="122"/>
      <c r="I924" s="122"/>
      <c r="J924" s="122"/>
      <c r="K924" s="122"/>
      <c r="L924" s="122"/>
      <c r="M924" s="122"/>
      <c r="N924" s="122"/>
      <c r="O924" s="122"/>
      <c r="P924" s="122"/>
      <c r="Q924" s="122"/>
      <c r="R924" s="122"/>
      <c r="S924" s="122"/>
      <c r="T924" s="122"/>
      <c r="U924" s="122"/>
      <c r="V924" s="122"/>
      <c r="W924" s="122"/>
      <c r="X924" s="122"/>
      <c r="Y924" s="122"/>
      <c r="Z924" s="122"/>
    </row>
    <row r="925" spans="1:26" ht="12.75" customHeight="1">
      <c r="A925" s="122"/>
      <c r="B925" s="122"/>
      <c r="C925" s="122"/>
      <c r="D925" s="122"/>
      <c r="E925" s="122"/>
      <c r="F925" s="122"/>
      <c r="G925" s="122"/>
      <c r="H925" s="122"/>
      <c r="I925" s="122"/>
      <c r="J925" s="122"/>
      <c r="K925" s="122"/>
      <c r="L925" s="122"/>
      <c r="M925" s="122"/>
      <c r="N925" s="122"/>
      <c r="O925" s="122"/>
      <c r="P925" s="122"/>
      <c r="Q925" s="122"/>
      <c r="R925" s="122"/>
      <c r="S925" s="122"/>
      <c r="T925" s="122"/>
      <c r="U925" s="122"/>
      <c r="V925" s="122"/>
      <c r="W925" s="122"/>
      <c r="X925" s="122"/>
      <c r="Y925" s="122"/>
      <c r="Z925" s="122"/>
    </row>
    <row r="926" spans="1:26" ht="12.75" customHeight="1">
      <c r="A926" s="122"/>
      <c r="B926" s="122"/>
      <c r="C926" s="122"/>
      <c r="D926" s="122"/>
      <c r="E926" s="122"/>
      <c r="F926" s="122"/>
      <c r="G926" s="122"/>
      <c r="H926" s="122"/>
      <c r="I926" s="122"/>
      <c r="J926" s="122"/>
      <c r="K926" s="122"/>
      <c r="L926" s="122"/>
      <c r="M926" s="122"/>
      <c r="N926" s="122"/>
      <c r="O926" s="122"/>
      <c r="P926" s="122"/>
      <c r="Q926" s="122"/>
      <c r="R926" s="122"/>
      <c r="S926" s="122"/>
      <c r="T926" s="122"/>
      <c r="U926" s="122"/>
      <c r="V926" s="122"/>
      <c r="W926" s="122"/>
      <c r="X926" s="122"/>
      <c r="Y926" s="122"/>
      <c r="Z926" s="122"/>
    </row>
    <row r="927" spans="1:26" ht="12.75" customHeight="1">
      <c r="A927" s="122"/>
      <c r="B927" s="122"/>
      <c r="C927" s="122"/>
      <c r="D927" s="122"/>
      <c r="E927" s="122"/>
      <c r="F927" s="122"/>
      <c r="G927" s="122"/>
      <c r="H927" s="122"/>
      <c r="I927" s="122"/>
      <c r="J927" s="122"/>
      <c r="K927" s="122"/>
      <c r="L927" s="122"/>
      <c r="M927" s="122"/>
      <c r="N927" s="122"/>
      <c r="O927" s="122"/>
      <c r="P927" s="122"/>
      <c r="Q927" s="122"/>
      <c r="R927" s="122"/>
      <c r="S927" s="122"/>
      <c r="T927" s="122"/>
      <c r="U927" s="122"/>
      <c r="V927" s="122"/>
      <c r="W927" s="122"/>
      <c r="X927" s="122"/>
      <c r="Y927" s="122"/>
      <c r="Z927" s="122"/>
    </row>
    <row r="928" spans="1:26" ht="12.75" customHeight="1">
      <c r="A928" s="122"/>
      <c r="B928" s="122"/>
      <c r="C928" s="122"/>
      <c r="D928" s="122"/>
      <c r="E928" s="122"/>
      <c r="F928" s="122"/>
      <c r="G928" s="122"/>
      <c r="H928" s="122"/>
      <c r="I928" s="122"/>
      <c r="J928" s="122"/>
      <c r="K928" s="122"/>
      <c r="L928" s="122"/>
      <c r="M928" s="122"/>
      <c r="N928" s="122"/>
      <c r="O928" s="122"/>
      <c r="P928" s="122"/>
      <c r="Q928" s="122"/>
      <c r="R928" s="122"/>
      <c r="S928" s="122"/>
      <c r="T928" s="122"/>
      <c r="U928" s="122"/>
      <c r="V928" s="122"/>
      <c r="W928" s="122"/>
      <c r="X928" s="122"/>
      <c r="Y928" s="122"/>
      <c r="Z928" s="122"/>
    </row>
    <row r="929" spans="1:26" ht="12.75" customHeight="1">
      <c r="A929" s="122"/>
      <c r="B929" s="122"/>
      <c r="C929" s="122"/>
      <c r="D929" s="122"/>
      <c r="E929" s="122"/>
      <c r="F929" s="122"/>
      <c r="G929" s="122"/>
      <c r="H929" s="122"/>
      <c r="I929" s="122"/>
      <c r="J929" s="122"/>
      <c r="K929" s="122"/>
      <c r="L929" s="122"/>
      <c r="M929" s="122"/>
      <c r="N929" s="122"/>
      <c r="O929" s="122"/>
      <c r="P929" s="122"/>
      <c r="Q929" s="122"/>
      <c r="R929" s="122"/>
      <c r="S929" s="122"/>
      <c r="T929" s="122"/>
      <c r="U929" s="122"/>
      <c r="V929" s="122"/>
      <c r="W929" s="122"/>
      <c r="X929" s="122"/>
      <c r="Y929" s="122"/>
      <c r="Z929" s="122"/>
    </row>
    <row r="930" spans="1:26" ht="12.75" customHeight="1">
      <c r="A930" s="122"/>
      <c r="B930" s="122"/>
      <c r="C930" s="122"/>
      <c r="D930" s="122"/>
      <c r="E930" s="122"/>
      <c r="F930" s="122"/>
      <c r="G930" s="122"/>
      <c r="H930" s="122"/>
      <c r="I930" s="122"/>
      <c r="J930" s="122"/>
      <c r="K930" s="122"/>
      <c r="L930" s="122"/>
      <c r="M930" s="122"/>
      <c r="N930" s="122"/>
      <c r="O930" s="122"/>
      <c r="P930" s="122"/>
      <c r="Q930" s="122"/>
      <c r="R930" s="122"/>
      <c r="S930" s="122"/>
      <c r="T930" s="122"/>
      <c r="U930" s="122"/>
      <c r="V930" s="122"/>
      <c r="W930" s="122"/>
      <c r="X930" s="122"/>
      <c r="Y930" s="122"/>
      <c r="Z930" s="122"/>
    </row>
    <row r="931" spans="1:26" ht="12.75" customHeight="1">
      <c r="A931" s="122"/>
      <c r="B931" s="122"/>
      <c r="C931" s="122"/>
      <c r="D931" s="122"/>
      <c r="E931" s="122"/>
      <c r="F931" s="122"/>
      <c r="G931" s="122"/>
      <c r="H931" s="122"/>
      <c r="I931" s="122"/>
      <c r="J931" s="122"/>
      <c r="K931" s="122"/>
      <c r="L931" s="122"/>
      <c r="M931" s="122"/>
      <c r="N931" s="122"/>
      <c r="O931" s="122"/>
      <c r="P931" s="122"/>
      <c r="Q931" s="122"/>
      <c r="R931" s="122"/>
      <c r="S931" s="122"/>
      <c r="T931" s="122"/>
      <c r="U931" s="122"/>
      <c r="V931" s="122"/>
      <c r="W931" s="122"/>
      <c r="X931" s="122"/>
      <c r="Y931" s="122"/>
      <c r="Z931" s="122"/>
    </row>
    <row r="932" spans="1:26" ht="12.75" customHeight="1">
      <c r="A932" s="122"/>
      <c r="B932" s="122"/>
      <c r="C932" s="122"/>
      <c r="D932" s="122"/>
      <c r="E932" s="122"/>
      <c r="F932" s="122"/>
      <c r="G932" s="122"/>
      <c r="H932" s="122"/>
      <c r="I932" s="122"/>
      <c r="J932" s="122"/>
      <c r="K932" s="122"/>
      <c r="L932" s="122"/>
      <c r="M932" s="122"/>
      <c r="N932" s="122"/>
      <c r="O932" s="122"/>
      <c r="P932" s="122"/>
      <c r="Q932" s="122"/>
      <c r="R932" s="122"/>
      <c r="S932" s="122"/>
      <c r="T932" s="122"/>
      <c r="U932" s="122"/>
      <c r="V932" s="122"/>
      <c r="W932" s="122"/>
      <c r="X932" s="122"/>
      <c r="Y932" s="122"/>
      <c r="Z932" s="122"/>
    </row>
    <row r="933" spans="1:26" ht="12.75" customHeight="1">
      <c r="A933" s="122"/>
      <c r="B933" s="122"/>
      <c r="C933" s="122"/>
      <c r="D933" s="122"/>
      <c r="E933" s="122"/>
      <c r="F933" s="122"/>
      <c r="G933" s="122"/>
      <c r="H933" s="122"/>
      <c r="I933" s="122"/>
      <c r="J933" s="122"/>
      <c r="K933" s="122"/>
      <c r="L933" s="122"/>
      <c r="M933" s="122"/>
      <c r="N933" s="122"/>
      <c r="O933" s="122"/>
      <c r="P933" s="122"/>
      <c r="Q933" s="122"/>
      <c r="R933" s="122"/>
      <c r="S933" s="122"/>
      <c r="T933" s="122"/>
      <c r="U933" s="122"/>
      <c r="V933" s="122"/>
      <c r="W933" s="122"/>
      <c r="X933" s="122"/>
      <c r="Y933" s="122"/>
      <c r="Z933" s="122"/>
    </row>
    <row r="934" spans="1:26" ht="12.75" customHeight="1">
      <c r="A934" s="122"/>
      <c r="B934" s="122"/>
      <c r="C934" s="122"/>
      <c r="D934" s="122"/>
      <c r="E934" s="122"/>
      <c r="F934" s="122"/>
      <c r="G934" s="122"/>
      <c r="H934" s="122"/>
      <c r="I934" s="122"/>
      <c r="J934" s="122"/>
      <c r="K934" s="122"/>
      <c r="L934" s="122"/>
      <c r="M934" s="122"/>
      <c r="N934" s="122"/>
      <c r="O934" s="122"/>
      <c r="P934" s="122"/>
      <c r="Q934" s="122"/>
      <c r="R934" s="122"/>
      <c r="S934" s="122"/>
      <c r="T934" s="122"/>
      <c r="U934" s="122"/>
      <c r="V934" s="122"/>
      <c r="W934" s="122"/>
      <c r="X934" s="122"/>
      <c r="Y934" s="122"/>
      <c r="Z934" s="122"/>
    </row>
    <row r="935" spans="1:26" ht="12.75" customHeight="1">
      <c r="A935" s="122"/>
      <c r="B935" s="122"/>
      <c r="C935" s="122"/>
      <c r="D935" s="122"/>
      <c r="E935" s="122"/>
      <c r="F935" s="122"/>
      <c r="G935" s="122"/>
      <c r="H935" s="122"/>
      <c r="I935" s="122"/>
      <c r="J935" s="122"/>
      <c r="K935" s="122"/>
      <c r="L935" s="122"/>
      <c r="M935" s="122"/>
      <c r="N935" s="122"/>
      <c r="O935" s="122"/>
      <c r="P935" s="122"/>
      <c r="Q935" s="122"/>
      <c r="R935" s="122"/>
      <c r="S935" s="122"/>
      <c r="T935" s="122"/>
      <c r="U935" s="122"/>
      <c r="V935" s="122"/>
      <c r="W935" s="122"/>
      <c r="X935" s="122"/>
      <c r="Y935" s="122"/>
      <c r="Z935" s="122"/>
    </row>
    <row r="936" spans="1:26" ht="12.75" customHeight="1">
      <c r="A936" s="122"/>
      <c r="B936" s="122"/>
      <c r="C936" s="122"/>
      <c r="D936" s="122"/>
      <c r="E936" s="122"/>
      <c r="F936" s="122"/>
      <c r="G936" s="122"/>
      <c r="H936" s="122"/>
      <c r="I936" s="122"/>
      <c r="J936" s="122"/>
      <c r="K936" s="122"/>
      <c r="L936" s="122"/>
      <c r="M936" s="122"/>
      <c r="N936" s="122"/>
      <c r="O936" s="122"/>
      <c r="P936" s="122"/>
      <c r="Q936" s="122"/>
      <c r="R936" s="122"/>
      <c r="S936" s="122"/>
      <c r="T936" s="122"/>
      <c r="U936" s="122"/>
      <c r="V936" s="122"/>
      <c r="W936" s="122"/>
      <c r="X936" s="122"/>
      <c r="Y936" s="122"/>
      <c r="Z936" s="122"/>
    </row>
    <row r="937" spans="1:26" ht="12.75" customHeight="1">
      <c r="A937" s="122"/>
      <c r="B937" s="122"/>
      <c r="C937" s="122"/>
      <c r="D937" s="122"/>
      <c r="E937" s="122"/>
      <c r="F937" s="122"/>
      <c r="G937" s="122"/>
      <c r="H937" s="122"/>
      <c r="I937" s="122"/>
      <c r="J937" s="122"/>
      <c r="K937" s="122"/>
      <c r="L937" s="122"/>
      <c r="M937" s="122"/>
      <c r="N937" s="122"/>
      <c r="O937" s="122"/>
      <c r="P937" s="122"/>
      <c r="Q937" s="122"/>
      <c r="R937" s="122"/>
      <c r="S937" s="122"/>
      <c r="T937" s="122"/>
      <c r="U937" s="122"/>
      <c r="V937" s="122"/>
      <c r="W937" s="122"/>
      <c r="X937" s="122"/>
      <c r="Y937" s="122"/>
      <c r="Z937" s="122"/>
    </row>
    <row r="938" spans="1:26" ht="12.75" customHeight="1">
      <c r="A938" s="122"/>
      <c r="B938" s="122"/>
      <c r="C938" s="122"/>
      <c r="D938" s="122"/>
      <c r="E938" s="122"/>
      <c r="F938" s="122"/>
      <c r="G938" s="122"/>
      <c r="H938" s="122"/>
      <c r="I938" s="122"/>
      <c r="J938" s="122"/>
      <c r="K938" s="122"/>
      <c r="L938" s="122"/>
      <c r="M938" s="122"/>
      <c r="N938" s="122"/>
      <c r="O938" s="122"/>
      <c r="P938" s="122"/>
      <c r="Q938" s="122"/>
      <c r="R938" s="122"/>
      <c r="S938" s="122"/>
      <c r="T938" s="122"/>
      <c r="U938" s="122"/>
      <c r="V938" s="122"/>
      <c r="W938" s="122"/>
      <c r="X938" s="122"/>
      <c r="Y938" s="122"/>
      <c r="Z938" s="122"/>
    </row>
    <row r="939" spans="1:26" ht="12.75" customHeight="1">
      <c r="A939" s="122"/>
      <c r="B939" s="122"/>
      <c r="C939" s="122"/>
      <c r="D939" s="122"/>
      <c r="E939" s="122"/>
      <c r="F939" s="122"/>
      <c r="G939" s="122"/>
      <c r="H939" s="122"/>
      <c r="I939" s="122"/>
      <c r="J939" s="122"/>
      <c r="K939" s="122"/>
      <c r="L939" s="122"/>
      <c r="M939" s="122"/>
      <c r="N939" s="122"/>
      <c r="O939" s="122"/>
      <c r="P939" s="122"/>
      <c r="Q939" s="122"/>
      <c r="R939" s="122"/>
      <c r="S939" s="122"/>
      <c r="T939" s="122"/>
      <c r="U939" s="122"/>
      <c r="V939" s="122"/>
      <c r="W939" s="122"/>
      <c r="X939" s="122"/>
      <c r="Y939" s="122"/>
      <c r="Z939" s="122"/>
    </row>
    <row r="940" spans="1:26" ht="12.75" customHeight="1">
      <c r="A940" s="122"/>
      <c r="B940" s="122"/>
      <c r="C940" s="122"/>
      <c r="D940" s="122"/>
      <c r="E940" s="122"/>
      <c r="F940" s="122"/>
      <c r="G940" s="122"/>
      <c r="H940" s="122"/>
      <c r="I940" s="122"/>
      <c r="J940" s="122"/>
      <c r="K940" s="122"/>
      <c r="L940" s="122"/>
      <c r="M940" s="122"/>
      <c r="N940" s="122"/>
      <c r="O940" s="122"/>
      <c r="P940" s="122"/>
      <c r="Q940" s="122"/>
      <c r="R940" s="122"/>
      <c r="S940" s="122"/>
      <c r="T940" s="122"/>
      <c r="U940" s="122"/>
      <c r="V940" s="122"/>
      <c r="W940" s="122"/>
      <c r="X940" s="122"/>
      <c r="Y940" s="122"/>
      <c r="Z940" s="122"/>
    </row>
    <row r="941" spans="1:26" ht="12.75" customHeight="1">
      <c r="A941" s="122"/>
      <c r="B941" s="122"/>
      <c r="C941" s="122"/>
      <c r="D941" s="122"/>
      <c r="E941" s="122"/>
      <c r="F941" s="122"/>
      <c r="G941" s="122"/>
      <c r="H941" s="122"/>
      <c r="I941" s="122"/>
      <c r="J941" s="122"/>
      <c r="K941" s="122"/>
      <c r="L941" s="122"/>
      <c r="M941" s="122"/>
      <c r="N941" s="122"/>
      <c r="O941" s="122"/>
      <c r="P941" s="122"/>
      <c r="Q941" s="122"/>
      <c r="R941" s="122"/>
      <c r="S941" s="122"/>
      <c r="T941" s="122"/>
      <c r="U941" s="122"/>
      <c r="V941" s="122"/>
      <c r="W941" s="122"/>
      <c r="X941" s="122"/>
      <c r="Y941" s="122"/>
      <c r="Z941" s="122"/>
    </row>
    <row r="942" spans="1:26" ht="12.75" customHeight="1">
      <c r="A942" s="122"/>
      <c r="B942" s="122"/>
      <c r="C942" s="122"/>
      <c r="D942" s="122"/>
      <c r="E942" s="122"/>
      <c r="F942" s="122"/>
      <c r="G942" s="122"/>
      <c r="H942" s="122"/>
      <c r="I942" s="122"/>
      <c r="J942" s="122"/>
      <c r="K942" s="122"/>
      <c r="L942" s="122"/>
      <c r="M942" s="122"/>
      <c r="N942" s="122"/>
      <c r="O942" s="122"/>
      <c r="P942" s="122"/>
      <c r="Q942" s="122"/>
      <c r="R942" s="122"/>
      <c r="S942" s="122"/>
      <c r="T942" s="122"/>
      <c r="U942" s="122"/>
      <c r="V942" s="122"/>
      <c r="W942" s="122"/>
      <c r="X942" s="122"/>
      <c r="Y942" s="122"/>
      <c r="Z942" s="122"/>
    </row>
    <row r="943" spans="1:26" ht="12.75" customHeight="1">
      <c r="A943" s="122"/>
      <c r="B943" s="122"/>
      <c r="C943" s="122"/>
      <c r="D943" s="122"/>
      <c r="E943" s="122"/>
      <c r="F943" s="122"/>
      <c r="G943" s="122"/>
      <c r="H943" s="122"/>
      <c r="I943" s="122"/>
      <c r="J943" s="122"/>
      <c r="K943" s="122"/>
      <c r="L943" s="122"/>
      <c r="M943" s="122"/>
      <c r="N943" s="122"/>
      <c r="O943" s="122"/>
      <c r="P943" s="122"/>
      <c r="Q943" s="122"/>
      <c r="R943" s="122"/>
      <c r="S943" s="122"/>
      <c r="T943" s="122"/>
      <c r="U943" s="122"/>
      <c r="V943" s="122"/>
      <c r="W943" s="122"/>
      <c r="X943" s="122"/>
      <c r="Y943" s="122"/>
      <c r="Z943" s="122"/>
    </row>
    <row r="944" spans="1:26" ht="12.75" customHeight="1">
      <c r="A944" s="122"/>
      <c r="B944" s="122"/>
      <c r="C944" s="122"/>
      <c r="D944" s="122"/>
      <c r="E944" s="122"/>
      <c r="F944" s="122"/>
      <c r="G944" s="122"/>
      <c r="H944" s="122"/>
      <c r="I944" s="122"/>
      <c r="J944" s="122"/>
      <c r="K944" s="122"/>
      <c r="L944" s="122"/>
      <c r="M944" s="122"/>
      <c r="N944" s="122"/>
      <c r="O944" s="122"/>
      <c r="P944" s="122"/>
      <c r="Q944" s="122"/>
      <c r="R944" s="122"/>
      <c r="S944" s="122"/>
      <c r="T944" s="122"/>
      <c r="U944" s="122"/>
      <c r="V944" s="122"/>
      <c r="W944" s="122"/>
      <c r="X944" s="122"/>
      <c r="Y944" s="122"/>
      <c r="Z944" s="122"/>
    </row>
    <row r="945" spans="1:26" ht="12.75" customHeight="1">
      <c r="A945" s="122"/>
      <c r="B945" s="122"/>
      <c r="C945" s="122"/>
      <c r="D945" s="122"/>
      <c r="E945" s="122"/>
      <c r="F945" s="122"/>
      <c r="G945" s="122"/>
      <c r="H945" s="122"/>
      <c r="I945" s="122"/>
      <c r="J945" s="122"/>
      <c r="K945" s="122"/>
      <c r="L945" s="122"/>
      <c r="M945" s="122"/>
      <c r="N945" s="122"/>
      <c r="O945" s="122"/>
      <c r="P945" s="122"/>
      <c r="Q945" s="122"/>
      <c r="R945" s="122"/>
      <c r="S945" s="122"/>
      <c r="T945" s="122"/>
      <c r="U945" s="122"/>
      <c r="V945" s="122"/>
      <c r="W945" s="122"/>
      <c r="X945" s="122"/>
      <c r="Y945" s="122"/>
      <c r="Z945" s="122"/>
    </row>
    <row r="946" spans="1:26" ht="12.75" customHeight="1">
      <c r="A946" s="122"/>
      <c r="B946" s="122"/>
      <c r="C946" s="122"/>
      <c r="D946" s="122"/>
      <c r="E946" s="122"/>
      <c r="F946" s="122"/>
      <c r="G946" s="122"/>
      <c r="H946" s="122"/>
      <c r="I946" s="122"/>
      <c r="J946" s="122"/>
      <c r="K946" s="122"/>
      <c r="L946" s="122"/>
      <c r="M946" s="122"/>
      <c r="N946" s="122"/>
      <c r="O946" s="122"/>
      <c r="P946" s="122"/>
      <c r="Q946" s="122"/>
      <c r="R946" s="122"/>
      <c r="S946" s="122"/>
      <c r="T946" s="122"/>
      <c r="U946" s="122"/>
      <c r="V946" s="122"/>
      <c r="W946" s="122"/>
      <c r="X946" s="122"/>
      <c r="Y946" s="122"/>
      <c r="Z946" s="122"/>
    </row>
    <row r="947" spans="1:26" ht="12.75" customHeight="1">
      <c r="A947" s="122"/>
      <c r="B947" s="122"/>
      <c r="C947" s="122"/>
      <c r="D947" s="122"/>
      <c r="E947" s="122"/>
      <c r="F947" s="122"/>
      <c r="G947" s="122"/>
      <c r="H947" s="122"/>
      <c r="I947" s="122"/>
      <c r="J947" s="122"/>
      <c r="K947" s="122"/>
      <c r="L947" s="122"/>
      <c r="M947" s="122"/>
      <c r="N947" s="122"/>
      <c r="O947" s="122"/>
      <c r="P947" s="122"/>
      <c r="Q947" s="122"/>
      <c r="R947" s="122"/>
      <c r="S947" s="122"/>
      <c r="T947" s="122"/>
      <c r="U947" s="122"/>
      <c r="V947" s="122"/>
      <c r="W947" s="122"/>
      <c r="X947" s="122"/>
      <c r="Y947" s="122"/>
      <c r="Z947" s="122"/>
    </row>
    <row r="948" spans="1:26" ht="12.75" customHeight="1">
      <c r="A948" s="122"/>
      <c r="B948" s="122"/>
      <c r="C948" s="122"/>
      <c r="D948" s="122"/>
      <c r="E948" s="122"/>
      <c r="F948" s="122"/>
      <c r="G948" s="122"/>
      <c r="H948" s="122"/>
      <c r="I948" s="122"/>
      <c r="J948" s="122"/>
      <c r="K948" s="122"/>
      <c r="L948" s="122"/>
      <c r="M948" s="122"/>
      <c r="N948" s="122"/>
      <c r="O948" s="122"/>
      <c r="P948" s="122"/>
      <c r="Q948" s="122"/>
      <c r="R948" s="122"/>
      <c r="S948" s="122"/>
      <c r="T948" s="122"/>
      <c r="U948" s="122"/>
      <c r="V948" s="122"/>
      <c r="W948" s="122"/>
      <c r="X948" s="122"/>
      <c r="Y948" s="122"/>
      <c r="Z948" s="122"/>
    </row>
    <row r="949" spans="1:26" ht="12.75" customHeight="1">
      <c r="A949" s="122"/>
      <c r="B949" s="122"/>
      <c r="C949" s="122"/>
      <c r="D949" s="122"/>
      <c r="E949" s="122"/>
      <c r="F949" s="122"/>
      <c r="G949" s="122"/>
      <c r="H949" s="122"/>
      <c r="I949" s="122"/>
      <c r="J949" s="122"/>
      <c r="K949" s="122"/>
      <c r="L949" s="122"/>
      <c r="M949" s="122"/>
      <c r="N949" s="122"/>
      <c r="O949" s="122"/>
      <c r="P949" s="122"/>
      <c r="Q949" s="122"/>
      <c r="R949" s="122"/>
      <c r="S949" s="122"/>
      <c r="T949" s="122"/>
      <c r="U949" s="122"/>
      <c r="V949" s="122"/>
      <c r="W949" s="122"/>
      <c r="X949" s="122"/>
      <c r="Y949" s="122"/>
      <c r="Z949" s="122"/>
    </row>
    <row r="950" spans="1:26" ht="12.75" customHeight="1">
      <c r="A950" s="122"/>
      <c r="B950" s="122"/>
      <c r="C950" s="122"/>
      <c r="D950" s="122"/>
      <c r="E950" s="122"/>
      <c r="F950" s="122"/>
      <c r="G950" s="122"/>
      <c r="H950" s="122"/>
      <c r="I950" s="122"/>
      <c r="J950" s="122"/>
      <c r="K950" s="122"/>
      <c r="L950" s="122"/>
      <c r="M950" s="122"/>
      <c r="N950" s="122"/>
      <c r="O950" s="122"/>
      <c r="P950" s="122"/>
      <c r="Q950" s="122"/>
      <c r="R950" s="122"/>
      <c r="S950" s="122"/>
      <c r="T950" s="122"/>
      <c r="U950" s="122"/>
      <c r="V950" s="122"/>
      <c r="W950" s="122"/>
      <c r="X950" s="122"/>
      <c r="Y950" s="122"/>
      <c r="Z950" s="122"/>
    </row>
    <row r="951" spans="1:26" ht="12.75" customHeight="1">
      <c r="A951" s="122"/>
      <c r="B951" s="122"/>
      <c r="C951" s="122"/>
      <c r="D951" s="122"/>
      <c r="E951" s="122"/>
      <c r="F951" s="122"/>
      <c r="G951" s="122"/>
      <c r="H951" s="122"/>
      <c r="I951" s="122"/>
      <c r="J951" s="122"/>
      <c r="K951" s="122"/>
      <c r="L951" s="122"/>
      <c r="M951" s="122"/>
      <c r="N951" s="122"/>
      <c r="O951" s="122"/>
      <c r="P951" s="122"/>
      <c r="Q951" s="122"/>
      <c r="R951" s="122"/>
      <c r="S951" s="122"/>
      <c r="T951" s="122"/>
      <c r="U951" s="122"/>
      <c r="V951" s="122"/>
      <c r="W951" s="122"/>
      <c r="X951" s="122"/>
      <c r="Y951" s="122"/>
      <c r="Z951" s="122"/>
    </row>
    <row r="952" spans="1:26" ht="12.75" customHeight="1">
      <c r="A952" s="122"/>
      <c r="B952" s="122"/>
      <c r="C952" s="122"/>
      <c r="D952" s="122"/>
      <c r="E952" s="122"/>
      <c r="F952" s="122"/>
      <c r="G952" s="122"/>
      <c r="H952" s="122"/>
      <c r="I952" s="122"/>
      <c r="J952" s="122"/>
      <c r="K952" s="122"/>
      <c r="L952" s="122"/>
      <c r="M952" s="122"/>
      <c r="N952" s="122"/>
      <c r="O952" s="122"/>
      <c r="P952" s="122"/>
      <c r="Q952" s="122"/>
      <c r="R952" s="122"/>
      <c r="S952" s="122"/>
      <c r="T952" s="122"/>
      <c r="U952" s="122"/>
      <c r="V952" s="122"/>
      <c r="W952" s="122"/>
      <c r="X952" s="122"/>
      <c r="Y952" s="122"/>
      <c r="Z952" s="122"/>
    </row>
    <row r="953" spans="1:26" ht="12.75" customHeight="1">
      <c r="A953" s="122"/>
      <c r="B953" s="122"/>
      <c r="C953" s="122"/>
      <c r="D953" s="122"/>
      <c r="E953" s="122"/>
      <c r="F953" s="122"/>
      <c r="G953" s="122"/>
      <c r="H953" s="122"/>
      <c r="I953" s="122"/>
      <c r="J953" s="122"/>
      <c r="K953" s="122"/>
      <c r="L953" s="122"/>
      <c r="M953" s="122"/>
      <c r="N953" s="122"/>
      <c r="O953" s="122"/>
      <c r="P953" s="122"/>
      <c r="Q953" s="122"/>
      <c r="R953" s="122"/>
      <c r="S953" s="122"/>
      <c r="T953" s="122"/>
      <c r="U953" s="122"/>
      <c r="V953" s="122"/>
      <c r="W953" s="122"/>
      <c r="X953" s="122"/>
      <c r="Y953" s="122"/>
      <c r="Z953" s="122"/>
    </row>
    <row r="954" spans="1:26" ht="12.75" customHeight="1">
      <c r="A954" s="122"/>
      <c r="B954" s="122"/>
      <c r="C954" s="122"/>
      <c r="D954" s="122"/>
      <c r="E954" s="122"/>
      <c r="F954" s="122"/>
      <c r="G954" s="122"/>
      <c r="H954" s="122"/>
      <c r="I954" s="122"/>
      <c r="J954" s="122"/>
      <c r="K954" s="122"/>
      <c r="L954" s="122"/>
      <c r="M954" s="122"/>
      <c r="N954" s="122"/>
      <c r="O954" s="122"/>
      <c r="P954" s="122"/>
      <c r="Q954" s="122"/>
      <c r="R954" s="122"/>
      <c r="S954" s="122"/>
      <c r="T954" s="122"/>
      <c r="U954" s="122"/>
      <c r="V954" s="122"/>
      <c r="W954" s="122"/>
      <c r="X954" s="122"/>
      <c r="Y954" s="122"/>
      <c r="Z954" s="122"/>
    </row>
    <row r="955" spans="1:26" ht="12.75" customHeight="1">
      <c r="A955" s="122"/>
      <c r="B955" s="122"/>
      <c r="C955" s="122"/>
      <c r="D955" s="122"/>
      <c r="E955" s="122"/>
      <c r="F955" s="122"/>
      <c r="G955" s="122"/>
      <c r="H955" s="122"/>
      <c r="I955" s="122"/>
      <c r="J955" s="122"/>
      <c r="K955" s="122"/>
      <c r="L955" s="122"/>
      <c r="M955" s="122"/>
      <c r="N955" s="122"/>
      <c r="O955" s="122"/>
      <c r="P955" s="122"/>
      <c r="Q955" s="122"/>
      <c r="R955" s="122"/>
      <c r="S955" s="122"/>
      <c r="T955" s="122"/>
      <c r="U955" s="122"/>
      <c r="V955" s="122"/>
      <c r="W955" s="122"/>
      <c r="X955" s="122"/>
      <c r="Y955" s="122"/>
      <c r="Z955" s="122"/>
    </row>
    <row r="956" spans="1:26" ht="12.75" customHeight="1">
      <c r="A956" s="122"/>
      <c r="B956" s="122"/>
      <c r="C956" s="122"/>
      <c r="D956" s="122"/>
      <c r="E956" s="122"/>
      <c r="F956" s="122"/>
      <c r="G956" s="122"/>
      <c r="H956" s="122"/>
      <c r="I956" s="122"/>
      <c r="J956" s="122"/>
      <c r="K956" s="122"/>
      <c r="L956" s="122"/>
      <c r="M956" s="122"/>
      <c r="N956" s="122"/>
      <c r="O956" s="122"/>
      <c r="P956" s="122"/>
      <c r="Q956" s="122"/>
      <c r="R956" s="122"/>
      <c r="S956" s="122"/>
      <c r="T956" s="122"/>
      <c r="U956" s="122"/>
      <c r="V956" s="122"/>
      <c r="W956" s="122"/>
      <c r="X956" s="122"/>
      <c r="Y956" s="122"/>
      <c r="Z956" s="122"/>
    </row>
    <row r="957" spans="1:26" ht="12.75" customHeight="1">
      <c r="A957" s="122"/>
      <c r="B957" s="122"/>
      <c r="C957" s="122"/>
      <c r="D957" s="122"/>
      <c r="E957" s="122"/>
      <c r="F957" s="122"/>
      <c r="G957" s="122"/>
      <c r="H957" s="122"/>
      <c r="I957" s="122"/>
      <c r="J957" s="122"/>
      <c r="K957" s="122"/>
      <c r="L957" s="122"/>
      <c r="M957" s="122"/>
      <c r="N957" s="122"/>
      <c r="O957" s="122"/>
      <c r="P957" s="122"/>
      <c r="Q957" s="122"/>
      <c r="R957" s="122"/>
      <c r="S957" s="122"/>
      <c r="T957" s="122"/>
      <c r="U957" s="122"/>
      <c r="V957" s="122"/>
      <c r="W957" s="122"/>
      <c r="X957" s="122"/>
      <c r="Y957" s="122"/>
      <c r="Z957" s="122"/>
    </row>
    <row r="958" spans="1:26" ht="12.75" customHeight="1">
      <c r="A958" s="122"/>
      <c r="B958" s="122"/>
      <c r="C958" s="122"/>
      <c r="D958" s="122"/>
      <c r="E958" s="122"/>
      <c r="F958" s="122"/>
      <c r="G958" s="122"/>
      <c r="H958" s="122"/>
      <c r="I958" s="122"/>
      <c r="J958" s="122"/>
      <c r="K958" s="122"/>
      <c r="L958" s="122"/>
      <c r="M958" s="122"/>
      <c r="N958" s="122"/>
      <c r="O958" s="122"/>
      <c r="P958" s="122"/>
      <c r="Q958" s="122"/>
      <c r="R958" s="122"/>
      <c r="S958" s="122"/>
      <c r="T958" s="122"/>
      <c r="U958" s="122"/>
      <c r="V958" s="122"/>
      <c r="W958" s="122"/>
      <c r="X958" s="122"/>
      <c r="Y958" s="122"/>
      <c r="Z958" s="122"/>
    </row>
    <row r="959" spans="1:26" ht="12.75" customHeight="1">
      <c r="A959" s="122"/>
      <c r="B959" s="122"/>
      <c r="C959" s="122"/>
      <c r="D959" s="122"/>
      <c r="E959" s="122"/>
      <c r="F959" s="122"/>
      <c r="G959" s="122"/>
      <c r="H959" s="122"/>
      <c r="I959" s="122"/>
      <c r="J959" s="122"/>
      <c r="K959" s="122"/>
      <c r="L959" s="122"/>
      <c r="M959" s="122"/>
      <c r="N959" s="122"/>
      <c r="O959" s="122"/>
      <c r="P959" s="122"/>
      <c r="Q959" s="122"/>
      <c r="R959" s="122"/>
      <c r="S959" s="122"/>
      <c r="T959" s="122"/>
      <c r="U959" s="122"/>
      <c r="V959" s="122"/>
      <c r="W959" s="122"/>
      <c r="X959" s="122"/>
      <c r="Y959" s="122"/>
      <c r="Z959" s="122"/>
    </row>
    <row r="960" spans="1:26" ht="12.75" customHeight="1">
      <c r="A960" s="122"/>
      <c r="B960" s="122"/>
      <c r="C960" s="122"/>
      <c r="D960" s="122"/>
      <c r="E960" s="122"/>
      <c r="F960" s="122"/>
      <c r="G960" s="122"/>
      <c r="H960" s="122"/>
      <c r="I960" s="122"/>
      <c r="J960" s="122"/>
      <c r="K960" s="122"/>
      <c r="L960" s="122"/>
      <c r="M960" s="122"/>
      <c r="N960" s="122"/>
      <c r="O960" s="122"/>
      <c r="P960" s="122"/>
      <c r="Q960" s="122"/>
      <c r="R960" s="122"/>
      <c r="S960" s="122"/>
      <c r="T960" s="122"/>
      <c r="U960" s="122"/>
      <c r="V960" s="122"/>
      <c r="W960" s="122"/>
      <c r="X960" s="122"/>
      <c r="Y960" s="122"/>
      <c r="Z960" s="122"/>
    </row>
    <row r="961" spans="1:26" ht="12.75" customHeight="1">
      <c r="A961" s="122"/>
      <c r="B961" s="122"/>
      <c r="C961" s="122"/>
      <c r="D961" s="122"/>
      <c r="E961" s="122"/>
      <c r="F961" s="122"/>
      <c r="G961" s="122"/>
      <c r="H961" s="122"/>
      <c r="I961" s="122"/>
      <c r="J961" s="122"/>
      <c r="K961" s="122"/>
      <c r="L961" s="122"/>
      <c r="M961" s="122"/>
      <c r="N961" s="122"/>
      <c r="O961" s="122"/>
      <c r="P961" s="122"/>
      <c r="Q961" s="122"/>
      <c r="R961" s="122"/>
      <c r="S961" s="122"/>
      <c r="T961" s="122"/>
      <c r="U961" s="122"/>
      <c r="V961" s="122"/>
      <c r="W961" s="122"/>
      <c r="X961" s="122"/>
      <c r="Y961" s="122"/>
      <c r="Z961" s="122"/>
    </row>
    <row r="962" spans="1:26" ht="12.75" customHeight="1">
      <c r="A962" s="122"/>
      <c r="B962" s="122"/>
      <c r="C962" s="122"/>
      <c r="D962" s="122"/>
      <c r="E962" s="122"/>
      <c r="F962" s="122"/>
      <c r="G962" s="122"/>
      <c r="H962" s="122"/>
      <c r="I962" s="122"/>
      <c r="J962" s="122"/>
      <c r="K962" s="122"/>
      <c r="L962" s="122"/>
      <c r="M962" s="122"/>
      <c r="N962" s="122"/>
      <c r="O962" s="122"/>
      <c r="P962" s="122"/>
      <c r="Q962" s="122"/>
      <c r="R962" s="122"/>
      <c r="S962" s="122"/>
      <c r="T962" s="122"/>
      <c r="U962" s="122"/>
      <c r="V962" s="122"/>
      <c r="W962" s="122"/>
      <c r="X962" s="122"/>
      <c r="Y962" s="122"/>
      <c r="Z962" s="122"/>
    </row>
    <row r="963" spans="1:26" ht="12.75" customHeight="1">
      <c r="A963" s="122"/>
      <c r="B963" s="122"/>
      <c r="C963" s="122"/>
      <c r="D963" s="122"/>
      <c r="E963" s="122"/>
      <c r="F963" s="122"/>
      <c r="G963" s="122"/>
      <c r="H963" s="122"/>
      <c r="I963" s="122"/>
      <c r="J963" s="122"/>
      <c r="K963" s="122"/>
      <c r="L963" s="122"/>
      <c r="M963" s="122"/>
      <c r="N963" s="122"/>
      <c r="O963" s="122"/>
      <c r="P963" s="122"/>
      <c r="Q963" s="122"/>
      <c r="R963" s="122"/>
      <c r="S963" s="122"/>
      <c r="T963" s="122"/>
      <c r="U963" s="122"/>
      <c r="V963" s="122"/>
      <c r="W963" s="122"/>
      <c r="X963" s="122"/>
      <c r="Y963" s="122"/>
      <c r="Z963" s="122"/>
    </row>
    <row r="964" spans="1:26" ht="12.75" customHeight="1">
      <c r="A964" s="122"/>
      <c r="B964" s="122"/>
      <c r="C964" s="122"/>
      <c r="D964" s="122"/>
      <c r="E964" s="122"/>
      <c r="F964" s="122"/>
      <c r="G964" s="122"/>
      <c r="H964" s="122"/>
      <c r="I964" s="122"/>
      <c r="J964" s="122"/>
      <c r="K964" s="122"/>
      <c r="L964" s="122"/>
      <c r="M964" s="122"/>
      <c r="N964" s="122"/>
      <c r="O964" s="122"/>
      <c r="P964" s="122"/>
      <c r="Q964" s="122"/>
      <c r="R964" s="122"/>
      <c r="S964" s="122"/>
      <c r="T964" s="122"/>
      <c r="U964" s="122"/>
      <c r="V964" s="122"/>
      <c r="W964" s="122"/>
      <c r="X964" s="122"/>
      <c r="Y964" s="122"/>
      <c r="Z964" s="122"/>
    </row>
    <row r="965" spans="1:26" ht="12.75" customHeight="1">
      <c r="A965" s="122"/>
      <c r="B965" s="122"/>
      <c r="C965" s="122"/>
      <c r="D965" s="122"/>
      <c r="E965" s="122"/>
      <c r="F965" s="122"/>
      <c r="G965" s="122"/>
      <c r="H965" s="122"/>
      <c r="I965" s="122"/>
      <c r="J965" s="122"/>
      <c r="K965" s="122"/>
      <c r="L965" s="122"/>
      <c r="M965" s="122"/>
      <c r="N965" s="122"/>
      <c r="O965" s="122"/>
      <c r="P965" s="122"/>
      <c r="Q965" s="122"/>
      <c r="R965" s="122"/>
      <c r="S965" s="122"/>
      <c r="T965" s="122"/>
      <c r="U965" s="122"/>
      <c r="V965" s="122"/>
      <c r="W965" s="122"/>
      <c r="X965" s="122"/>
      <c r="Y965" s="122"/>
      <c r="Z965" s="122"/>
    </row>
    <row r="966" spans="1:26" ht="12.75" customHeight="1">
      <c r="A966" s="122"/>
      <c r="B966" s="122"/>
      <c r="C966" s="122"/>
      <c r="D966" s="122"/>
      <c r="E966" s="122"/>
      <c r="F966" s="122"/>
      <c r="G966" s="122"/>
      <c r="H966" s="122"/>
      <c r="I966" s="122"/>
      <c r="J966" s="122"/>
      <c r="K966" s="122"/>
      <c r="L966" s="122"/>
      <c r="M966" s="122"/>
      <c r="N966" s="122"/>
      <c r="O966" s="122"/>
      <c r="P966" s="122"/>
      <c r="Q966" s="122"/>
      <c r="R966" s="122"/>
      <c r="S966" s="122"/>
      <c r="T966" s="122"/>
      <c r="U966" s="122"/>
      <c r="V966" s="122"/>
      <c r="W966" s="122"/>
      <c r="X966" s="122"/>
      <c r="Y966" s="122"/>
      <c r="Z966" s="122"/>
    </row>
    <row r="967" spans="1:26" ht="12.75" customHeight="1">
      <c r="A967" s="122"/>
      <c r="B967" s="122"/>
      <c r="C967" s="122"/>
      <c r="D967" s="122"/>
      <c r="E967" s="122"/>
      <c r="F967" s="122"/>
      <c r="G967" s="122"/>
      <c r="H967" s="122"/>
      <c r="I967" s="122"/>
      <c r="J967" s="122"/>
      <c r="K967" s="122"/>
      <c r="L967" s="122"/>
      <c r="M967" s="122"/>
      <c r="N967" s="122"/>
      <c r="O967" s="122"/>
      <c r="P967" s="122"/>
      <c r="Q967" s="122"/>
      <c r="R967" s="122"/>
      <c r="S967" s="122"/>
      <c r="T967" s="122"/>
      <c r="U967" s="122"/>
      <c r="V967" s="122"/>
      <c r="W967" s="122"/>
      <c r="X967" s="122"/>
      <c r="Y967" s="122"/>
      <c r="Z967" s="122"/>
    </row>
    <row r="968" spans="1:26" ht="12.75" customHeight="1">
      <c r="A968" s="122"/>
      <c r="B968" s="122"/>
      <c r="C968" s="122"/>
      <c r="D968" s="122"/>
      <c r="E968" s="122"/>
      <c r="F968" s="122"/>
      <c r="G968" s="122"/>
      <c r="H968" s="122"/>
      <c r="I968" s="122"/>
      <c r="J968" s="122"/>
      <c r="K968" s="122"/>
      <c r="L968" s="122"/>
      <c r="M968" s="122"/>
      <c r="N968" s="122"/>
      <c r="O968" s="122"/>
      <c r="P968" s="122"/>
      <c r="Q968" s="122"/>
      <c r="R968" s="122"/>
      <c r="S968" s="122"/>
      <c r="T968" s="122"/>
      <c r="U968" s="122"/>
      <c r="V968" s="122"/>
      <c r="W968" s="122"/>
      <c r="X968" s="122"/>
      <c r="Y968" s="122"/>
      <c r="Z968" s="122"/>
    </row>
    <row r="969" spans="1:26" ht="12.75" customHeight="1">
      <c r="A969" s="122"/>
      <c r="B969" s="122"/>
      <c r="C969" s="122"/>
      <c r="D969" s="122"/>
      <c r="E969" s="122"/>
      <c r="F969" s="122"/>
      <c r="G969" s="122"/>
      <c r="H969" s="122"/>
      <c r="I969" s="122"/>
      <c r="J969" s="122"/>
      <c r="K969" s="122"/>
      <c r="L969" s="122"/>
      <c r="M969" s="122"/>
      <c r="N969" s="122"/>
      <c r="O969" s="122"/>
      <c r="P969" s="122"/>
      <c r="Q969" s="122"/>
      <c r="R969" s="122"/>
      <c r="S969" s="122"/>
      <c r="T969" s="122"/>
      <c r="U969" s="122"/>
      <c r="V969" s="122"/>
      <c r="W969" s="122"/>
      <c r="X969" s="122"/>
      <c r="Y969" s="122"/>
      <c r="Z969" s="122"/>
    </row>
    <row r="970" spans="1:26" ht="12.75" customHeight="1">
      <c r="A970" s="122"/>
      <c r="B970" s="122"/>
      <c r="C970" s="122"/>
      <c r="D970" s="122"/>
      <c r="E970" s="122"/>
      <c r="F970" s="122"/>
      <c r="G970" s="122"/>
      <c r="H970" s="122"/>
      <c r="I970" s="122"/>
      <c r="J970" s="122"/>
      <c r="K970" s="122"/>
      <c r="L970" s="122"/>
      <c r="M970" s="122"/>
      <c r="N970" s="122"/>
      <c r="O970" s="122"/>
      <c r="P970" s="122"/>
      <c r="Q970" s="122"/>
      <c r="R970" s="122"/>
      <c r="S970" s="122"/>
      <c r="T970" s="122"/>
      <c r="U970" s="122"/>
      <c r="V970" s="122"/>
      <c r="W970" s="122"/>
      <c r="X970" s="122"/>
      <c r="Y970" s="122"/>
      <c r="Z970" s="122"/>
    </row>
    <row r="971" spans="1:26" ht="12.75" customHeight="1">
      <c r="A971" s="122"/>
      <c r="B971" s="122"/>
      <c r="C971" s="122"/>
      <c r="D971" s="122"/>
      <c r="E971" s="122"/>
      <c r="F971" s="122"/>
      <c r="G971" s="122"/>
      <c r="H971" s="122"/>
      <c r="I971" s="122"/>
      <c r="J971" s="122"/>
      <c r="K971" s="122"/>
      <c r="L971" s="122"/>
      <c r="M971" s="122"/>
      <c r="N971" s="122"/>
      <c r="O971" s="122"/>
      <c r="P971" s="122"/>
      <c r="Q971" s="122"/>
      <c r="R971" s="122"/>
      <c r="S971" s="122"/>
      <c r="T971" s="122"/>
      <c r="U971" s="122"/>
      <c r="V971" s="122"/>
      <c r="W971" s="122"/>
      <c r="X971" s="122"/>
      <c r="Y971" s="122"/>
      <c r="Z971" s="122"/>
    </row>
    <row r="972" spans="1:26" ht="12.75" customHeight="1">
      <c r="A972" s="122"/>
      <c r="B972" s="122"/>
      <c r="C972" s="122"/>
      <c r="D972" s="122"/>
      <c r="E972" s="122"/>
      <c r="F972" s="122"/>
      <c r="G972" s="122"/>
      <c r="H972" s="122"/>
      <c r="I972" s="122"/>
      <c r="J972" s="122"/>
      <c r="K972" s="122"/>
      <c r="L972" s="122"/>
      <c r="M972" s="122"/>
      <c r="N972" s="122"/>
      <c r="O972" s="122"/>
      <c r="P972" s="122"/>
      <c r="Q972" s="122"/>
      <c r="R972" s="122"/>
      <c r="S972" s="122"/>
      <c r="T972" s="122"/>
      <c r="U972" s="122"/>
      <c r="V972" s="122"/>
      <c r="W972" s="122"/>
      <c r="X972" s="122"/>
      <c r="Y972" s="122"/>
      <c r="Z972" s="122"/>
    </row>
    <row r="973" spans="1:26" ht="12.75" customHeight="1">
      <c r="A973" s="122"/>
      <c r="B973" s="122"/>
      <c r="C973" s="122"/>
      <c r="D973" s="122"/>
      <c r="E973" s="122"/>
      <c r="F973" s="122"/>
      <c r="G973" s="122"/>
      <c r="H973" s="122"/>
      <c r="I973" s="122"/>
      <c r="J973" s="122"/>
      <c r="K973" s="122"/>
      <c r="L973" s="122"/>
      <c r="M973" s="122"/>
      <c r="N973" s="122"/>
      <c r="O973" s="122"/>
      <c r="P973" s="122"/>
      <c r="Q973" s="122"/>
      <c r="R973" s="122"/>
      <c r="S973" s="122"/>
      <c r="T973" s="122"/>
      <c r="U973" s="122"/>
      <c r="V973" s="122"/>
      <c r="W973" s="122"/>
      <c r="X973" s="122"/>
      <c r="Y973" s="122"/>
      <c r="Z973" s="122"/>
    </row>
    <row r="974" spans="1:26" ht="12.75" customHeight="1">
      <c r="A974" s="122"/>
      <c r="B974" s="122"/>
      <c r="C974" s="122"/>
      <c r="D974" s="122"/>
      <c r="E974" s="122"/>
      <c r="F974" s="122"/>
      <c r="G974" s="122"/>
      <c r="H974" s="122"/>
      <c r="I974" s="122"/>
      <c r="J974" s="122"/>
      <c r="K974" s="122"/>
      <c r="L974" s="122"/>
      <c r="M974" s="122"/>
      <c r="N974" s="122"/>
      <c r="O974" s="122"/>
      <c r="P974" s="122"/>
      <c r="Q974" s="122"/>
      <c r="R974" s="122"/>
      <c r="S974" s="122"/>
      <c r="T974" s="122"/>
      <c r="U974" s="122"/>
      <c r="V974" s="122"/>
      <c r="W974" s="122"/>
      <c r="X974" s="122"/>
      <c r="Y974" s="122"/>
      <c r="Z974" s="122"/>
    </row>
    <row r="975" spans="1:26" ht="12.75" customHeight="1">
      <c r="A975" s="122"/>
      <c r="B975" s="122"/>
      <c r="C975" s="122"/>
      <c r="D975" s="122"/>
      <c r="E975" s="122"/>
      <c r="F975" s="122"/>
      <c r="G975" s="122"/>
      <c r="H975" s="122"/>
      <c r="I975" s="122"/>
      <c r="J975" s="122"/>
      <c r="K975" s="122"/>
      <c r="L975" s="122"/>
      <c r="M975" s="122"/>
      <c r="N975" s="122"/>
      <c r="O975" s="122"/>
      <c r="P975" s="122"/>
      <c r="Q975" s="122"/>
      <c r="R975" s="122"/>
      <c r="S975" s="122"/>
      <c r="T975" s="122"/>
      <c r="U975" s="122"/>
      <c r="V975" s="122"/>
      <c r="W975" s="122"/>
      <c r="X975" s="122"/>
      <c r="Y975" s="122"/>
      <c r="Z975" s="122"/>
    </row>
    <row r="976" spans="1:26" ht="12.75" customHeight="1">
      <c r="A976" s="122"/>
      <c r="B976" s="122"/>
      <c r="C976" s="122"/>
      <c r="D976" s="122"/>
      <c r="E976" s="122"/>
      <c r="F976" s="122"/>
      <c r="G976" s="122"/>
      <c r="H976" s="122"/>
      <c r="I976" s="122"/>
      <c r="J976" s="122"/>
      <c r="K976" s="122"/>
      <c r="L976" s="122"/>
      <c r="M976" s="122"/>
      <c r="N976" s="122"/>
      <c r="O976" s="122"/>
      <c r="P976" s="122"/>
      <c r="Q976" s="122"/>
      <c r="R976" s="122"/>
      <c r="S976" s="122"/>
      <c r="T976" s="122"/>
      <c r="U976" s="122"/>
      <c r="V976" s="122"/>
      <c r="W976" s="122"/>
      <c r="X976" s="122"/>
      <c r="Y976" s="122"/>
      <c r="Z976" s="122"/>
    </row>
    <row r="977" spans="1:26" ht="12.75" customHeight="1">
      <c r="A977" s="122"/>
      <c r="B977" s="122"/>
      <c r="C977" s="122"/>
      <c r="D977" s="122"/>
      <c r="E977" s="122"/>
      <c r="F977" s="122"/>
      <c r="G977" s="122"/>
      <c r="H977" s="122"/>
      <c r="I977" s="122"/>
      <c r="J977" s="122"/>
      <c r="K977" s="122"/>
      <c r="L977" s="122"/>
      <c r="M977" s="122"/>
      <c r="N977" s="122"/>
      <c r="O977" s="122"/>
      <c r="P977" s="122"/>
      <c r="Q977" s="122"/>
      <c r="R977" s="122"/>
      <c r="S977" s="122"/>
      <c r="T977" s="122"/>
      <c r="U977" s="122"/>
      <c r="V977" s="122"/>
      <c r="W977" s="122"/>
      <c r="X977" s="122"/>
      <c r="Y977" s="122"/>
      <c r="Z977" s="122"/>
    </row>
    <row r="978" spans="1:26" ht="12.75" customHeight="1">
      <c r="A978" s="122"/>
      <c r="B978" s="122"/>
      <c r="C978" s="122"/>
      <c r="D978" s="122"/>
      <c r="E978" s="122"/>
      <c r="F978" s="122"/>
      <c r="G978" s="122"/>
      <c r="H978" s="122"/>
      <c r="I978" s="122"/>
      <c r="J978" s="122"/>
      <c r="K978" s="122"/>
      <c r="L978" s="122"/>
      <c r="M978" s="122"/>
      <c r="N978" s="122"/>
      <c r="O978" s="122"/>
      <c r="P978" s="122"/>
      <c r="Q978" s="122"/>
      <c r="R978" s="122"/>
      <c r="S978" s="122"/>
      <c r="T978" s="122"/>
      <c r="U978" s="122"/>
      <c r="V978" s="122"/>
      <c r="W978" s="122"/>
      <c r="X978" s="122"/>
      <c r="Y978" s="122"/>
      <c r="Z978" s="122"/>
    </row>
    <row r="979" spans="1:26" ht="12.75" customHeight="1">
      <c r="A979" s="122"/>
      <c r="B979" s="122"/>
      <c r="C979" s="122"/>
      <c r="D979" s="122"/>
      <c r="E979" s="122"/>
      <c r="F979" s="122"/>
      <c r="G979" s="122"/>
      <c r="H979" s="122"/>
      <c r="I979" s="122"/>
      <c r="J979" s="122"/>
      <c r="K979" s="122"/>
      <c r="L979" s="122"/>
      <c r="M979" s="122"/>
      <c r="N979" s="122"/>
      <c r="O979" s="122"/>
      <c r="P979" s="122"/>
      <c r="Q979" s="122"/>
      <c r="R979" s="122"/>
      <c r="S979" s="122"/>
      <c r="T979" s="122"/>
      <c r="U979" s="122"/>
      <c r="V979" s="122"/>
      <c r="W979" s="122"/>
      <c r="X979" s="122"/>
      <c r="Y979" s="122"/>
      <c r="Z979" s="122"/>
    </row>
    <row r="980" spans="1:26" ht="12.75" customHeight="1">
      <c r="A980" s="122"/>
      <c r="B980" s="122"/>
      <c r="C980" s="122"/>
      <c r="D980" s="122"/>
      <c r="E980" s="122"/>
      <c r="F980" s="122"/>
      <c r="G980" s="122"/>
      <c r="H980" s="122"/>
      <c r="I980" s="122"/>
      <c r="J980" s="122"/>
      <c r="K980" s="122"/>
      <c r="L980" s="122"/>
      <c r="M980" s="122"/>
      <c r="N980" s="122"/>
      <c r="O980" s="122"/>
      <c r="P980" s="122"/>
      <c r="Q980" s="122"/>
      <c r="R980" s="122"/>
      <c r="S980" s="122"/>
      <c r="T980" s="122"/>
      <c r="U980" s="122"/>
      <c r="V980" s="122"/>
      <c r="W980" s="122"/>
      <c r="X980" s="122"/>
      <c r="Y980" s="122"/>
      <c r="Z980" s="122"/>
    </row>
    <row r="981" spans="1:26" ht="12.75" customHeight="1">
      <c r="A981" s="122"/>
      <c r="B981" s="122"/>
      <c r="C981" s="122"/>
      <c r="D981" s="122"/>
      <c r="E981" s="122"/>
      <c r="F981" s="122"/>
      <c r="G981" s="122"/>
      <c r="H981" s="122"/>
      <c r="I981" s="122"/>
      <c r="J981" s="122"/>
      <c r="K981" s="122"/>
      <c r="L981" s="122"/>
      <c r="M981" s="122"/>
      <c r="N981" s="122"/>
      <c r="O981" s="122"/>
      <c r="P981" s="122"/>
      <c r="Q981" s="122"/>
      <c r="R981" s="122"/>
      <c r="S981" s="122"/>
      <c r="T981" s="122"/>
      <c r="U981" s="122"/>
      <c r="V981" s="122"/>
      <c r="W981" s="122"/>
      <c r="X981" s="122"/>
      <c r="Y981" s="122"/>
      <c r="Z981" s="122"/>
    </row>
    <row r="982" spans="1:26" ht="12.75" customHeight="1">
      <c r="A982" s="122"/>
      <c r="B982" s="122"/>
      <c r="C982" s="122"/>
      <c r="D982" s="122"/>
      <c r="E982" s="122"/>
      <c r="F982" s="122"/>
      <c r="G982" s="122"/>
      <c r="H982" s="122"/>
      <c r="I982" s="122"/>
      <c r="J982" s="122"/>
      <c r="K982" s="122"/>
      <c r="L982" s="122"/>
      <c r="M982" s="122"/>
      <c r="N982" s="122"/>
      <c r="O982" s="122"/>
      <c r="P982" s="122"/>
      <c r="Q982" s="122"/>
      <c r="R982" s="122"/>
      <c r="S982" s="122"/>
      <c r="T982" s="122"/>
      <c r="U982" s="122"/>
      <c r="V982" s="122"/>
      <c r="W982" s="122"/>
      <c r="X982" s="122"/>
      <c r="Y982" s="122"/>
      <c r="Z982" s="122"/>
    </row>
    <row r="983" spans="1:26" ht="12.75" customHeight="1">
      <c r="A983" s="122"/>
      <c r="B983" s="122"/>
      <c r="C983" s="122"/>
      <c r="D983" s="122"/>
      <c r="E983" s="122"/>
      <c r="F983" s="122"/>
      <c r="G983" s="122"/>
      <c r="H983" s="122"/>
      <c r="I983" s="122"/>
      <c r="J983" s="122"/>
      <c r="K983" s="122"/>
      <c r="L983" s="122"/>
      <c r="M983" s="122"/>
      <c r="N983" s="122"/>
      <c r="O983" s="122"/>
      <c r="P983" s="122"/>
      <c r="Q983" s="122"/>
      <c r="R983" s="122"/>
      <c r="S983" s="122"/>
      <c r="T983" s="122"/>
      <c r="U983" s="122"/>
      <c r="V983" s="122"/>
      <c r="W983" s="122"/>
      <c r="X983" s="122"/>
      <c r="Y983" s="122"/>
      <c r="Z983" s="122"/>
    </row>
    <row r="984" spans="1:26" ht="12.75" customHeight="1">
      <c r="A984" s="122"/>
      <c r="B984" s="122"/>
      <c r="C984" s="122"/>
      <c r="D984" s="122"/>
      <c r="E984" s="122"/>
      <c r="F984" s="122"/>
      <c r="G984" s="122"/>
      <c r="H984" s="122"/>
      <c r="I984" s="122"/>
      <c r="J984" s="122"/>
      <c r="K984" s="122"/>
      <c r="L984" s="122"/>
      <c r="M984" s="122"/>
      <c r="N984" s="122"/>
      <c r="O984" s="122"/>
      <c r="P984" s="122"/>
      <c r="Q984" s="122"/>
      <c r="R984" s="122"/>
      <c r="S984" s="122"/>
      <c r="T984" s="122"/>
      <c r="U984" s="122"/>
      <c r="V984" s="122"/>
      <c r="W984" s="122"/>
      <c r="X984" s="122"/>
      <c r="Y984" s="122"/>
      <c r="Z984" s="122"/>
    </row>
    <row r="985" spans="1:26" ht="12.75" customHeight="1">
      <c r="A985" s="122"/>
      <c r="B985" s="122"/>
      <c r="C985" s="122"/>
      <c r="D985" s="122"/>
      <c r="E985" s="122"/>
      <c r="F985" s="122"/>
      <c r="G985" s="122"/>
      <c r="H985" s="122"/>
      <c r="I985" s="122"/>
      <c r="J985" s="122"/>
      <c r="K985" s="122"/>
      <c r="L985" s="122"/>
      <c r="M985" s="122"/>
      <c r="N985" s="122"/>
      <c r="O985" s="122"/>
      <c r="P985" s="122"/>
      <c r="Q985" s="122"/>
      <c r="R985" s="122"/>
      <c r="S985" s="122"/>
      <c r="T985" s="122"/>
      <c r="U985" s="122"/>
      <c r="V985" s="122"/>
      <c r="W985" s="122"/>
      <c r="X985" s="122"/>
      <c r="Y985" s="122"/>
      <c r="Z985" s="122"/>
    </row>
    <row r="986" spans="1:26" ht="12.75" customHeight="1">
      <c r="A986" s="122"/>
      <c r="B986" s="122"/>
      <c r="C986" s="122"/>
      <c r="D986" s="122"/>
      <c r="E986" s="122"/>
      <c r="F986" s="122"/>
      <c r="G986" s="122"/>
      <c r="H986" s="122"/>
      <c r="I986" s="122"/>
      <c r="J986" s="122"/>
      <c r="K986" s="122"/>
      <c r="L986" s="122"/>
      <c r="M986" s="122"/>
      <c r="N986" s="122"/>
      <c r="O986" s="122"/>
      <c r="P986" s="122"/>
      <c r="Q986" s="122"/>
      <c r="R986" s="122"/>
      <c r="S986" s="122"/>
      <c r="T986" s="122"/>
      <c r="U986" s="122"/>
      <c r="V986" s="122"/>
      <c r="W986" s="122"/>
      <c r="X986" s="122"/>
      <c r="Y986" s="122"/>
      <c r="Z986" s="122"/>
    </row>
    <row r="987" spans="1:26" ht="12.75" customHeight="1">
      <c r="A987" s="122"/>
      <c r="B987" s="122"/>
      <c r="C987" s="122"/>
      <c r="D987" s="122"/>
      <c r="E987" s="122"/>
      <c r="F987" s="122"/>
      <c r="G987" s="122"/>
      <c r="H987" s="122"/>
      <c r="I987" s="122"/>
      <c r="J987" s="122"/>
      <c r="K987" s="122"/>
      <c r="L987" s="122"/>
      <c r="M987" s="122"/>
      <c r="N987" s="122"/>
      <c r="O987" s="122"/>
      <c r="P987" s="122"/>
      <c r="Q987" s="122"/>
      <c r="R987" s="122"/>
      <c r="S987" s="122"/>
      <c r="T987" s="122"/>
      <c r="U987" s="122"/>
      <c r="V987" s="122"/>
      <c r="W987" s="122"/>
      <c r="X987" s="122"/>
      <c r="Y987" s="122"/>
      <c r="Z987" s="122"/>
    </row>
    <row r="988" spans="1:26" ht="12.75" customHeight="1">
      <c r="A988" s="122"/>
      <c r="B988" s="122"/>
      <c r="C988" s="122"/>
      <c r="D988" s="122"/>
      <c r="E988" s="122"/>
      <c r="F988" s="122"/>
      <c r="G988" s="122"/>
      <c r="H988" s="122"/>
      <c r="I988" s="122"/>
      <c r="J988" s="122"/>
      <c r="K988" s="122"/>
      <c r="L988" s="122"/>
      <c r="M988" s="122"/>
      <c r="N988" s="122"/>
      <c r="O988" s="122"/>
      <c r="P988" s="122"/>
      <c r="Q988" s="122"/>
      <c r="R988" s="122"/>
      <c r="S988" s="122"/>
      <c r="T988" s="122"/>
      <c r="U988" s="122"/>
      <c r="V988" s="122"/>
      <c r="W988" s="122"/>
      <c r="X988" s="122"/>
      <c r="Y988" s="122"/>
      <c r="Z988" s="122"/>
    </row>
    <row r="989" spans="1:26" ht="12.75" customHeight="1">
      <c r="A989" s="122"/>
      <c r="B989" s="122"/>
      <c r="C989" s="122"/>
      <c r="D989" s="122"/>
      <c r="E989" s="122"/>
      <c r="F989" s="122"/>
      <c r="G989" s="122"/>
      <c r="H989" s="122"/>
      <c r="I989" s="122"/>
      <c r="J989" s="122"/>
      <c r="K989" s="122"/>
      <c r="L989" s="122"/>
      <c r="M989" s="122"/>
      <c r="N989" s="122"/>
      <c r="O989" s="122"/>
      <c r="P989" s="122"/>
      <c r="Q989" s="122"/>
      <c r="R989" s="122"/>
      <c r="S989" s="122"/>
      <c r="T989" s="122"/>
      <c r="U989" s="122"/>
      <c r="V989" s="122"/>
      <c r="W989" s="122"/>
      <c r="X989" s="122"/>
      <c r="Y989" s="122"/>
      <c r="Z989" s="122"/>
    </row>
    <row r="990" spans="1:26" ht="12.75" customHeight="1">
      <c r="A990" s="122"/>
      <c r="B990" s="122"/>
      <c r="C990" s="122"/>
      <c r="D990" s="122"/>
      <c r="E990" s="122"/>
      <c r="F990" s="122"/>
      <c r="G990" s="122"/>
      <c r="H990" s="122"/>
      <c r="I990" s="122"/>
      <c r="J990" s="122"/>
      <c r="K990" s="122"/>
      <c r="L990" s="122"/>
      <c r="M990" s="122"/>
      <c r="N990" s="122"/>
      <c r="O990" s="122"/>
      <c r="P990" s="122"/>
      <c r="Q990" s="122"/>
      <c r="R990" s="122"/>
      <c r="S990" s="122"/>
      <c r="T990" s="122"/>
      <c r="U990" s="122"/>
      <c r="V990" s="122"/>
      <c r="W990" s="122"/>
      <c r="X990" s="122"/>
      <c r="Y990" s="122"/>
      <c r="Z990" s="122"/>
    </row>
    <row r="991" spans="1:26" ht="12.75" customHeight="1">
      <c r="A991" s="122"/>
      <c r="B991" s="122"/>
      <c r="C991" s="122"/>
      <c r="D991" s="122"/>
      <c r="E991" s="122"/>
      <c r="F991" s="122"/>
      <c r="G991" s="122"/>
      <c r="H991" s="122"/>
      <c r="I991" s="122"/>
      <c r="J991" s="122"/>
      <c r="K991" s="122"/>
      <c r="L991" s="122"/>
      <c r="M991" s="122"/>
      <c r="N991" s="122"/>
      <c r="O991" s="122"/>
      <c r="P991" s="122"/>
      <c r="Q991" s="122"/>
      <c r="R991" s="122"/>
      <c r="S991" s="122"/>
      <c r="T991" s="122"/>
      <c r="U991" s="122"/>
      <c r="V991" s="122"/>
      <c r="W991" s="122"/>
      <c r="X991" s="122"/>
      <c r="Y991" s="122"/>
      <c r="Z991" s="122"/>
    </row>
    <row r="992" spans="1:26" ht="12.75" customHeight="1">
      <c r="A992" s="122"/>
      <c r="B992" s="122"/>
      <c r="C992" s="122"/>
      <c r="D992" s="122"/>
      <c r="E992" s="122"/>
      <c r="F992" s="122"/>
      <c r="G992" s="122"/>
      <c r="H992" s="122"/>
      <c r="I992" s="122"/>
      <c r="J992" s="122"/>
      <c r="K992" s="122"/>
      <c r="L992" s="122"/>
      <c r="M992" s="122"/>
      <c r="N992" s="122"/>
      <c r="O992" s="122"/>
      <c r="P992" s="122"/>
      <c r="Q992" s="122"/>
      <c r="R992" s="122"/>
      <c r="S992" s="122"/>
      <c r="T992" s="122"/>
      <c r="U992" s="122"/>
      <c r="V992" s="122"/>
      <c r="W992" s="122"/>
      <c r="X992" s="122"/>
      <c r="Y992" s="122"/>
      <c r="Z992" s="122"/>
    </row>
    <row r="993" spans="1:26" ht="12.75" customHeight="1">
      <c r="A993" s="122"/>
      <c r="B993" s="122"/>
      <c r="C993" s="122"/>
      <c r="D993" s="122"/>
      <c r="E993" s="122"/>
      <c r="F993" s="122"/>
      <c r="G993" s="122"/>
      <c r="H993" s="122"/>
      <c r="I993" s="122"/>
      <c r="J993" s="122"/>
      <c r="K993" s="122"/>
      <c r="L993" s="122"/>
      <c r="M993" s="122"/>
      <c r="N993" s="122"/>
      <c r="O993" s="122"/>
      <c r="P993" s="122"/>
      <c r="Q993" s="122"/>
      <c r="R993" s="122"/>
      <c r="S993" s="122"/>
      <c r="T993" s="122"/>
      <c r="U993" s="122"/>
      <c r="V993" s="122"/>
      <c r="W993" s="122"/>
      <c r="X993" s="122"/>
      <c r="Y993" s="122"/>
      <c r="Z993" s="122"/>
    </row>
    <row r="994" spans="1:26" ht="12.75" customHeight="1">
      <c r="A994" s="122"/>
      <c r="B994" s="122"/>
      <c r="C994" s="122"/>
      <c r="D994" s="122"/>
      <c r="E994" s="122"/>
      <c r="F994" s="122"/>
      <c r="G994" s="122"/>
      <c r="H994" s="122"/>
      <c r="I994" s="122"/>
      <c r="J994" s="122"/>
      <c r="K994" s="122"/>
      <c r="L994" s="122"/>
      <c r="M994" s="122"/>
      <c r="N994" s="122"/>
      <c r="O994" s="122"/>
      <c r="P994" s="122"/>
      <c r="Q994" s="122"/>
      <c r="R994" s="122"/>
      <c r="S994" s="122"/>
      <c r="T994" s="122"/>
      <c r="U994" s="122"/>
      <c r="V994" s="122"/>
      <c r="W994" s="122"/>
      <c r="X994" s="122"/>
      <c r="Y994" s="122"/>
      <c r="Z994" s="122"/>
    </row>
    <row r="995" spans="1:26" ht="12.75" customHeight="1">
      <c r="A995" s="122"/>
      <c r="B995" s="122"/>
      <c r="C995" s="122"/>
      <c r="D995" s="122"/>
      <c r="E995" s="122"/>
      <c r="F995" s="122"/>
      <c r="G995" s="122"/>
      <c r="H995" s="122"/>
      <c r="I995" s="122"/>
      <c r="J995" s="122"/>
      <c r="K995" s="122"/>
      <c r="L995" s="122"/>
      <c r="M995" s="122"/>
      <c r="N995" s="122"/>
      <c r="O995" s="122"/>
      <c r="P995" s="122"/>
      <c r="Q995" s="122"/>
      <c r="R995" s="122"/>
      <c r="S995" s="122"/>
      <c r="T995" s="122"/>
      <c r="U995" s="122"/>
      <c r="V995" s="122"/>
      <c r="W995" s="122"/>
      <c r="X995" s="122"/>
      <c r="Y995" s="122"/>
      <c r="Z995" s="122"/>
    </row>
    <row r="996" spans="1:26" ht="12.75" customHeight="1">
      <c r="A996" s="122"/>
      <c r="B996" s="122"/>
      <c r="C996" s="122"/>
      <c r="D996" s="122"/>
      <c r="E996" s="122"/>
      <c r="F996" s="122"/>
      <c r="G996" s="122"/>
      <c r="H996" s="122"/>
      <c r="I996" s="122"/>
      <c r="J996" s="122"/>
      <c r="K996" s="122"/>
      <c r="L996" s="122"/>
      <c r="M996" s="122"/>
      <c r="N996" s="122"/>
      <c r="O996" s="122"/>
      <c r="P996" s="122"/>
      <c r="Q996" s="122"/>
      <c r="R996" s="122"/>
      <c r="S996" s="122"/>
      <c r="T996" s="122"/>
      <c r="U996" s="122"/>
      <c r="V996" s="122"/>
      <c r="W996" s="122"/>
      <c r="X996" s="122"/>
      <c r="Y996" s="122"/>
      <c r="Z996" s="122"/>
    </row>
    <row r="997" spans="1:26" ht="12.75" customHeight="1">
      <c r="A997" s="122"/>
      <c r="B997" s="122"/>
      <c r="C997" s="122"/>
      <c r="D997" s="122"/>
      <c r="E997" s="122"/>
      <c r="F997" s="122"/>
      <c r="G997" s="122"/>
      <c r="H997" s="122"/>
      <c r="I997" s="122"/>
      <c r="J997" s="122"/>
      <c r="K997" s="122"/>
      <c r="L997" s="122"/>
      <c r="M997" s="122"/>
      <c r="N997" s="122"/>
      <c r="O997" s="122"/>
      <c r="P997" s="122"/>
      <c r="Q997" s="122"/>
      <c r="R997" s="122"/>
      <c r="S997" s="122"/>
      <c r="T997" s="122"/>
      <c r="U997" s="122"/>
      <c r="V997" s="122"/>
      <c r="W997" s="122"/>
      <c r="X997" s="122"/>
      <c r="Y997" s="122"/>
      <c r="Z997" s="122"/>
    </row>
    <row r="998" spans="1:26" ht="12.75" customHeight="1">
      <c r="A998" s="122"/>
      <c r="B998" s="122"/>
      <c r="C998" s="122"/>
      <c r="D998" s="122"/>
      <c r="E998" s="122"/>
      <c r="F998" s="122"/>
      <c r="G998" s="122"/>
      <c r="H998" s="122"/>
      <c r="I998" s="122"/>
      <c r="J998" s="122"/>
      <c r="K998" s="122"/>
      <c r="L998" s="122"/>
      <c r="M998" s="122"/>
      <c r="N998" s="122"/>
      <c r="O998" s="122"/>
      <c r="P998" s="122"/>
      <c r="Q998" s="122"/>
      <c r="R998" s="122"/>
      <c r="S998" s="122"/>
      <c r="T998" s="122"/>
      <c r="U998" s="122"/>
      <c r="V998" s="122"/>
      <c r="W998" s="122"/>
      <c r="X998" s="122"/>
      <c r="Y998" s="122"/>
      <c r="Z998" s="122"/>
    </row>
    <row r="999" spans="1:26" ht="12.75" customHeight="1">
      <c r="A999" s="122"/>
      <c r="B999" s="122"/>
      <c r="C999" s="122"/>
      <c r="D999" s="122"/>
      <c r="E999" s="122"/>
      <c r="F999" s="122"/>
      <c r="G999" s="122"/>
      <c r="H999" s="122"/>
      <c r="I999" s="122"/>
      <c r="J999" s="122"/>
      <c r="K999" s="122"/>
      <c r="L999" s="122"/>
      <c r="M999" s="122"/>
      <c r="N999" s="122"/>
      <c r="O999" s="122"/>
      <c r="P999" s="122"/>
      <c r="Q999" s="122"/>
      <c r="R999" s="122"/>
      <c r="S999" s="122"/>
      <c r="T999" s="122"/>
      <c r="U999" s="122"/>
      <c r="V999" s="122"/>
      <c r="W999" s="122"/>
      <c r="X999" s="122"/>
      <c r="Y999" s="122"/>
      <c r="Z999" s="122"/>
    </row>
    <row r="1000" spans="1:26" ht="12.75" customHeight="1">
      <c r="A1000" s="122"/>
      <c r="B1000" s="122"/>
      <c r="C1000" s="122"/>
      <c r="D1000" s="122"/>
      <c r="E1000" s="122"/>
      <c r="F1000" s="122"/>
      <c r="G1000" s="122"/>
      <c r="H1000" s="122"/>
      <c r="I1000" s="122"/>
      <c r="J1000" s="122"/>
      <c r="K1000" s="122"/>
      <c r="L1000" s="122"/>
      <c r="M1000" s="122"/>
      <c r="N1000" s="122"/>
      <c r="O1000" s="122"/>
      <c r="P1000" s="122"/>
      <c r="Q1000" s="122"/>
      <c r="R1000" s="122"/>
      <c r="S1000" s="122"/>
      <c r="T1000" s="122"/>
      <c r="U1000" s="122"/>
      <c r="V1000" s="122"/>
      <c r="W1000" s="122"/>
      <c r="X1000" s="122"/>
      <c r="Y1000" s="122"/>
      <c r="Z1000" s="122"/>
    </row>
    <row r="1001" spans="1:26" ht="12.75" customHeight="1">
      <c r="A1001" s="122"/>
      <c r="B1001" s="122"/>
      <c r="C1001" s="122"/>
      <c r="D1001" s="122"/>
      <c r="E1001" s="122"/>
      <c r="F1001" s="122"/>
      <c r="G1001" s="122"/>
      <c r="H1001" s="122"/>
      <c r="I1001" s="122"/>
      <c r="J1001" s="122"/>
      <c r="K1001" s="122"/>
      <c r="L1001" s="122"/>
      <c r="M1001" s="122"/>
      <c r="N1001" s="122"/>
      <c r="O1001" s="122"/>
      <c r="P1001" s="122"/>
      <c r="Q1001" s="122"/>
      <c r="R1001" s="122"/>
      <c r="S1001" s="122"/>
      <c r="T1001" s="122"/>
      <c r="U1001" s="122"/>
      <c r="V1001" s="122"/>
      <c r="W1001" s="122"/>
      <c r="X1001" s="122"/>
      <c r="Y1001" s="122"/>
      <c r="Z1001" s="122"/>
    </row>
  </sheetData>
  <sheetProtection algorithmName="SHA-512" hashValue="hVIFCusjHX1wfGjkrSUVONV799wA+5lNr6tEcP+yCLR8JrN01Zx/rR1XvQuuXytudu+euvBZI/9I88zB8kzDwg==" saltValue="FIkTCgsBUAeWGvjn6Y+yPg==" spinCount="100000" sheet="1" objects="1" scenarios="1"/>
  <mergeCells count="197">
    <mergeCell ref="K47:R47"/>
    <mergeCell ref="K48:R48"/>
    <mergeCell ref="K49:R49"/>
    <mergeCell ref="K50:R50"/>
    <mergeCell ref="K51:R51"/>
    <mergeCell ref="B67:C67"/>
    <mergeCell ref="D67:E67"/>
    <mergeCell ref="F67:G67"/>
    <mergeCell ref="H67:I67"/>
    <mergeCell ref="B63:C63"/>
    <mergeCell ref="D63:E63"/>
    <mergeCell ref="F63:G63"/>
    <mergeCell ref="H63:I63"/>
    <mergeCell ref="B64:C64"/>
    <mergeCell ref="D64:E64"/>
    <mergeCell ref="F64:G64"/>
    <mergeCell ref="H64:I64"/>
    <mergeCell ref="B61:C61"/>
    <mergeCell ref="D61:E61"/>
    <mergeCell ref="F61:G61"/>
    <mergeCell ref="H61:I61"/>
    <mergeCell ref="B62:C62"/>
    <mergeCell ref="D62:E62"/>
    <mergeCell ref="F62:G62"/>
    <mergeCell ref="B68:C68"/>
    <mergeCell ref="D68:E68"/>
    <mergeCell ref="F68:G68"/>
    <mergeCell ref="H68:I68"/>
    <mergeCell ref="B65:C65"/>
    <mergeCell ref="D65:E65"/>
    <mergeCell ref="F65:G65"/>
    <mergeCell ref="H65:I65"/>
    <mergeCell ref="B66:C66"/>
    <mergeCell ref="D66:E66"/>
    <mergeCell ref="F66:G66"/>
    <mergeCell ref="H66:I66"/>
    <mergeCell ref="H62:I62"/>
    <mergeCell ref="B59:C59"/>
    <mergeCell ref="D59:E59"/>
    <mergeCell ref="F59:G59"/>
    <mergeCell ref="H59:I59"/>
    <mergeCell ref="B60:C60"/>
    <mergeCell ref="D60:E60"/>
    <mergeCell ref="F60:G60"/>
    <mergeCell ref="H60:I60"/>
    <mergeCell ref="B57:C57"/>
    <mergeCell ref="D57:E57"/>
    <mergeCell ref="F57:G57"/>
    <mergeCell ref="H57:I57"/>
    <mergeCell ref="B58:C58"/>
    <mergeCell ref="D58:E58"/>
    <mergeCell ref="F58:G58"/>
    <mergeCell ref="H58:I58"/>
    <mergeCell ref="B55:C55"/>
    <mergeCell ref="D55:E55"/>
    <mergeCell ref="F55:G55"/>
    <mergeCell ref="H55:I55"/>
    <mergeCell ref="B56:C56"/>
    <mergeCell ref="D56:E56"/>
    <mergeCell ref="F56:G56"/>
    <mergeCell ref="H56:I56"/>
    <mergeCell ref="B48:C48"/>
    <mergeCell ref="D48:E48"/>
    <mergeCell ref="F48:G48"/>
    <mergeCell ref="H48:I48"/>
    <mergeCell ref="B54:C54"/>
    <mergeCell ref="D54:E54"/>
    <mergeCell ref="F54:G54"/>
    <mergeCell ref="H54:I54"/>
    <mergeCell ref="B44:C44"/>
    <mergeCell ref="D44:E44"/>
    <mergeCell ref="F44:G44"/>
    <mergeCell ref="H44:I44"/>
    <mergeCell ref="B45:C45"/>
    <mergeCell ref="D45:E45"/>
    <mergeCell ref="F45:G45"/>
    <mergeCell ref="H45:I45"/>
    <mergeCell ref="B42:C42"/>
    <mergeCell ref="D42:E42"/>
    <mergeCell ref="F42:G42"/>
    <mergeCell ref="H42:I42"/>
    <mergeCell ref="B43:C43"/>
    <mergeCell ref="D43:E43"/>
    <mergeCell ref="F43:G43"/>
    <mergeCell ref="H43:I43"/>
    <mergeCell ref="B40:C40"/>
    <mergeCell ref="D40:E40"/>
    <mergeCell ref="F40:G40"/>
    <mergeCell ref="H40:I40"/>
    <mergeCell ref="B41:C41"/>
    <mergeCell ref="D41:E41"/>
    <mergeCell ref="F41:G41"/>
    <mergeCell ref="H41:I41"/>
    <mergeCell ref="B38:C38"/>
    <mergeCell ref="D38:E38"/>
    <mergeCell ref="F38:G38"/>
    <mergeCell ref="H38:I38"/>
    <mergeCell ref="B39:C39"/>
    <mergeCell ref="D39:E39"/>
    <mergeCell ref="F39:G39"/>
    <mergeCell ref="H39:I39"/>
    <mergeCell ref="B36:C36"/>
    <mergeCell ref="D36:E36"/>
    <mergeCell ref="F36:G36"/>
    <mergeCell ref="H36:I36"/>
    <mergeCell ref="B37:C37"/>
    <mergeCell ref="D37:E37"/>
    <mergeCell ref="F37:G37"/>
    <mergeCell ref="H37:I37"/>
    <mergeCell ref="B34:C34"/>
    <mergeCell ref="D34:E34"/>
    <mergeCell ref="F34:G34"/>
    <mergeCell ref="H34:I34"/>
    <mergeCell ref="B35:C35"/>
    <mergeCell ref="D35:E35"/>
    <mergeCell ref="F35:G35"/>
    <mergeCell ref="H35:I35"/>
    <mergeCell ref="B32:C32"/>
    <mergeCell ref="D32:E32"/>
    <mergeCell ref="F32:G32"/>
    <mergeCell ref="H32:I32"/>
    <mergeCell ref="B33:C33"/>
    <mergeCell ref="D33:E33"/>
    <mergeCell ref="F33:G33"/>
    <mergeCell ref="H33:I33"/>
    <mergeCell ref="B25:C25"/>
    <mergeCell ref="D25:E25"/>
    <mergeCell ref="F25:G25"/>
    <mergeCell ref="H25:I25"/>
    <mergeCell ref="B31:C31"/>
    <mergeCell ref="D31:E31"/>
    <mergeCell ref="F31:G31"/>
    <mergeCell ref="H31:I31"/>
    <mergeCell ref="B2:C2"/>
    <mergeCell ref="D2:E2"/>
    <mergeCell ref="F2:G2"/>
    <mergeCell ref="H2:I2"/>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22:C22"/>
    <mergeCell ref="D22:E22"/>
    <mergeCell ref="F22:G22"/>
    <mergeCell ref="H22:I22"/>
    <mergeCell ref="B19:C19"/>
    <mergeCell ref="D19:E19"/>
    <mergeCell ref="F19:G19"/>
    <mergeCell ref="H19:I19"/>
    <mergeCell ref="B20:C20"/>
    <mergeCell ref="D20:E20"/>
    <mergeCell ref="F20:G20"/>
    <mergeCell ref="H20:I20"/>
    <mergeCell ref="B21:C21"/>
    <mergeCell ref="D21:E21"/>
    <mergeCell ref="F21:G21"/>
    <mergeCell ref="H21:I21"/>
  </mergeCells>
  <hyperlinks>
    <hyperlink ref="K48" r:id="rId1" xr:uid="{00000000-0004-0000-0F00-000000000000}"/>
    <hyperlink ref="K51" r:id="rId2" xr:uid="{00000000-0004-0000-0F00-000001000000}"/>
  </hyperlinks>
  <pageMargins left="0.2" right="0.2" top="0.75" bottom="0.75" header="0" footer="0"/>
  <pageSetup scale="77" orientation="landscape" r:id="rId3"/>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H206"/>
  <sheetViews>
    <sheetView workbookViewId="0">
      <pane ySplit="5" topLeftCell="A6" activePane="bottomLeft" state="frozen"/>
      <selection pane="bottomLeft" activeCell="H20" sqref="H20"/>
    </sheetView>
  </sheetViews>
  <sheetFormatPr defaultColWidth="8.7109375" defaultRowHeight="12.75"/>
  <cols>
    <col min="1" max="1" width="60.85546875" style="1008" bestFit="1" customWidth="1"/>
    <col min="2" max="2" width="13.7109375" style="1009" bestFit="1" customWidth="1"/>
    <col min="3" max="3" width="8.7109375" style="1009" customWidth="1"/>
    <col min="4" max="4" width="8.140625" style="1009" customWidth="1"/>
    <col min="5" max="5" width="8.85546875" style="1008" bestFit="1" customWidth="1"/>
    <col min="6" max="6" width="6.7109375" style="1008" bestFit="1" customWidth="1"/>
    <col min="7" max="7" width="6.85546875" style="1008" bestFit="1" customWidth="1"/>
    <col min="8" max="8" width="33.7109375" style="1008" customWidth="1"/>
    <col min="9" max="9" width="6.42578125" style="1008" bestFit="1" customWidth="1"/>
    <col min="10" max="10" width="10.85546875" style="1008" bestFit="1" customWidth="1"/>
    <col min="11" max="12" width="5.85546875" style="1008" bestFit="1" customWidth="1"/>
    <col min="13" max="13" width="5.42578125" style="1008" bestFit="1" customWidth="1"/>
    <col min="14" max="14" width="15.85546875" style="1008" bestFit="1" customWidth="1"/>
    <col min="15" max="16" width="6.140625" style="1008" bestFit="1" customWidth="1"/>
    <col min="17" max="17" width="4.42578125" style="1008" bestFit="1" customWidth="1"/>
    <col min="18" max="18" width="7.28515625" style="1008" bestFit="1" customWidth="1"/>
    <col min="19" max="19" width="9.140625" style="1008" bestFit="1" customWidth="1"/>
    <col min="20" max="20" width="8.140625" style="1008" bestFit="1" customWidth="1"/>
    <col min="21" max="21" width="6.42578125" style="1008" bestFit="1" customWidth="1"/>
    <col min="22" max="22" width="5.85546875" style="1008" bestFit="1" customWidth="1"/>
    <col min="23" max="23" width="9.140625" style="1008" bestFit="1" customWidth="1"/>
    <col min="24" max="25" width="5.85546875" style="1008" bestFit="1" customWidth="1"/>
    <col min="26" max="26" width="5.42578125" style="1008" bestFit="1" customWidth="1"/>
    <col min="27" max="27" width="15.85546875" style="1008" bestFit="1" customWidth="1"/>
    <col min="28" max="29" width="6.140625" style="1008" bestFit="1" customWidth="1"/>
    <col min="30" max="30" width="4.42578125" style="1008" bestFit="1" customWidth="1"/>
    <col min="31" max="31" width="7.28515625" style="1008" bestFit="1" customWidth="1"/>
    <col min="32" max="32" width="9.140625" style="1008" bestFit="1" customWidth="1"/>
    <col min="33" max="33" width="8.140625" style="1008" bestFit="1" customWidth="1"/>
    <col min="34" max="34" width="6.42578125" style="1008" bestFit="1" customWidth="1"/>
    <col min="35" max="35" width="5.85546875" style="1008" bestFit="1" customWidth="1"/>
    <col min="36" max="36" width="9.140625" style="1008" bestFit="1" customWidth="1"/>
    <col min="37" max="16384" width="8.7109375" style="1008"/>
  </cols>
  <sheetData>
    <row r="1" spans="1:8" hidden="1">
      <c r="A1" s="1013" t="s">
        <v>278</v>
      </c>
      <c r="B1" s="1014">
        <v>1</v>
      </c>
    </row>
    <row r="2" spans="1:8" hidden="1">
      <c r="A2" s="1013" t="s">
        <v>279</v>
      </c>
      <c r="B2" t="s">
        <v>280</v>
      </c>
    </row>
    <row r="4" spans="1:8">
      <c r="A4" s="1013" t="s">
        <v>281</v>
      </c>
      <c r="B4" s="1017" t="s">
        <v>282</v>
      </c>
      <c r="C4" s="1016"/>
      <c r="D4" s="1016"/>
      <c r="H4" s="1011" t="s">
        <v>283</v>
      </c>
    </row>
    <row r="5" spans="1:8">
      <c r="A5" s="1013" t="s">
        <v>284</v>
      </c>
      <c r="B5" s="1016" t="s">
        <v>285</v>
      </c>
      <c r="C5" s="1016" t="s">
        <v>286</v>
      </c>
      <c r="D5" s="1016" t="s">
        <v>287</v>
      </c>
      <c r="H5" s="1012" t="s">
        <v>288</v>
      </c>
    </row>
    <row r="6" spans="1:8">
      <c r="A6" s="1019" t="s">
        <v>289</v>
      </c>
      <c r="B6" s="1018"/>
      <c r="C6" s="1018"/>
      <c r="D6" s="1018"/>
    </row>
    <row r="7" spans="1:8">
      <c r="A7" s="1015" t="s">
        <v>290</v>
      </c>
      <c r="B7" s="1016"/>
      <c r="C7" s="1016">
        <v>98</v>
      </c>
      <c r="D7" s="1016"/>
    </row>
    <row r="8" spans="1:8">
      <c r="A8" s="1015" t="s">
        <v>291</v>
      </c>
      <c r="B8" s="1016">
        <v>52</v>
      </c>
      <c r="C8" s="1016">
        <v>150</v>
      </c>
      <c r="D8" s="1016">
        <v>150</v>
      </c>
    </row>
    <row r="9" spans="1:8">
      <c r="A9" s="1015" t="s">
        <v>292</v>
      </c>
      <c r="B9" s="1016">
        <v>32</v>
      </c>
      <c r="C9" s="1016">
        <v>130</v>
      </c>
      <c r="D9" s="1016">
        <v>130</v>
      </c>
    </row>
    <row r="10" spans="1:8">
      <c r="A10" s="1015" t="s">
        <v>293</v>
      </c>
      <c r="B10" s="1016">
        <v>7</v>
      </c>
      <c r="C10" s="1016">
        <v>105</v>
      </c>
      <c r="D10" s="1016">
        <v>105</v>
      </c>
    </row>
    <row r="11" spans="1:8">
      <c r="A11" s="1015" t="s">
        <v>294</v>
      </c>
      <c r="B11" s="1016">
        <v>32</v>
      </c>
      <c r="C11" s="1016">
        <v>130</v>
      </c>
      <c r="D11" s="1016">
        <v>130</v>
      </c>
    </row>
    <row r="12" spans="1:8">
      <c r="A12" s="1015" t="s">
        <v>295</v>
      </c>
      <c r="B12" s="1016">
        <v>27</v>
      </c>
      <c r="C12" s="1016">
        <v>125</v>
      </c>
      <c r="D12" s="1016">
        <v>125</v>
      </c>
    </row>
    <row r="13" spans="1:8">
      <c r="A13" s="1015" t="s">
        <v>296</v>
      </c>
      <c r="B13" s="1016">
        <v>52</v>
      </c>
      <c r="C13" s="1016">
        <v>150</v>
      </c>
      <c r="D13" s="1016">
        <v>150</v>
      </c>
    </row>
    <row r="14" spans="1:8">
      <c r="A14" s="1015" t="s">
        <v>297</v>
      </c>
      <c r="B14" s="1016">
        <v>7</v>
      </c>
      <c r="C14" s="1016">
        <v>105</v>
      </c>
      <c r="D14" s="1016">
        <v>105</v>
      </c>
    </row>
    <row r="15" spans="1:8">
      <c r="A15" s="1015" t="s">
        <v>298</v>
      </c>
      <c r="B15" s="1016">
        <v>7</v>
      </c>
      <c r="C15" s="1016">
        <v>105</v>
      </c>
      <c r="D15" s="1016">
        <v>105</v>
      </c>
    </row>
    <row r="16" spans="1:8">
      <c r="A16" s="1019" t="s">
        <v>299</v>
      </c>
      <c r="B16" s="1018"/>
      <c r="C16" s="1018"/>
      <c r="D16" s="1018"/>
    </row>
    <row r="17" spans="1:4">
      <c r="A17" s="1015" t="s">
        <v>300</v>
      </c>
      <c r="B17" s="1016">
        <v>12</v>
      </c>
      <c r="C17" s="1016">
        <v>84</v>
      </c>
      <c r="D17" s="1016">
        <v>84</v>
      </c>
    </row>
    <row r="18" spans="1:4">
      <c r="A18" s="1015" t="s">
        <v>301</v>
      </c>
      <c r="B18" s="1016">
        <v>12</v>
      </c>
      <c r="C18" s="1016">
        <v>84</v>
      </c>
      <c r="D18" s="1016">
        <v>84</v>
      </c>
    </row>
    <row r="19" spans="1:4">
      <c r="A19" s="1015" t="s">
        <v>302</v>
      </c>
      <c r="B19" s="1016">
        <v>12</v>
      </c>
      <c r="C19" s="1016">
        <v>48</v>
      </c>
      <c r="D19" s="1016">
        <v>48</v>
      </c>
    </row>
    <row r="20" spans="1:4">
      <c r="A20" s="1015" t="s">
        <v>303</v>
      </c>
      <c r="B20" s="1016">
        <v>25</v>
      </c>
      <c r="C20" s="1016"/>
      <c r="D20" s="1016"/>
    </row>
    <row r="21" spans="1:4">
      <c r="A21" s="1015" t="s">
        <v>304</v>
      </c>
      <c r="B21" s="1016">
        <v>5</v>
      </c>
      <c r="C21" s="1016">
        <v>77</v>
      </c>
      <c r="D21" s="1016">
        <v>77</v>
      </c>
    </row>
    <row r="22" spans="1:4">
      <c r="A22" s="1015" t="s">
        <v>305</v>
      </c>
      <c r="B22" s="1016">
        <v>5</v>
      </c>
      <c r="C22" s="1016">
        <v>77</v>
      </c>
      <c r="D22" s="1016">
        <v>77</v>
      </c>
    </row>
    <row r="23" spans="1:4">
      <c r="A23" s="1015" t="s">
        <v>306</v>
      </c>
      <c r="B23" s="1016">
        <v>5</v>
      </c>
      <c r="C23" s="1016">
        <v>77</v>
      </c>
      <c r="D23" s="1016">
        <v>77</v>
      </c>
    </row>
    <row r="24" spans="1:4">
      <c r="A24" s="1015" t="s">
        <v>307</v>
      </c>
      <c r="B24" s="1016">
        <v>12</v>
      </c>
      <c r="C24" s="1016">
        <v>84</v>
      </c>
      <c r="D24" s="1016">
        <v>84</v>
      </c>
    </row>
    <row r="25" spans="1:4">
      <c r="A25" s="1015" t="s">
        <v>308</v>
      </c>
      <c r="B25" s="1016">
        <v>5</v>
      </c>
      <c r="C25" s="1016">
        <v>77</v>
      </c>
      <c r="D25" s="1016">
        <v>77</v>
      </c>
    </row>
    <row r="26" spans="1:4">
      <c r="A26" s="1015" t="s">
        <v>309</v>
      </c>
      <c r="B26" s="1016">
        <v>12</v>
      </c>
      <c r="C26" s="1016">
        <v>84</v>
      </c>
      <c r="D26" s="1016">
        <v>84</v>
      </c>
    </row>
    <row r="27" spans="1:4">
      <c r="A27" s="1015" t="s">
        <v>310</v>
      </c>
      <c r="B27" s="1016">
        <v>5</v>
      </c>
      <c r="C27" s="1016">
        <v>77</v>
      </c>
      <c r="D27" s="1016">
        <v>77</v>
      </c>
    </row>
    <row r="28" spans="1:4">
      <c r="A28" s="1015" t="s">
        <v>311</v>
      </c>
      <c r="B28" s="1016">
        <v>22</v>
      </c>
      <c r="C28" s="1016">
        <v>95</v>
      </c>
      <c r="D28" s="1016">
        <v>95</v>
      </c>
    </row>
    <row r="29" spans="1:4">
      <c r="A29" s="1015" t="s">
        <v>312</v>
      </c>
      <c r="B29" s="1016">
        <v>12</v>
      </c>
      <c r="C29" s="1016">
        <v>48</v>
      </c>
      <c r="D29" s="1016">
        <v>48</v>
      </c>
    </row>
    <row r="30" spans="1:4">
      <c r="A30" s="1015" t="s">
        <v>313</v>
      </c>
      <c r="B30" s="1016">
        <v>5</v>
      </c>
      <c r="C30" s="1016">
        <v>77</v>
      </c>
      <c r="D30" s="1016">
        <v>77</v>
      </c>
    </row>
    <row r="31" spans="1:4">
      <c r="A31" s="1015" t="s">
        <v>314</v>
      </c>
      <c r="B31" s="1016">
        <v>5</v>
      </c>
      <c r="C31" s="1016">
        <v>77</v>
      </c>
      <c r="D31" s="1016">
        <v>77</v>
      </c>
    </row>
    <row r="32" spans="1:4">
      <c r="A32" s="1015" t="s">
        <v>315</v>
      </c>
      <c r="B32" s="1016">
        <v>12</v>
      </c>
      <c r="C32" s="1016">
        <v>84</v>
      </c>
      <c r="D32" s="1016">
        <v>84</v>
      </c>
    </row>
    <row r="33" spans="1:4">
      <c r="A33" s="1015" t="s">
        <v>316</v>
      </c>
      <c r="B33" s="1016">
        <v>5</v>
      </c>
      <c r="C33" s="1016">
        <v>77</v>
      </c>
      <c r="D33" s="1016">
        <v>77</v>
      </c>
    </row>
    <row r="34" spans="1:4">
      <c r="A34" s="1015" t="s">
        <v>317</v>
      </c>
      <c r="B34" s="1016">
        <v>5</v>
      </c>
      <c r="C34" s="1016">
        <v>77</v>
      </c>
      <c r="D34" s="1016">
        <v>77</v>
      </c>
    </row>
    <row r="35" spans="1:4">
      <c r="A35" s="1015" t="s">
        <v>318</v>
      </c>
      <c r="B35" s="1016">
        <v>5</v>
      </c>
      <c r="C35" s="1016">
        <v>77</v>
      </c>
      <c r="D35" s="1016">
        <v>77</v>
      </c>
    </row>
    <row r="36" spans="1:4">
      <c r="A36" s="1015" t="s">
        <v>319</v>
      </c>
      <c r="B36" s="1016">
        <v>5</v>
      </c>
      <c r="C36" s="1016">
        <v>77</v>
      </c>
      <c r="D36" s="1016">
        <v>77</v>
      </c>
    </row>
    <row r="37" spans="1:4">
      <c r="A37" s="1015" t="s">
        <v>320</v>
      </c>
      <c r="B37" s="1016">
        <v>12</v>
      </c>
      <c r="C37" s="1016">
        <v>84</v>
      </c>
      <c r="D37" s="1016">
        <v>84</v>
      </c>
    </row>
    <row r="38" spans="1:4">
      <c r="A38" s="1015" t="s">
        <v>321</v>
      </c>
      <c r="B38" s="1016">
        <v>22</v>
      </c>
      <c r="C38" s="1016">
        <v>95</v>
      </c>
      <c r="D38" s="1016">
        <v>95</v>
      </c>
    </row>
    <row r="39" spans="1:4">
      <c r="A39" s="1015" t="s">
        <v>322</v>
      </c>
      <c r="B39" s="1016">
        <v>12</v>
      </c>
      <c r="C39" s="1016">
        <v>84</v>
      </c>
      <c r="D39" s="1016">
        <v>84</v>
      </c>
    </row>
    <row r="40" spans="1:4">
      <c r="A40" s="1015" t="s">
        <v>323</v>
      </c>
      <c r="B40" s="1016">
        <v>22</v>
      </c>
      <c r="C40" s="1016">
        <v>95</v>
      </c>
      <c r="D40" s="1016">
        <v>95</v>
      </c>
    </row>
    <row r="41" spans="1:4">
      <c r="A41" s="1015" t="s">
        <v>324</v>
      </c>
      <c r="B41" s="1016">
        <v>12</v>
      </c>
      <c r="C41" s="1016">
        <v>84</v>
      </c>
      <c r="D41" s="1016">
        <v>84</v>
      </c>
    </row>
    <row r="42" spans="1:4">
      <c r="A42" s="1015" t="s">
        <v>325</v>
      </c>
      <c r="B42" s="1016">
        <v>17</v>
      </c>
      <c r="C42" s="1016">
        <v>89</v>
      </c>
      <c r="D42" s="1016">
        <v>89</v>
      </c>
    </row>
    <row r="43" spans="1:4">
      <c r="A43" s="1015" t="s">
        <v>326</v>
      </c>
      <c r="B43" s="1016">
        <v>22</v>
      </c>
      <c r="C43" s="1016">
        <v>95</v>
      </c>
      <c r="D43" s="1016">
        <v>95</v>
      </c>
    </row>
    <row r="44" spans="1:4">
      <c r="A44" s="1015" t="s">
        <v>327</v>
      </c>
      <c r="B44" s="1016"/>
      <c r="C44" s="1016">
        <v>150</v>
      </c>
      <c r="D44" s="1016"/>
    </row>
    <row r="45" spans="1:4">
      <c r="A45" s="1015" t="s">
        <v>328</v>
      </c>
      <c r="B45" s="1016"/>
      <c r="C45" s="1016">
        <v>150</v>
      </c>
      <c r="D45" s="1016"/>
    </row>
    <row r="46" spans="1:4">
      <c r="A46" s="1015" t="s">
        <v>329</v>
      </c>
      <c r="B46" s="1016">
        <v>75</v>
      </c>
      <c r="C46" s="1016">
        <v>120</v>
      </c>
      <c r="D46" s="1016">
        <v>92</v>
      </c>
    </row>
    <row r="47" spans="1:4">
      <c r="A47" s="1015" t="s">
        <v>330</v>
      </c>
      <c r="B47" s="1016">
        <v>5</v>
      </c>
      <c r="C47" s="1016">
        <v>77</v>
      </c>
      <c r="D47" s="1016">
        <v>77</v>
      </c>
    </row>
    <row r="48" spans="1:4">
      <c r="A48" s="1015" t="s">
        <v>331</v>
      </c>
      <c r="B48" s="1016">
        <v>22</v>
      </c>
      <c r="C48" s="1016">
        <v>95</v>
      </c>
      <c r="D48" s="1016">
        <v>95</v>
      </c>
    </row>
    <row r="49" spans="1:4">
      <c r="A49" s="1015" t="s">
        <v>332</v>
      </c>
      <c r="B49" s="1016">
        <v>5</v>
      </c>
      <c r="C49" s="1016">
        <v>77</v>
      </c>
      <c r="D49" s="1016">
        <v>77</v>
      </c>
    </row>
    <row r="50" spans="1:4">
      <c r="A50" s="1015" t="s">
        <v>333</v>
      </c>
      <c r="B50" s="1016">
        <v>12</v>
      </c>
      <c r="C50" s="1016">
        <v>84</v>
      </c>
      <c r="D50" s="1016">
        <v>84</v>
      </c>
    </row>
    <row r="51" spans="1:4">
      <c r="A51" s="1015" t="s">
        <v>334</v>
      </c>
      <c r="B51" s="1016">
        <v>22</v>
      </c>
      <c r="C51" s="1016">
        <v>95</v>
      </c>
      <c r="D51" s="1016">
        <v>95</v>
      </c>
    </row>
    <row r="52" spans="1:4">
      <c r="A52" s="1015" t="s">
        <v>335</v>
      </c>
      <c r="B52" s="1016">
        <v>22</v>
      </c>
      <c r="C52" s="1016">
        <v>95</v>
      </c>
      <c r="D52" s="1016">
        <v>95</v>
      </c>
    </row>
    <row r="53" spans="1:4">
      <c r="A53" s="1015" t="s">
        <v>336</v>
      </c>
      <c r="B53" s="1016">
        <v>5</v>
      </c>
      <c r="C53" s="1016">
        <v>77</v>
      </c>
      <c r="D53" s="1016">
        <v>77</v>
      </c>
    </row>
    <row r="54" spans="1:4">
      <c r="A54" s="1015" t="s">
        <v>337</v>
      </c>
      <c r="B54" s="1016">
        <v>5</v>
      </c>
      <c r="C54" s="1016">
        <v>77</v>
      </c>
      <c r="D54" s="1016">
        <v>77</v>
      </c>
    </row>
    <row r="55" spans="1:4">
      <c r="A55" s="1015" t="s">
        <v>338</v>
      </c>
      <c r="B55" s="1016">
        <v>5</v>
      </c>
      <c r="C55" s="1016">
        <v>77</v>
      </c>
      <c r="D55" s="1016">
        <v>77</v>
      </c>
    </row>
    <row r="56" spans="1:4">
      <c r="A56" s="1015" t="s">
        <v>339</v>
      </c>
      <c r="B56" s="1016">
        <v>5</v>
      </c>
      <c r="C56" s="1016">
        <v>77</v>
      </c>
      <c r="D56" s="1016">
        <v>77</v>
      </c>
    </row>
    <row r="57" spans="1:4">
      <c r="A57" s="1015" t="s">
        <v>340</v>
      </c>
      <c r="B57" s="1016">
        <v>5</v>
      </c>
      <c r="C57" s="1016">
        <v>77</v>
      </c>
      <c r="D57" s="1016">
        <v>77</v>
      </c>
    </row>
    <row r="58" spans="1:4">
      <c r="A58" s="1015" t="s">
        <v>341</v>
      </c>
      <c r="B58" s="1016">
        <v>5</v>
      </c>
      <c r="C58" s="1016">
        <v>77</v>
      </c>
      <c r="D58" s="1016">
        <v>77</v>
      </c>
    </row>
    <row r="59" spans="1:4">
      <c r="A59" s="1015" t="s">
        <v>342</v>
      </c>
      <c r="B59" s="1016">
        <v>5</v>
      </c>
      <c r="C59" s="1016">
        <v>77</v>
      </c>
      <c r="D59" s="1016">
        <v>77</v>
      </c>
    </row>
    <row r="60" spans="1:4">
      <c r="A60" s="1015" t="s">
        <v>343</v>
      </c>
      <c r="B60" s="1016">
        <v>5</v>
      </c>
      <c r="C60" s="1016">
        <v>77</v>
      </c>
      <c r="D60" s="1016">
        <v>77</v>
      </c>
    </row>
    <row r="61" spans="1:4">
      <c r="A61" s="1015" t="s">
        <v>344</v>
      </c>
      <c r="B61" s="1016">
        <v>5</v>
      </c>
      <c r="C61" s="1016">
        <v>77</v>
      </c>
      <c r="D61" s="1016">
        <v>77</v>
      </c>
    </row>
    <row r="62" spans="1:4">
      <c r="A62" s="1015" t="s">
        <v>345</v>
      </c>
      <c r="B62" s="1016">
        <v>5</v>
      </c>
      <c r="C62" s="1016">
        <v>77</v>
      </c>
      <c r="D62" s="1016">
        <v>77</v>
      </c>
    </row>
    <row r="63" spans="1:4">
      <c r="A63" s="1015" t="s">
        <v>346</v>
      </c>
      <c r="B63" s="1016">
        <v>5</v>
      </c>
      <c r="C63" s="1016">
        <v>77</v>
      </c>
      <c r="D63" s="1016">
        <v>77</v>
      </c>
    </row>
    <row r="64" spans="1:4">
      <c r="A64" s="1015" t="s">
        <v>347</v>
      </c>
      <c r="B64" s="1016">
        <v>22</v>
      </c>
      <c r="C64" s="1016">
        <v>95</v>
      </c>
      <c r="D64" s="1016">
        <v>95</v>
      </c>
    </row>
    <row r="65" spans="1:4">
      <c r="A65" s="1015" t="s">
        <v>348</v>
      </c>
      <c r="B65" s="1016">
        <v>12</v>
      </c>
      <c r="C65" s="1016">
        <v>84</v>
      </c>
      <c r="D65" s="1016">
        <v>84</v>
      </c>
    </row>
    <row r="66" spans="1:4">
      <c r="A66" s="1015" t="s">
        <v>349</v>
      </c>
      <c r="B66" s="1016">
        <v>5</v>
      </c>
      <c r="C66" s="1016">
        <v>77</v>
      </c>
      <c r="D66" s="1016">
        <v>77</v>
      </c>
    </row>
    <row r="67" spans="1:4">
      <c r="A67" s="1015" t="s">
        <v>350</v>
      </c>
      <c r="B67" s="1016">
        <v>22</v>
      </c>
      <c r="C67" s="1016">
        <v>95</v>
      </c>
      <c r="D67" s="1016">
        <v>95</v>
      </c>
    </row>
    <row r="68" spans="1:4">
      <c r="A68" s="1015" t="s">
        <v>351</v>
      </c>
      <c r="B68" s="1016">
        <v>22</v>
      </c>
      <c r="C68" s="1016">
        <v>95</v>
      </c>
      <c r="D68" s="1016">
        <v>95</v>
      </c>
    </row>
    <row r="69" spans="1:4">
      <c r="A69" s="1015" t="s">
        <v>352</v>
      </c>
      <c r="B69" s="1016">
        <v>12</v>
      </c>
      <c r="C69" s="1016">
        <v>84</v>
      </c>
      <c r="D69" s="1016">
        <v>84</v>
      </c>
    </row>
    <row r="70" spans="1:4">
      <c r="A70" s="1015" t="s">
        <v>353</v>
      </c>
      <c r="B70" s="1016">
        <v>12</v>
      </c>
      <c r="C70" s="1016">
        <v>84</v>
      </c>
      <c r="D70" s="1016">
        <v>84</v>
      </c>
    </row>
    <row r="71" spans="1:4">
      <c r="A71" s="1015" t="s">
        <v>354</v>
      </c>
      <c r="B71" s="1016">
        <v>12</v>
      </c>
      <c r="C71" s="1016">
        <v>84</v>
      </c>
      <c r="D71" s="1016">
        <v>84</v>
      </c>
    </row>
    <row r="72" spans="1:4">
      <c r="A72" s="1015" t="s">
        <v>355</v>
      </c>
      <c r="B72" s="1016">
        <v>5</v>
      </c>
      <c r="C72" s="1016">
        <v>77</v>
      </c>
      <c r="D72" s="1016">
        <v>77</v>
      </c>
    </row>
    <row r="73" spans="1:4">
      <c r="A73" s="1015" t="s">
        <v>356</v>
      </c>
      <c r="B73" s="1016">
        <v>5</v>
      </c>
      <c r="C73" s="1016">
        <v>77</v>
      </c>
      <c r="D73" s="1016">
        <v>77</v>
      </c>
    </row>
    <row r="74" spans="1:4">
      <c r="A74" s="1015" t="s">
        <v>357</v>
      </c>
      <c r="B74" s="1016">
        <v>5</v>
      </c>
      <c r="C74" s="1016">
        <v>77</v>
      </c>
      <c r="D74" s="1016">
        <v>77</v>
      </c>
    </row>
    <row r="75" spans="1:4">
      <c r="A75" s="1015" t="s">
        <v>358</v>
      </c>
      <c r="B75" s="1016">
        <v>12</v>
      </c>
      <c r="C75" s="1016">
        <v>84</v>
      </c>
      <c r="D75" s="1016">
        <v>84</v>
      </c>
    </row>
    <row r="76" spans="1:4">
      <c r="A76" s="1015" t="s">
        <v>359</v>
      </c>
      <c r="B76" s="1016">
        <v>12</v>
      </c>
      <c r="C76" s="1016">
        <v>84</v>
      </c>
      <c r="D76" s="1016">
        <v>84</v>
      </c>
    </row>
    <row r="77" spans="1:4">
      <c r="A77" s="1015" t="s">
        <v>360</v>
      </c>
      <c r="B77" s="1016">
        <v>5</v>
      </c>
      <c r="C77" s="1016">
        <v>77</v>
      </c>
      <c r="D77" s="1016">
        <v>77</v>
      </c>
    </row>
    <row r="78" spans="1:4">
      <c r="A78" s="1015" t="s">
        <v>361</v>
      </c>
      <c r="B78" s="1016">
        <v>22</v>
      </c>
      <c r="C78" s="1016">
        <v>95</v>
      </c>
      <c r="D78" s="1016">
        <v>95</v>
      </c>
    </row>
    <row r="79" spans="1:4">
      <c r="A79" s="1015" t="s">
        <v>362</v>
      </c>
      <c r="B79" s="1016">
        <v>12</v>
      </c>
      <c r="C79" s="1016">
        <v>84</v>
      </c>
      <c r="D79" s="1016">
        <v>84</v>
      </c>
    </row>
    <row r="80" spans="1:4">
      <c r="A80" s="1015" t="s">
        <v>363</v>
      </c>
      <c r="B80" s="1016">
        <v>0</v>
      </c>
      <c r="C80" s="1016">
        <v>77</v>
      </c>
      <c r="D80" s="1016">
        <v>77</v>
      </c>
    </row>
    <row r="81" spans="1:4">
      <c r="A81" s="1015" t="s">
        <v>364</v>
      </c>
      <c r="B81" s="1016">
        <v>12</v>
      </c>
      <c r="C81" s="1016">
        <v>84</v>
      </c>
      <c r="D81" s="1016">
        <v>84</v>
      </c>
    </row>
    <row r="82" spans="1:4">
      <c r="A82" s="1019" t="s">
        <v>365</v>
      </c>
      <c r="B82" s="1018"/>
      <c r="C82" s="1018"/>
      <c r="D82" s="1018"/>
    </row>
    <row r="83" spans="1:4">
      <c r="A83" s="1015" t="s">
        <v>366</v>
      </c>
      <c r="B83" s="1016">
        <v>21</v>
      </c>
      <c r="C83" s="1016"/>
      <c r="D83" s="1016"/>
    </row>
    <row r="84" spans="1:4">
      <c r="A84" s="1015" t="s">
        <v>367</v>
      </c>
      <c r="B84" s="1016">
        <v>21</v>
      </c>
      <c r="C84" s="1016"/>
      <c r="D84" s="1016"/>
    </row>
    <row r="85" spans="1:4">
      <c r="A85" s="1015" t="s">
        <v>368</v>
      </c>
      <c r="B85" s="1016"/>
      <c r="C85" s="1016">
        <v>1000</v>
      </c>
      <c r="D85" s="1016">
        <v>100</v>
      </c>
    </row>
    <row r="86" spans="1:4">
      <c r="A86" s="1015" t="s">
        <v>369</v>
      </c>
      <c r="B86" s="1016">
        <v>33</v>
      </c>
      <c r="C86" s="1016">
        <v>111</v>
      </c>
      <c r="D86" s="1016">
        <v>111</v>
      </c>
    </row>
    <row r="87" spans="1:4">
      <c r="A87" s="1019" t="s">
        <v>370</v>
      </c>
      <c r="B87" s="1018"/>
      <c r="C87" s="1018"/>
      <c r="D87" s="1018"/>
    </row>
    <row r="88" spans="1:4">
      <c r="A88" s="1015" t="s">
        <v>371</v>
      </c>
      <c r="B88" s="1016">
        <v>21</v>
      </c>
      <c r="C88" s="1016">
        <v>98</v>
      </c>
      <c r="D88" s="1016">
        <v>98</v>
      </c>
    </row>
    <row r="89" spans="1:4">
      <c r="A89" s="1015" t="s">
        <v>372</v>
      </c>
      <c r="B89" s="1016">
        <v>12</v>
      </c>
      <c r="C89" s="1016">
        <v>90</v>
      </c>
      <c r="D89" s="1016">
        <v>90</v>
      </c>
    </row>
    <row r="90" spans="1:4">
      <c r="A90" s="1015" t="s">
        <v>373</v>
      </c>
      <c r="B90" s="1016">
        <v>33</v>
      </c>
      <c r="C90" s="1016">
        <v>111</v>
      </c>
      <c r="D90" s="1016">
        <v>111</v>
      </c>
    </row>
    <row r="91" spans="1:4">
      <c r="A91" s="1015" t="s">
        <v>374</v>
      </c>
      <c r="B91" s="1016">
        <v>33</v>
      </c>
      <c r="C91" s="1016">
        <v>111</v>
      </c>
      <c r="D91" s="1016">
        <v>111</v>
      </c>
    </row>
    <row r="92" spans="1:4">
      <c r="A92" s="1015" t="s">
        <v>375</v>
      </c>
      <c r="B92" s="1016">
        <v>21</v>
      </c>
      <c r="C92" s="1016">
        <v>98</v>
      </c>
      <c r="D92" s="1016">
        <v>98</v>
      </c>
    </row>
    <row r="93" spans="1:4">
      <c r="A93" s="1015" t="s">
        <v>376</v>
      </c>
      <c r="B93" s="1016">
        <v>42</v>
      </c>
      <c r="C93" s="1016">
        <v>196</v>
      </c>
      <c r="D93" s="1016">
        <v>196</v>
      </c>
    </row>
    <row r="94" spans="1:4">
      <c r="A94" s="1015" t="s">
        <v>377</v>
      </c>
      <c r="B94" s="1016">
        <v>40</v>
      </c>
      <c r="C94" s="1016">
        <v>117</v>
      </c>
      <c r="D94" s="1016">
        <v>117</v>
      </c>
    </row>
    <row r="95" spans="1:4">
      <c r="A95" s="1015" t="s">
        <v>378</v>
      </c>
      <c r="B95" s="1016">
        <v>40</v>
      </c>
      <c r="C95" s="1016">
        <v>117</v>
      </c>
      <c r="D95" s="1016">
        <v>117</v>
      </c>
    </row>
    <row r="96" spans="1:4">
      <c r="A96" s="1015" t="s">
        <v>379</v>
      </c>
      <c r="B96" s="1016">
        <v>33</v>
      </c>
      <c r="C96" s="1016">
        <v>111</v>
      </c>
      <c r="D96" s="1016">
        <v>111</v>
      </c>
    </row>
    <row r="97" spans="1:4">
      <c r="A97" s="1015" t="s">
        <v>380</v>
      </c>
      <c r="B97" s="1016">
        <v>21</v>
      </c>
      <c r="C97" s="1016">
        <v>98</v>
      </c>
      <c r="D97" s="1016">
        <v>98</v>
      </c>
    </row>
    <row r="98" spans="1:4">
      <c r="A98" s="1015" t="s">
        <v>381</v>
      </c>
      <c r="B98" s="1016">
        <v>33</v>
      </c>
      <c r="C98" s="1016">
        <v>111</v>
      </c>
      <c r="D98" s="1016">
        <v>111</v>
      </c>
    </row>
    <row r="99" spans="1:4">
      <c r="A99" s="1015" t="s">
        <v>382</v>
      </c>
      <c r="B99" s="1016">
        <v>12</v>
      </c>
      <c r="C99" s="1016">
        <v>250</v>
      </c>
      <c r="D99" s="1016">
        <v>90</v>
      </c>
    </row>
    <row r="100" spans="1:4">
      <c r="A100" s="1015" t="s">
        <v>383</v>
      </c>
      <c r="B100" s="1016">
        <v>12</v>
      </c>
      <c r="C100" s="1016">
        <v>90</v>
      </c>
      <c r="D100" s="1016">
        <v>90</v>
      </c>
    </row>
    <row r="101" spans="1:4">
      <c r="A101" s="1015" t="s">
        <v>384</v>
      </c>
      <c r="B101" s="1016">
        <v>40</v>
      </c>
      <c r="C101" s="1016">
        <v>117</v>
      </c>
      <c r="D101" s="1016">
        <v>117</v>
      </c>
    </row>
    <row r="102" spans="1:4">
      <c r="A102" s="1019" t="s">
        <v>385</v>
      </c>
      <c r="B102" s="1018"/>
      <c r="C102" s="1018"/>
      <c r="D102" s="1018"/>
    </row>
    <row r="103" spans="1:4">
      <c r="A103" s="1015" t="s">
        <v>386</v>
      </c>
      <c r="B103" s="1016">
        <v>27</v>
      </c>
      <c r="C103" s="1016">
        <v>117</v>
      </c>
      <c r="D103" s="1016">
        <v>117</v>
      </c>
    </row>
    <row r="104" spans="1:4">
      <c r="A104" s="1015" t="s">
        <v>387</v>
      </c>
      <c r="B104" s="1016">
        <v>9</v>
      </c>
      <c r="C104" s="1016">
        <v>98</v>
      </c>
      <c r="D104" s="1016">
        <v>98</v>
      </c>
    </row>
    <row r="105" spans="1:4">
      <c r="A105" s="1015" t="s">
        <v>388</v>
      </c>
      <c r="B105" s="1016">
        <v>9</v>
      </c>
      <c r="C105" s="1016">
        <v>98</v>
      </c>
      <c r="D105" s="1016">
        <v>98</v>
      </c>
    </row>
    <row r="106" spans="1:4">
      <c r="A106" s="1015" t="s">
        <v>389</v>
      </c>
      <c r="B106" s="1016">
        <v>9</v>
      </c>
      <c r="C106" s="1016">
        <v>98</v>
      </c>
      <c r="D106" s="1016">
        <v>98</v>
      </c>
    </row>
    <row r="107" spans="1:4">
      <c r="A107" s="1015" t="s">
        <v>390</v>
      </c>
      <c r="B107" s="1016">
        <v>31</v>
      </c>
      <c r="C107" s="1016">
        <v>121</v>
      </c>
      <c r="D107" s="1016">
        <v>121</v>
      </c>
    </row>
    <row r="108" spans="1:4">
      <c r="A108" s="1015" t="s">
        <v>391</v>
      </c>
      <c r="B108" s="1016"/>
      <c r="C108" s="1016"/>
      <c r="D108" s="1016">
        <v>0</v>
      </c>
    </row>
    <row r="109" spans="1:4">
      <c r="A109" s="1015" t="s">
        <v>392</v>
      </c>
      <c r="B109" s="1016">
        <v>0</v>
      </c>
      <c r="C109" s="1016"/>
      <c r="D109" s="1016">
        <v>0</v>
      </c>
    </row>
    <row r="110" spans="1:4">
      <c r="A110" s="1015" t="s">
        <v>393</v>
      </c>
      <c r="B110" s="1016">
        <v>9</v>
      </c>
      <c r="C110" s="1016">
        <v>98</v>
      </c>
      <c r="D110" s="1016">
        <v>98</v>
      </c>
    </row>
    <row r="111" spans="1:4">
      <c r="A111" s="1015" t="s">
        <v>394</v>
      </c>
      <c r="B111" s="1016">
        <v>9</v>
      </c>
      <c r="C111" s="1016">
        <v>98</v>
      </c>
      <c r="D111" s="1016">
        <v>98</v>
      </c>
    </row>
    <row r="112" spans="1:4">
      <c r="A112" s="1015" t="s">
        <v>395</v>
      </c>
      <c r="B112" s="1016">
        <v>9</v>
      </c>
      <c r="C112" s="1016">
        <v>98</v>
      </c>
      <c r="D112" s="1016">
        <v>98</v>
      </c>
    </row>
    <row r="113" spans="1:4">
      <c r="A113" s="1015" t="s">
        <v>396</v>
      </c>
      <c r="B113" s="1016">
        <v>9</v>
      </c>
      <c r="C113" s="1016">
        <v>98</v>
      </c>
      <c r="D113" s="1016">
        <v>98</v>
      </c>
    </row>
    <row r="114" spans="1:4">
      <c r="A114" s="1015" t="s">
        <v>397</v>
      </c>
      <c r="B114" s="1016"/>
      <c r="C114" s="1016">
        <v>75</v>
      </c>
      <c r="D114" s="1016"/>
    </row>
    <row r="115" spans="1:4">
      <c r="A115" s="1015" t="s">
        <v>398</v>
      </c>
      <c r="B115" s="1016">
        <v>27</v>
      </c>
      <c r="C115" s="1016">
        <v>117</v>
      </c>
      <c r="D115" s="1016">
        <v>117</v>
      </c>
    </row>
    <row r="116" spans="1:4">
      <c r="A116" s="1015" t="s">
        <v>399</v>
      </c>
      <c r="B116" s="1016">
        <v>9</v>
      </c>
      <c r="C116" s="1016">
        <v>98</v>
      </c>
      <c r="D116" s="1016">
        <v>98</v>
      </c>
    </row>
    <row r="117" spans="1:4">
      <c r="A117" s="1015" t="s">
        <v>400</v>
      </c>
      <c r="B117" s="1016">
        <v>31</v>
      </c>
      <c r="C117" s="1016">
        <v>121</v>
      </c>
      <c r="D117" s="1016">
        <v>121</v>
      </c>
    </row>
    <row r="118" spans="1:4">
      <c r="A118" s="1015" t="s">
        <v>401</v>
      </c>
      <c r="B118" s="1016">
        <v>0</v>
      </c>
      <c r="C118" s="1016"/>
      <c r="D118" s="1016">
        <v>0</v>
      </c>
    </row>
    <row r="119" spans="1:4">
      <c r="A119" s="1015" t="s">
        <v>402</v>
      </c>
      <c r="B119" s="1016">
        <v>9</v>
      </c>
      <c r="C119" s="1016">
        <v>98</v>
      </c>
      <c r="D119" s="1016">
        <v>98</v>
      </c>
    </row>
    <row r="120" spans="1:4">
      <c r="A120" s="1015" t="s">
        <v>403</v>
      </c>
      <c r="B120" s="1016">
        <v>27</v>
      </c>
      <c r="C120" s="1016">
        <v>117</v>
      </c>
      <c r="D120" s="1016">
        <v>117</v>
      </c>
    </row>
    <row r="121" spans="1:4">
      <c r="A121" s="1015" t="s">
        <v>404</v>
      </c>
      <c r="B121" s="1016">
        <v>40</v>
      </c>
      <c r="C121" s="1016">
        <v>129</v>
      </c>
      <c r="D121" s="1016">
        <v>129</v>
      </c>
    </row>
    <row r="122" spans="1:4">
      <c r="A122" s="1015" t="s">
        <v>405</v>
      </c>
      <c r="B122" s="1016">
        <v>9</v>
      </c>
      <c r="C122" s="1016">
        <v>98</v>
      </c>
      <c r="D122" s="1016">
        <v>98</v>
      </c>
    </row>
    <row r="123" spans="1:4">
      <c r="A123" s="1015" t="s">
        <v>406</v>
      </c>
      <c r="B123" s="1016">
        <v>9</v>
      </c>
      <c r="C123" s="1016">
        <v>98</v>
      </c>
      <c r="D123" s="1016">
        <v>98</v>
      </c>
    </row>
    <row r="124" spans="1:4">
      <c r="A124" s="1015" t="s">
        <v>407</v>
      </c>
      <c r="B124" s="1016">
        <v>31</v>
      </c>
      <c r="C124" s="1016">
        <v>121</v>
      </c>
      <c r="D124" s="1016">
        <v>121</v>
      </c>
    </row>
    <row r="125" spans="1:4">
      <c r="A125" s="1015" t="s">
        <v>408</v>
      </c>
      <c r="B125" s="1016">
        <v>31</v>
      </c>
      <c r="C125" s="1016">
        <v>121</v>
      </c>
      <c r="D125" s="1016">
        <v>121</v>
      </c>
    </row>
    <row r="126" spans="1:4">
      <c r="A126" s="1015" t="s">
        <v>409</v>
      </c>
      <c r="B126" s="1016">
        <v>31</v>
      </c>
      <c r="C126" s="1016">
        <v>121</v>
      </c>
      <c r="D126" s="1016">
        <v>121</v>
      </c>
    </row>
    <row r="127" spans="1:4">
      <c r="A127" s="1019" t="s">
        <v>410</v>
      </c>
      <c r="B127" s="1018"/>
      <c r="C127" s="1018"/>
      <c r="D127" s="1018"/>
    </row>
    <row r="128" spans="1:4">
      <c r="A128" s="1015" t="s">
        <v>411</v>
      </c>
      <c r="B128" s="1016">
        <v>30</v>
      </c>
      <c r="C128" s="1016">
        <v>141</v>
      </c>
      <c r="D128" s="1016">
        <v>141</v>
      </c>
    </row>
    <row r="129" spans="1:4">
      <c r="A129" s="1015" t="s">
        <v>412</v>
      </c>
      <c r="B129" s="1016">
        <v>241</v>
      </c>
      <c r="C129" s="1016"/>
      <c r="D129" s="1016"/>
    </row>
    <row r="130" spans="1:4">
      <c r="A130" s="1015" t="s">
        <v>413</v>
      </c>
      <c r="B130" s="1016"/>
      <c r="C130" s="1016">
        <v>111</v>
      </c>
      <c r="D130" s="1016"/>
    </row>
    <row r="131" spans="1:4">
      <c r="A131" s="1015" t="s">
        <v>414</v>
      </c>
      <c r="B131" s="1016">
        <v>30</v>
      </c>
      <c r="C131" s="1016">
        <v>141</v>
      </c>
      <c r="D131" s="1016">
        <v>141</v>
      </c>
    </row>
    <row r="132" spans="1:4">
      <c r="A132" s="1015" t="s">
        <v>415</v>
      </c>
      <c r="B132" s="1016">
        <v>30</v>
      </c>
      <c r="C132" s="1016">
        <v>141</v>
      </c>
      <c r="D132" s="1016">
        <v>141</v>
      </c>
    </row>
    <row r="133" spans="1:4">
      <c r="A133" s="1015" t="s">
        <v>307</v>
      </c>
      <c r="B133" s="1016">
        <v>0</v>
      </c>
      <c r="C133" s="1016">
        <v>116</v>
      </c>
      <c r="D133" s="1016">
        <v>116</v>
      </c>
    </row>
    <row r="134" spans="1:4">
      <c r="A134" s="1015" t="s">
        <v>416</v>
      </c>
      <c r="B134" s="1016">
        <v>42</v>
      </c>
      <c r="C134" s="1016">
        <v>153</v>
      </c>
      <c r="D134" s="1016">
        <v>153</v>
      </c>
    </row>
    <row r="135" spans="1:4">
      <c r="A135" s="1015" t="s">
        <v>417</v>
      </c>
      <c r="B135" s="1016">
        <v>42</v>
      </c>
      <c r="C135" s="1016">
        <v>153</v>
      </c>
      <c r="D135" s="1016">
        <v>153</v>
      </c>
    </row>
    <row r="136" spans="1:4">
      <c r="A136" s="1015" t="s">
        <v>418</v>
      </c>
      <c r="B136" s="1016">
        <v>0</v>
      </c>
      <c r="C136" s="1016">
        <v>116</v>
      </c>
      <c r="D136" s="1016">
        <v>116</v>
      </c>
    </row>
    <row r="137" spans="1:4">
      <c r="A137" s="1015" t="s">
        <v>419</v>
      </c>
      <c r="B137" s="1016">
        <v>5</v>
      </c>
      <c r="C137" s="1016">
        <v>116</v>
      </c>
      <c r="D137" s="1016">
        <v>116</v>
      </c>
    </row>
    <row r="138" spans="1:4">
      <c r="A138" s="1015" t="s">
        <v>420</v>
      </c>
      <c r="B138" s="1016">
        <v>0</v>
      </c>
      <c r="C138" s="1016">
        <v>116</v>
      </c>
      <c r="D138" s="1016">
        <v>116</v>
      </c>
    </row>
    <row r="139" spans="1:4">
      <c r="A139" s="1015" t="s">
        <v>421</v>
      </c>
      <c r="B139" s="1016">
        <v>42</v>
      </c>
      <c r="C139" s="1016">
        <v>153</v>
      </c>
      <c r="D139" s="1016">
        <v>153</v>
      </c>
    </row>
    <row r="140" spans="1:4">
      <c r="A140" s="1015" t="s">
        <v>422</v>
      </c>
      <c r="B140" s="1016">
        <v>42</v>
      </c>
      <c r="C140" s="1016">
        <v>153</v>
      </c>
      <c r="D140" s="1016">
        <v>153</v>
      </c>
    </row>
    <row r="141" spans="1:4">
      <c r="A141" s="1015" t="s">
        <v>423</v>
      </c>
      <c r="B141" s="1016">
        <v>5</v>
      </c>
      <c r="C141" s="1016">
        <v>116</v>
      </c>
      <c r="D141" s="1016">
        <v>116</v>
      </c>
    </row>
    <row r="142" spans="1:4">
      <c r="A142" s="1015" t="s">
        <v>424</v>
      </c>
      <c r="B142" s="1016">
        <v>5</v>
      </c>
      <c r="C142" s="1016">
        <v>116</v>
      </c>
      <c r="D142" s="1016">
        <v>116</v>
      </c>
    </row>
    <row r="143" spans="1:4">
      <c r="A143" s="1015" t="s">
        <v>425</v>
      </c>
      <c r="B143" s="1016">
        <v>6.6</v>
      </c>
      <c r="C143" s="1016"/>
      <c r="D143" s="1016"/>
    </row>
    <row r="144" spans="1:4">
      <c r="A144" s="1015" t="s">
        <v>426</v>
      </c>
      <c r="B144" s="1016">
        <v>30</v>
      </c>
      <c r="C144" s="1016">
        <v>141</v>
      </c>
      <c r="D144" s="1016">
        <v>141</v>
      </c>
    </row>
    <row r="145" spans="1:4">
      <c r="A145" s="1015" t="s">
        <v>427</v>
      </c>
      <c r="B145" s="1016">
        <v>42</v>
      </c>
      <c r="C145" s="1016">
        <v>153</v>
      </c>
      <c r="D145" s="1016">
        <v>153</v>
      </c>
    </row>
    <row r="146" spans="1:4">
      <c r="A146" s="1015" t="s">
        <v>428</v>
      </c>
      <c r="B146" s="1016">
        <v>30</v>
      </c>
      <c r="C146" s="1016">
        <v>141</v>
      </c>
      <c r="D146" s="1016">
        <v>141</v>
      </c>
    </row>
    <row r="147" spans="1:4">
      <c r="A147" s="1015" t="s">
        <v>429</v>
      </c>
      <c r="B147" s="1016">
        <v>0</v>
      </c>
      <c r="C147" s="1016">
        <v>116</v>
      </c>
      <c r="D147" s="1016">
        <v>116</v>
      </c>
    </row>
    <row r="148" spans="1:4">
      <c r="A148" s="1015" t="s">
        <v>430</v>
      </c>
      <c r="B148" s="1016">
        <v>30</v>
      </c>
      <c r="C148" s="1016">
        <v>141</v>
      </c>
      <c r="D148" s="1016">
        <v>141</v>
      </c>
    </row>
    <row r="149" spans="1:4">
      <c r="A149" s="1015" t="s">
        <v>431</v>
      </c>
      <c r="B149" s="1016">
        <v>5</v>
      </c>
      <c r="C149" s="1016">
        <v>116</v>
      </c>
      <c r="D149" s="1016">
        <v>116</v>
      </c>
    </row>
    <row r="150" spans="1:4">
      <c r="A150" s="1015" t="s">
        <v>432</v>
      </c>
      <c r="B150" s="1016">
        <v>30</v>
      </c>
      <c r="C150" s="1016">
        <v>141</v>
      </c>
      <c r="D150" s="1016">
        <v>141</v>
      </c>
    </row>
    <row r="151" spans="1:4">
      <c r="A151" s="1015" t="s">
        <v>433</v>
      </c>
      <c r="B151" s="1016">
        <v>30</v>
      </c>
      <c r="C151" s="1016">
        <v>141</v>
      </c>
      <c r="D151" s="1016">
        <v>141</v>
      </c>
    </row>
    <row r="152" spans="1:4">
      <c r="A152" s="1015" t="s">
        <v>434</v>
      </c>
      <c r="B152" s="1016">
        <v>30</v>
      </c>
      <c r="C152" s="1016">
        <v>141</v>
      </c>
      <c r="D152" s="1016">
        <v>141</v>
      </c>
    </row>
    <row r="153" spans="1:4">
      <c r="A153" s="1015" t="s">
        <v>435</v>
      </c>
      <c r="B153" s="1016">
        <v>30</v>
      </c>
      <c r="C153" s="1016">
        <v>141</v>
      </c>
      <c r="D153" s="1016">
        <v>141</v>
      </c>
    </row>
    <row r="154" spans="1:4">
      <c r="A154" s="1015" t="s">
        <v>436</v>
      </c>
      <c r="B154" s="1016">
        <v>5</v>
      </c>
      <c r="C154" s="1016">
        <v>116</v>
      </c>
      <c r="D154" s="1016">
        <v>116</v>
      </c>
    </row>
    <row r="155" spans="1:4">
      <c r="A155" s="1015" t="s">
        <v>437</v>
      </c>
      <c r="B155" s="1016">
        <v>0</v>
      </c>
      <c r="C155" s="1016">
        <v>116</v>
      </c>
      <c r="D155" s="1016">
        <v>116</v>
      </c>
    </row>
    <row r="156" spans="1:4">
      <c r="A156" s="1015" t="s">
        <v>438</v>
      </c>
      <c r="B156" s="1016">
        <v>5</v>
      </c>
      <c r="C156" s="1016">
        <v>116</v>
      </c>
      <c r="D156" s="1016">
        <v>116</v>
      </c>
    </row>
    <row r="157" spans="1:4">
      <c r="A157" s="1015" t="s">
        <v>439</v>
      </c>
      <c r="B157" s="1016">
        <v>5</v>
      </c>
      <c r="C157" s="1016">
        <v>116</v>
      </c>
      <c r="D157" s="1016">
        <v>116</v>
      </c>
    </row>
    <row r="158" spans="1:4">
      <c r="A158" s="1015" t="s">
        <v>440</v>
      </c>
      <c r="B158" s="1016">
        <v>4.4000000000000004</v>
      </c>
      <c r="C158" s="1016"/>
      <c r="D158" s="1016"/>
    </row>
    <row r="159" spans="1:4">
      <c r="A159" s="1015" t="s">
        <v>441</v>
      </c>
      <c r="B159" s="1016">
        <v>30</v>
      </c>
      <c r="C159" s="1016">
        <v>141</v>
      </c>
      <c r="D159" s="1016">
        <v>141</v>
      </c>
    </row>
    <row r="160" spans="1:4">
      <c r="A160" s="1015" t="s">
        <v>442</v>
      </c>
      <c r="B160" s="1016">
        <v>5</v>
      </c>
      <c r="C160" s="1016">
        <v>116</v>
      </c>
      <c r="D160" s="1016">
        <v>116</v>
      </c>
    </row>
    <row r="161" spans="1:4">
      <c r="A161" s="1015" t="s">
        <v>443</v>
      </c>
      <c r="B161" s="1016">
        <v>5</v>
      </c>
      <c r="C161" s="1016">
        <v>116</v>
      </c>
      <c r="D161" s="1016">
        <v>116</v>
      </c>
    </row>
    <row r="162" spans="1:4">
      <c r="A162" s="1015" t="s">
        <v>444</v>
      </c>
      <c r="B162" s="1016">
        <v>30</v>
      </c>
      <c r="C162" s="1016">
        <v>141</v>
      </c>
      <c r="D162" s="1016">
        <v>141</v>
      </c>
    </row>
    <row r="163" spans="1:4">
      <c r="A163" s="1015" t="s">
        <v>445</v>
      </c>
      <c r="B163" s="1016">
        <v>30</v>
      </c>
      <c r="C163" s="1016">
        <v>141</v>
      </c>
      <c r="D163" s="1016">
        <v>141</v>
      </c>
    </row>
    <row r="164" spans="1:4">
      <c r="A164" s="1015" t="s">
        <v>446</v>
      </c>
      <c r="B164" s="1016">
        <v>5</v>
      </c>
      <c r="C164" s="1016">
        <v>116</v>
      </c>
      <c r="D164" s="1016">
        <v>116</v>
      </c>
    </row>
    <row r="165" spans="1:4">
      <c r="A165" s="1019" t="s">
        <v>447</v>
      </c>
      <c r="B165" s="1018"/>
      <c r="C165" s="1018"/>
      <c r="D165" s="1018"/>
    </row>
    <row r="166" spans="1:4">
      <c r="A166" s="1015" t="s">
        <v>448</v>
      </c>
      <c r="B166" s="1016">
        <v>9</v>
      </c>
      <c r="C166" s="1016">
        <v>46</v>
      </c>
      <c r="D166" s="1016">
        <v>46</v>
      </c>
    </row>
    <row r="167" spans="1:4">
      <c r="A167" s="1015" t="s">
        <v>449</v>
      </c>
      <c r="B167" s="1016">
        <v>14</v>
      </c>
      <c r="C167" s="1016">
        <v>51</v>
      </c>
      <c r="D167" s="1016">
        <v>51</v>
      </c>
    </row>
    <row r="168" spans="1:4">
      <c r="A168" s="1015" t="s">
        <v>450</v>
      </c>
      <c r="B168" s="1016">
        <v>19</v>
      </c>
      <c r="C168" s="1016">
        <v>56</v>
      </c>
      <c r="D168" s="1016">
        <v>56</v>
      </c>
    </row>
    <row r="169" spans="1:4">
      <c r="A169" s="1015" t="s">
        <v>451</v>
      </c>
      <c r="B169" s="1016">
        <v>23</v>
      </c>
      <c r="C169" s="1016">
        <v>61</v>
      </c>
      <c r="D169" s="1016">
        <v>61</v>
      </c>
    </row>
    <row r="170" spans="1:4">
      <c r="A170" s="1015" t="s">
        <v>452</v>
      </c>
      <c r="B170" s="1016">
        <v>3</v>
      </c>
      <c r="C170" s="1016">
        <v>40</v>
      </c>
      <c r="D170" s="1016">
        <v>40</v>
      </c>
    </row>
    <row r="171" spans="1:4">
      <c r="A171" s="1015" t="s">
        <v>453</v>
      </c>
      <c r="B171" s="1016">
        <v>4</v>
      </c>
      <c r="C171" s="1016">
        <v>42</v>
      </c>
      <c r="D171" s="1016">
        <v>42</v>
      </c>
    </row>
    <row r="172" spans="1:4">
      <c r="A172" s="1015" t="s">
        <v>454</v>
      </c>
      <c r="B172" s="1016">
        <v>6</v>
      </c>
      <c r="C172" s="1016">
        <v>43</v>
      </c>
      <c r="D172" s="1016">
        <v>43</v>
      </c>
    </row>
    <row r="173" spans="1:4">
      <c r="A173" s="1015" t="s">
        <v>455</v>
      </c>
      <c r="B173" s="1016"/>
      <c r="C173" s="1016">
        <v>46.37</v>
      </c>
      <c r="D173" s="1016"/>
    </row>
    <row r="174" spans="1:4">
      <c r="A174" s="1015" t="s">
        <v>456</v>
      </c>
      <c r="B174" s="1016">
        <v>4</v>
      </c>
      <c r="C174" s="1016">
        <v>42</v>
      </c>
      <c r="D174" s="1016">
        <v>42</v>
      </c>
    </row>
    <row r="175" spans="1:4">
      <c r="A175" s="1015" t="s">
        <v>457</v>
      </c>
      <c r="B175" s="1016">
        <v>4</v>
      </c>
      <c r="C175" s="1016">
        <v>42</v>
      </c>
      <c r="D175" s="1016">
        <v>42</v>
      </c>
    </row>
    <row r="176" spans="1:4">
      <c r="A176" s="1015" t="s">
        <v>391</v>
      </c>
      <c r="B176" s="1016"/>
      <c r="C176" s="1016"/>
      <c r="D176" s="1016">
        <v>0</v>
      </c>
    </row>
    <row r="177" spans="1:4">
      <c r="A177" s="1015" t="s">
        <v>458</v>
      </c>
      <c r="B177" s="1016"/>
      <c r="C177" s="1016">
        <v>25</v>
      </c>
      <c r="D177" s="1016"/>
    </row>
    <row r="178" spans="1:4">
      <c r="A178" s="1015" t="s">
        <v>459</v>
      </c>
      <c r="B178" s="1016">
        <v>4</v>
      </c>
      <c r="C178" s="1016">
        <v>42</v>
      </c>
      <c r="D178" s="1016">
        <v>42</v>
      </c>
    </row>
    <row r="179" spans="1:4">
      <c r="A179" s="1015" t="s">
        <v>460</v>
      </c>
      <c r="B179" s="1016">
        <v>6</v>
      </c>
      <c r="C179" s="1016">
        <v>43</v>
      </c>
      <c r="D179" s="1016">
        <v>43</v>
      </c>
    </row>
    <row r="180" spans="1:4">
      <c r="A180" s="1015" t="s">
        <v>461</v>
      </c>
      <c r="B180" s="1016"/>
      <c r="C180" s="1016">
        <v>25</v>
      </c>
      <c r="D180" s="1016"/>
    </row>
    <row r="181" spans="1:4">
      <c r="A181" s="1015" t="s">
        <v>462</v>
      </c>
      <c r="B181" s="1016">
        <v>31</v>
      </c>
      <c r="C181" s="1016">
        <v>68</v>
      </c>
      <c r="D181" s="1016">
        <v>68</v>
      </c>
    </row>
    <row r="182" spans="1:4">
      <c r="A182" s="1015" t="s">
        <v>463</v>
      </c>
      <c r="B182" s="1016">
        <v>31</v>
      </c>
      <c r="C182" s="1016">
        <v>68</v>
      </c>
      <c r="D182" s="1016">
        <v>68</v>
      </c>
    </row>
    <row r="183" spans="1:4">
      <c r="A183" s="1019" t="s">
        <v>464</v>
      </c>
      <c r="B183" s="1018"/>
      <c r="C183" s="1018"/>
      <c r="D183" s="1018"/>
    </row>
    <row r="184" spans="1:4">
      <c r="A184" s="1015" t="s">
        <v>465</v>
      </c>
      <c r="B184" s="1016">
        <v>91</v>
      </c>
      <c r="C184" s="1016">
        <v>168</v>
      </c>
      <c r="D184" s="1016">
        <v>168</v>
      </c>
    </row>
    <row r="185" spans="1:4">
      <c r="A185" s="1015" t="s">
        <v>466</v>
      </c>
      <c r="B185" s="1016">
        <v>63</v>
      </c>
      <c r="C185" s="1016">
        <v>132</v>
      </c>
      <c r="D185" s="1016">
        <v>132</v>
      </c>
    </row>
    <row r="186" spans="1:4">
      <c r="A186" s="1015" t="s">
        <v>467</v>
      </c>
      <c r="B186" s="1016">
        <v>38</v>
      </c>
      <c r="C186" s="1016">
        <v>112</v>
      </c>
      <c r="D186" s="1016">
        <v>112</v>
      </c>
    </row>
    <row r="187" spans="1:4">
      <c r="A187" s="1015" t="s">
        <v>468</v>
      </c>
      <c r="B187" s="1016">
        <v>38</v>
      </c>
      <c r="C187" s="1016">
        <v>112</v>
      </c>
      <c r="D187" s="1016">
        <v>112</v>
      </c>
    </row>
    <row r="188" spans="1:4">
      <c r="A188" s="1015" t="s">
        <v>469</v>
      </c>
      <c r="B188" s="1016"/>
      <c r="C188" s="1016">
        <v>1000</v>
      </c>
      <c r="D188" s="1016"/>
    </row>
    <row r="189" spans="1:4">
      <c r="A189" s="1015" t="s">
        <v>470</v>
      </c>
      <c r="B189" s="1016"/>
      <c r="C189" s="1016">
        <v>77</v>
      </c>
      <c r="D189" s="1016"/>
    </row>
    <row r="190" spans="1:4">
      <c r="A190" s="1015" t="s">
        <v>471</v>
      </c>
      <c r="B190" s="1016">
        <v>35</v>
      </c>
      <c r="C190" s="1016">
        <v>112</v>
      </c>
      <c r="D190" s="1016">
        <v>112</v>
      </c>
    </row>
    <row r="191" spans="1:4">
      <c r="A191" s="1019" t="s">
        <v>472</v>
      </c>
      <c r="B191" s="1018"/>
      <c r="C191" s="1018"/>
      <c r="D191" s="1018"/>
    </row>
    <row r="192" spans="1:4">
      <c r="A192" s="1015" t="s">
        <v>473</v>
      </c>
      <c r="B192" s="1016">
        <v>37</v>
      </c>
      <c r="C192" s="1016">
        <v>123</v>
      </c>
      <c r="D192" s="1016">
        <v>123</v>
      </c>
    </row>
    <row r="193" spans="1:4">
      <c r="A193" s="1019" t="s">
        <v>474</v>
      </c>
      <c r="B193" s="1018"/>
      <c r="C193" s="1018"/>
      <c r="D193" s="1018"/>
    </row>
    <row r="194" spans="1:4">
      <c r="A194" s="1015" t="s">
        <v>475</v>
      </c>
      <c r="B194" s="1016"/>
      <c r="C194" s="1016">
        <v>9</v>
      </c>
      <c r="D194" s="1016"/>
    </row>
    <row r="195" spans="1:4">
      <c r="A195" s="1015" t="s">
        <v>476</v>
      </c>
      <c r="B195" s="1016"/>
      <c r="C195" s="1016">
        <v>47</v>
      </c>
      <c r="D195" s="1016"/>
    </row>
    <row r="196" spans="1:4">
      <c r="A196" s="1015" t="s">
        <v>477</v>
      </c>
      <c r="B196" s="1016"/>
      <c r="C196" s="1016">
        <v>1030</v>
      </c>
      <c r="D196" s="1016"/>
    </row>
    <row r="197" spans="1:4">
      <c r="A197" s="1015" t="s">
        <v>478</v>
      </c>
      <c r="B197" s="1016"/>
      <c r="C197" s="1016">
        <v>138</v>
      </c>
      <c r="D197" s="1016"/>
    </row>
    <row r="198" spans="1:4">
      <c r="A198" s="1015" t="s">
        <v>479</v>
      </c>
      <c r="B198" s="1016"/>
      <c r="C198" s="1016">
        <v>63</v>
      </c>
      <c r="D198" s="1016"/>
    </row>
    <row r="199" spans="1:4">
      <c r="A199" s="1015" t="s">
        <v>480</v>
      </c>
      <c r="B199" s="1016"/>
      <c r="C199" s="1016">
        <v>520</v>
      </c>
      <c r="D199" s="1016"/>
    </row>
    <row r="200" spans="1:4">
      <c r="A200" s="1019" t="s">
        <v>481</v>
      </c>
      <c r="B200" s="1018"/>
      <c r="C200" s="1018"/>
      <c r="D200" s="1018"/>
    </row>
    <row r="201" spans="1:4">
      <c r="A201" s="1015" t="s">
        <v>482</v>
      </c>
      <c r="B201" s="1016">
        <v>17</v>
      </c>
      <c r="C201" s="1016">
        <v>79</v>
      </c>
      <c r="D201" s="1016">
        <v>79</v>
      </c>
    </row>
    <row r="202" spans="1:4">
      <c r="A202" s="1015" t="s">
        <v>483</v>
      </c>
      <c r="B202" s="1016">
        <v>15</v>
      </c>
      <c r="C202" s="1016">
        <v>77</v>
      </c>
      <c r="D202" s="1016">
        <v>77</v>
      </c>
    </row>
    <row r="203" spans="1:4">
      <c r="A203" s="1015" t="s">
        <v>484</v>
      </c>
      <c r="B203" s="1016">
        <v>16</v>
      </c>
      <c r="C203" s="1016">
        <v>80</v>
      </c>
      <c r="D203" s="1016">
        <v>80</v>
      </c>
    </row>
    <row r="204" spans="1:4">
      <c r="A204" s="1015" t="s">
        <v>485</v>
      </c>
      <c r="B204" s="1016"/>
      <c r="C204" s="1016">
        <v>62</v>
      </c>
      <c r="D204" s="1016"/>
    </row>
    <row r="205" spans="1:4">
      <c r="A205" s="1015" t="s">
        <v>486</v>
      </c>
      <c r="B205" s="1016">
        <v>6</v>
      </c>
      <c r="C205" s="1016">
        <v>68</v>
      </c>
      <c r="D205" s="1016">
        <v>68</v>
      </c>
    </row>
    <row r="206" spans="1:4">
      <c r="B206" s="1010"/>
      <c r="C206" s="1010"/>
      <c r="D206" s="1010"/>
    </row>
  </sheetData>
  <sheetProtection algorithmName="SHA-512" hashValue="p8EsV/A4bE7g6gfXJPt1fHvpMfFQ9LmEIyk7DKIQ/2jcLi5K3kdoKMaDhWVglVoQTviVQk4JATHxs0tP4LMcUA==" saltValue="YMdzZiaCTHsmnF1rCs+32w==" spinCount="100000" sheet="1" objects="1" scenarios="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58E92-925D-4D5D-9077-A62E2A4A35A7}">
  <sheetPr>
    <tabColor rgb="FFFFFF00"/>
  </sheetPr>
  <dimension ref="B1:H30"/>
  <sheetViews>
    <sheetView workbookViewId="0"/>
  </sheetViews>
  <sheetFormatPr defaultColWidth="8.85546875" defaultRowHeight="12.75"/>
  <cols>
    <col min="2" max="2" width="22.7109375" bestFit="1" customWidth="1"/>
    <col min="3" max="8" width="15.7109375" customWidth="1"/>
  </cols>
  <sheetData>
    <row r="1" spans="2:8" ht="23.25">
      <c r="B1" s="1477" t="s">
        <v>502</v>
      </c>
      <c r="C1" s="1477"/>
      <c r="D1" s="1477"/>
      <c r="E1" s="1477"/>
      <c r="F1" s="1477"/>
      <c r="G1" s="1477"/>
      <c r="H1" s="1477"/>
    </row>
    <row r="3" spans="2:8">
      <c r="B3" s="1474" t="s">
        <v>500</v>
      </c>
      <c r="C3" s="1475"/>
      <c r="D3" s="1475"/>
      <c r="E3" s="1475"/>
      <c r="F3" s="1475"/>
      <c r="G3" s="1475"/>
      <c r="H3" s="1476"/>
    </row>
    <row r="4" spans="2:8">
      <c r="B4" s="1035"/>
      <c r="C4" s="1036" t="s">
        <v>126</v>
      </c>
      <c r="D4" s="1036" t="s">
        <v>491</v>
      </c>
      <c r="E4" s="1036" t="s">
        <v>128</v>
      </c>
      <c r="F4" s="1036" t="s">
        <v>129</v>
      </c>
      <c r="G4" s="1036" t="s">
        <v>492</v>
      </c>
      <c r="H4" s="1037" t="s">
        <v>123</v>
      </c>
    </row>
    <row r="5" spans="2:8">
      <c r="B5" s="1025" t="s">
        <v>493</v>
      </c>
      <c r="C5" s="1027">
        <f>SUM('Year 1'!AE7:AE14)</f>
        <v>0</v>
      </c>
      <c r="D5" s="1027">
        <f>SUM('Year 2'!AE7:AE14)</f>
        <v>0</v>
      </c>
      <c r="E5" s="1027">
        <f>SUM('Year 3'!AE7:AE14)</f>
        <v>0</v>
      </c>
      <c r="F5" s="1027">
        <f>SUM('Year 4'!AE7:AE14)</f>
        <v>0</v>
      </c>
      <c r="G5" s="1027">
        <f>SUM('Year 5'!AE7:AE14)</f>
        <v>0</v>
      </c>
      <c r="H5" s="1032">
        <f>SUM(C5:G5)</f>
        <v>0</v>
      </c>
    </row>
    <row r="6" spans="2:8">
      <c r="B6" s="1026" t="s">
        <v>494</v>
      </c>
      <c r="C6" s="1029">
        <f>SUM('Year 1'!AE17:AE34)</f>
        <v>0</v>
      </c>
      <c r="D6" s="1029">
        <f>SUM('Year 2'!AE17:AE34)</f>
        <v>0</v>
      </c>
      <c r="E6" s="1029">
        <f>SUM('Year 3'!AE17:AE34)</f>
        <v>0</v>
      </c>
      <c r="F6" s="1029">
        <f>SUM('Year 4'!AE17:AE34)</f>
        <v>0</v>
      </c>
      <c r="G6" s="1029">
        <f>SUM('Year 5'!AE17:AE34)</f>
        <v>0</v>
      </c>
      <c r="H6" s="1033">
        <f t="shared" ref="H6:H14" si="0">SUM(C6:G6)</f>
        <v>0</v>
      </c>
    </row>
    <row r="7" spans="2:8">
      <c r="B7" s="1026" t="s">
        <v>495</v>
      </c>
      <c r="C7" s="1029">
        <f>SUM('Year 1'!AG7:AG14,'Year 1'!AG17:AG34)</f>
        <v>0</v>
      </c>
      <c r="D7" s="1029">
        <f>SUM('Year 2'!AG7:AG14,'Year 2'!AG17:AG34)</f>
        <v>0</v>
      </c>
      <c r="E7" s="1029">
        <f>SUM('Year 3'!AG7:AG14,'Year 3'!AG17:AG34)</f>
        <v>0</v>
      </c>
      <c r="F7" s="1029">
        <f>SUM('Year 4'!AG7:AG14,'Year 4'!AG17:AG34)</f>
        <v>0</v>
      </c>
      <c r="G7" s="1029">
        <f>SUM('Year 5'!AG7:AG14,'Year 5'!AG17:AG34)</f>
        <v>0</v>
      </c>
      <c r="H7" s="1033">
        <f t="shared" si="0"/>
        <v>0</v>
      </c>
    </row>
    <row r="8" spans="2:8">
      <c r="B8" s="1026" t="s">
        <v>496</v>
      </c>
      <c r="C8" s="1029">
        <f>'Year 1'!AG48</f>
        <v>0</v>
      </c>
      <c r="D8" s="1029">
        <f>'Year 2'!AG48</f>
        <v>0</v>
      </c>
      <c r="E8" s="1029">
        <f>'Year 3'!AG48</f>
        <v>0</v>
      </c>
      <c r="F8" s="1029">
        <f>'Year 4'!AG48</f>
        <v>0</v>
      </c>
      <c r="G8" s="1029">
        <f>'Year 5'!AG48</f>
        <v>0</v>
      </c>
      <c r="H8" s="1033">
        <f t="shared" si="0"/>
        <v>0</v>
      </c>
    </row>
    <row r="9" spans="2:8">
      <c r="B9" s="1026" t="s">
        <v>82</v>
      </c>
      <c r="C9" s="1029">
        <f>'Year 1'!AG52</f>
        <v>0</v>
      </c>
      <c r="D9" s="1029">
        <f>'Year 2'!AG52</f>
        <v>0</v>
      </c>
      <c r="E9" s="1029">
        <f>'Year 3'!AG52</f>
        <v>0</v>
      </c>
      <c r="F9" s="1029">
        <f>'Year 4'!AG52</f>
        <v>0</v>
      </c>
      <c r="G9" s="1029">
        <f>'Year 5'!AG52</f>
        <v>0</v>
      </c>
      <c r="H9" s="1033">
        <f t="shared" si="0"/>
        <v>0</v>
      </c>
    </row>
    <row r="10" spans="2:8">
      <c r="B10" s="1026" t="s">
        <v>497</v>
      </c>
      <c r="C10" s="1029">
        <f>'Year 1'!AG60</f>
        <v>0</v>
      </c>
      <c r="D10" s="1029">
        <f>'Year 2'!AG60</f>
        <v>0</v>
      </c>
      <c r="E10" s="1029">
        <f>'Year 3'!AG60</f>
        <v>0</v>
      </c>
      <c r="F10" s="1029">
        <f>'Year 4'!AG60</f>
        <v>0</v>
      </c>
      <c r="G10" s="1029">
        <f>'Year 5'!AG60</f>
        <v>0</v>
      </c>
      <c r="H10" s="1033">
        <f t="shared" si="0"/>
        <v>0</v>
      </c>
    </row>
    <row r="11" spans="2:8">
      <c r="B11" s="1026" t="s">
        <v>498</v>
      </c>
      <c r="C11" s="1029">
        <f>'Year 1'!AG72</f>
        <v>0</v>
      </c>
      <c r="D11" s="1029">
        <f>'Year 2'!AG72</f>
        <v>0</v>
      </c>
      <c r="E11" s="1029">
        <f>'Year 3'!AG72</f>
        <v>0</v>
      </c>
      <c r="F11" s="1029">
        <f>'Year 4'!AG72</f>
        <v>0</v>
      </c>
      <c r="G11" s="1029">
        <f>'Year 5'!AG72</f>
        <v>0</v>
      </c>
      <c r="H11" s="1033">
        <f t="shared" si="0"/>
        <v>0</v>
      </c>
    </row>
    <row r="12" spans="2:8">
      <c r="B12" s="1030" t="s">
        <v>151</v>
      </c>
      <c r="C12" s="1027">
        <f>SUM(C5:C11)</f>
        <v>0</v>
      </c>
      <c r="D12" s="1027">
        <f t="shared" ref="D12:G12" si="1">SUM(D5:D11)</f>
        <v>0</v>
      </c>
      <c r="E12" s="1027">
        <f t="shared" si="1"/>
        <v>0</v>
      </c>
      <c r="F12" s="1027">
        <f t="shared" si="1"/>
        <v>0</v>
      </c>
      <c r="G12" s="1027">
        <f t="shared" si="1"/>
        <v>0</v>
      </c>
      <c r="H12" s="1032">
        <f t="shared" si="0"/>
        <v>0</v>
      </c>
    </row>
    <row r="13" spans="2:8">
      <c r="B13" s="1026" t="s">
        <v>233</v>
      </c>
      <c r="C13" s="1029">
        <f>'Year 1'!AG76</f>
        <v>0</v>
      </c>
      <c r="D13" s="1029">
        <f>'Year 2'!AG76</f>
        <v>0</v>
      </c>
      <c r="E13" s="1029">
        <f>'Year 3'!AG76</f>
        <v>0</v>
      </c>
      <c r="F13" s="1029">
        <f>'Year 4'!AG76</f>
        <v>0</v>
      </c>
      <c r="G13" s="1029">
        <f>'Year 5'!AG76</f>
        <v>0</v>
      </c>
      <c r="H13" s="1033">
        <f t="shared" si="0"/>
        <v>0</v>
      </c>
    </row>
    <row r="14" spans="2:8" ht="13.5" thickBot="1">
      <c r="B14" s="1031" t="s">
        <v>499</v>
      </c>
      <c r="C14" s="1028">
        <f>SUM(C12:C13)</f>
        <v>0</v>
      </c>
      <c r="D14" s="1028">
        <f t="shared" ref="D14:G14" si="2">SUM(D12:D13)</f>
        <v>0</v>
      </c>
      <c r="E14" s="1028">
        <f t="shared" si="2"/>
        <v>0</v>
      </c>
      <c r="F14" s="1028">
        <f t="shared" si="2"/>
        <v>0</v>
      </c>
      <c r="G14" s="1028">
        <f t="shared" si="2"/>
        <v>0</v>
      </c>
      <c r="H14" s="1034">
        <f t="shared" si="0"/>
        <v>0</v>
      </c>
    </row>
    <row r="15" spans="2:8" ht="13.5" thickTop="1"/>
    <row r="18" spans="2:8">
      <c r="B18" s="1474" t="s">
        <v>501</v>
      </c>
      <c r="C18" s="1475"/>
      <c r="D18" s="1475"/>
      <c r="E18" s="1475"/>
      <c r="F18" s="1475"/>
      <c r="G18" s="1475"/>
      <c r="H18" s="1476"/>
    </row>
    <row r="19" spans="2:8">
      <c r="B19" s="1035"/>
      <c r="C19" s="1036" t="s">
        <v>126</v>
      </c>
      <c r="D19" s="1036" t="s">
        <v>491</v>
      </c>
      <c r="E19" s="1036" t="s">
        <v>128</v>
      </c>
      <c r="F19" s="1036" t="s">
        <v>129</v>
      </c>
      <c r="G19" s="1036" t="s">
        <v>492</v>
      </c>
      <c r="H19" s="1037" t="s">
        <v>123</v>
      </c>
    </row>
    <row r="20" spans="2:8">
      <c r="B20" s="1025" t="s">
        <v>493</v>
      </c>
      <c r="C20" s="1027">
        <f>SUM('Year 1'!AK7:AK14)</f>
        <v>0</v>
      </c>
      <c r="D20" s="1027">
        <f>SUM('Year 2'!AK7:AK14)</f>
        <v>0</v>
      </c>
      <c r="E20" s="1027">
        <f>SUM('Year 3'!AK7:AK14)</f>
        <v>0</v>
      </c>
      <c r="F20" s="1027">
        <f>SUM('Year 4'!AK7:AK14)</f>
        <v>0</v>
      </c>
      <c r="G20" s="1027">
        <f>SUM('Year 5'!AK7:AK14)</f>
        <v>0</v>
      </c>
      <c r="H20" s="1032">
        <f>SUM(C20:G20)</f>
        <v>0</v>
      </c>
    </row>
    <row r="21" spans="2:8">
      <c r="B21" s="1026" t="s">
        <v>494</v>
      </c>
      <c r="C21" s="1029">
        <f>SUM('Year 1'!AK17:AK34)</f>
        <v>0</v>
      </c>
      <c r="D21" s="1029">
        <f>SUM('Year 2'!AK17:AK34)</f>
        <v>0</v>
      </c>
      <c r="E21" s="1029">
        <f>SUM('Year 3'!AK17:AK34)</f>
        <v>0</v>
      </c>
      <c r="F21" s="1029">
        <f>SUM('Year 4'!AK17:AK34)</f>
        <v>0</v>
      </c>
      <c r="G21" s="1029">
        <f>SUM('Year 5'!AK17:AK34)</f>
        <v>0</v>
      </c>
      <c r="H21" s="1033">
        <f t="shared" ref="H21:H29" si="3">SUM(C21:G21)</f>
        <v>0</v>
      </c>
    </row>
    <row r="22" spans="2:8">
      <c r="B22" s="1026" t="s">
        <v>495</v>
      </c>
      <c r="C22" s="1029">
        <f>SUM('Year 1'!AM7:AM14,'Year 1'!AM17:AM34)</f>
        <v>0</v>
      </c>
      <c r="D22" s="1029">
        <f>SUM('Year 2'!AM7:AM14,'Year 2'!AM17:AM34)</f>
        <v>0</v>
      </c>
      <c r="E22" s="1029">
        <f>SUM('Year 3'!AM7:AM14,'Year 3'!AM17:AM34)</f>
        <v>0</v>
      </c>
      <c r="F22" s="1029">
        <f>SUM('Year 4'!AM7:AM14,'Year 4'!AM17:AM34)</f>
        <v>0</v>
      </c>
      <c r="G22" s="1029">
        <f>SUM('Year 5'!AM7:AM14,'Year 5'!AM17:AM34)</f>
        <v>0</v>
      </c>
      <c r="H22" s="1033">
        <f t="shared" si="3"/>
        <v>0</v>
      </c>
    </row>
    <row r="23" spans="2:8">
      <c r="B23" s="1026" t="s">
        <v>496</v>
      </c>
      <c r="C23" s="1029">
        <f>'Year 1'!AM48</f>
        <v>0</v>
      </c>
      <c r="D23" s="1029">
        <f>'Year 2'!AM48</f>
        <v>0</v>
      </c>
      <c r="E23" s="1029">
        <f>'Year 3'!AM48</f>
        <v>0</v>
      </c>
      <c r="F23" s="1029">
        <f>'Year 4'!AM48</f>
        <v>0</v>
      </c>
      <c r="G23" s="1029">
        <f>'Year 5'!AM48</f>
        <v>0</v>
      </c>
      <c r="H23" s="1033">
        <f t="shared" si="3"/>
        <v>0</v>
      </c>
    </row>
    <row r="24" spans="2:8">
      <c r="B24" s="1026" t="s">
        <v>82</v>
      </c>
      <c r="C24" s="1029">
        <f>'Year 1'!AM52</f>
        <v>0</v>
      </c>
      <c r="D24" s="1029">
        <f>'Year 2'!AM52</f>
        <v>0</v>
      </c>
      <c r="E24" s="1029">
        <f>'Year 3'!AM52</f>
        <v>0</v>
      </c>
      <c r="F24" s="1029">
        <f>'Year 4'!AM52</f>
        <v>0</v>
      </c>
      <c r="G24" s="1029">
        <f>'Year 5'!AM52</f>
        <v>0</v>
      </c>
      <c r="H24" s="1033">
        <f t="shared" si="3"/>
        <v>0</v>
      </c>
    </row>
    <row r="25" spans="2:8">
      <c r="B25" s="1026" t="s">
        <v>497</v>
      </c>
      <c r="C25" s="1029">
        <f>'Year 1'!AM60</f>
        <v>0</v>
      </c>
      <c r="D25" s="1029">
        <f>'Year 2'!AM60</f>
        <v>0</v>
      </c>
      <c r="E25" s="1029">
        <f>'Year 3'!AM60</f>
        <v>0</v>
      </c>
      <c r="F25" s="1029">
        <f>'Year 4'!AM60</f>
        <v>0</v>
      </c>
      <c r="G25" s="1029">
        <f>'Year 5'!AM60</f>
        <v>0</v>
      </c>
      <c r="H25" s="1033">
        <f t="shared" si="3"/>
        <v>0</v>
      </c>
    </row>
    <row r="26" spans="2:8">
      <c r="B26" s="1026" t="s">
        <v>498</v>
      </c>
      <c r="C26" s="1029">
        <f>'Year 1'!AM72</f>
        <v>0</v>
      </c>
      <c r="D26" s="1029">
        <f>'Year 2'!AM72</f>
        <v>0</v>
      </c>
      <c r="E26" s="1029">
        <f>'Year 3'!AM72</f>
        <v>0</v>
      </c>
      <c r="F26" s="1029">
        <f>'Year 4'!AM72</f>
        <v>0</v>
      </c>
      <c r="G26" s="1029">
        <f>'Year 5'!AM72</f>
        <v>0</v>
      </c>
      <c r="H26" s="1033">
        <f t="shared" si="3"/>
        <v>0</v>
      </c>
    </row>
    <row r="27" spans="2:8">
      <c r="B27" s="1030" t="s">
        <v>151</v>
      </c>
      <c r="C27" s="1027">
        <f>SUM(C20:C26)</f>
        <v>0</v>
      </c>
      <c r="D27" s="1027">
        <f t="shared" ref="D27" si="4">SUM(D20:D26)</f>
        <v>0</v>
      </c>
      <c r="E27" s="1027">
        <f t="shared" ref="E27" si="5">SUM(E20:E26)</f>
        <v>0</v>
      </c>
      <c r="F27" s="1027">
        <f t="shared" ref="F27" si="6">SUM(F20:F26)</f>
        <v>0</v>
      </c>
      <c r="G27" s="1027">
        <f t="shared" ref="G27" si="7">SUM(G20:G26)</f>
        <v>0</v>
      </c>
      <c r="H27" s="1032">
        <f t="shared" si="3"/>
        <v>0</v>
      </c>
    </row>
    <row r="28" spans="2:8">
      <c r="B28" s="1026" t="s">
        <v>233</v>
      </c>
      <c r="C28" s="1029">
        <f>'Year 1'!AM76</f>
        <v>0</v>
      </c>
      <c r="D28" s="1029">
        <f>'Year 2'!AM76</f>
        <v>0</v>
      </c>
      <c r="E28" s="1029">
        <f>'Year 3'!AM76</f>
        <v>0</v>
      </c>
      <c r="F28" s="1029">
        <f>'Year 4'!AM76</f>
        <v>0</v>
      </c>
      <c r="G28" s="1029">
        <f>'Year 5'!AM76</f>
        <v>0</v>
      </c>
      <c r="H28" s="1033">
        <f t="shared" si="3"/>
        <v>0</v>
      </c>
    </row>
    <row r="29" spans="2:8" ht="13.5" thickBot="1">
      <c r="B29" s="1031" t="s">
        <v>499</v>
      </c>
      <c r="C29" s="1028">
        <f>SUM(C27:C28)</f>
        <v>0</v>
      </c>
      <c r="D29" s="1028">
        <f t="shared" ref="D29" si="8">SUM(D27:D28)</f>
        <v>0</v>
      </c>
      <c r="E29" s="1028">
        <f t="shared" ref="E29" si="9">SUM(E27:E28)</f>
        <v>0</v>
      </c>
      <c r="F29" s="1028">
        <f t="shared" ref="F29" si="10">SUM(F27:F28)</f>
        <v>0</v>
      </c>
      <c r="G29" s="1028">
        <f t="shared" ref="G29" si="11">SUM(G27:G28)</f>
        <v>0</v>
      </c>
      <c r="H29" s="1034">
        <f t="shared" si="3"/>
        <v>0</v>
      </c>
    </row>
    <row r="30" spans="2:8" ht="13.5" thickTop="1"/>
  </sheetData>
  <sheetProtection algorithmName="SHA-512" hashValue="AVRt3u+/GxW6Hdk+F8DIMwlIEnjXLy9l+uj2Uw3NVazB8NTMlk5tMsg357iag9d0vAnMyb8cbq479cQGgpjXaw==" saltValue="IoTEVw5GU/t1MnDjOL5uvQ==" spinCount="100000" sheet="1" objects="1" scenarios="1"/>
  <mergeCells count="3">
    <mergeCell ref="B3:H3"/>
    <mergeCell ref="B18:H18"/>
    <mergeCell ref="B1:H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R1000"/>
  <sheetViews>
    <sheetView zoomScale="70" zoomScaleNormal="70" workbookViewId="0">
      <selection activeCell="L18" sqref="L18"/>
    </sheetView>
  </sheetViews>
  <sheetFormatPr defaultColWidth="14.42578125" defaultRowHeight="15" customHeight="1"/>
  <cols>
    <col min="1" max="1" width="13.42578125" customWidth="1"/>
    <col min="2" max="2" width="2.42578125" customWidth="1"/>
    <col min="3" max="3" width="44.42578125" bestFit="1" customWidth="1"/>
    <col min="4" max="4" width="8.85546875" customWidth="1"/>
    <col min="5" max="5" width="19.42578125" customWidth="1"/>
    <col min="6" max="6" width="8.85546875" customWidth="1"/>
    <col min="7" max="13" width="20" customWidth="1"/>
    <col min="14" max="14" width="20.42578125" customWidth="1"/>
    <col min="15" max="15" width="8.85546875" customWidth="1"/>
    <col min="16" max="16" width="13.42578125" bestFit="1" customWidth="1"/>
    <col min="17" max="17" width="8.85546875" customWidth="1"/>
    <col min="18" max="18" width="9.140625" bestFit="1" customWidth="1"/>
    <col min="19" max="27" width="8.85546875" customWidth="1"/>
  </cols>
  <sheetData>
    <row r="1" spans="1:18" ht="12.75" customHeight="1">
      <c r="A1" s="135" t="s">
        <v>232</v>
      </c>
      <c r="B1" s="135"/>
      <c r="F1" s="1478" t="s">
        <v>233</v>
      </c>
      <c r="G1" s="1479"/>
      <c r="H1" s="1479"/>
      <c r="I1" s="1479"/>
      <c r="J1" s="1479"/>
      <c r="K1" s="1479"/>
      <c r="L1" s="1479"/>
      <c r="M1" s="1479"/>
      <c r="N1" s="1480"/>
      <c r="Q1" s="926" t="s">
        <v>178</v>
      </c>
      <c r="R1" s="926" t="s">
        <v>234</v>
      </c>
    </row>
    <row r="2" spans="1:18" ht="12.75" customHeight="1">
      <c r="A2" s="135"/>
      <c r="B2" s="135"/>
      <c r="F2" s="790" t="s">
        <v>178</v>
      </c>
      <c r="G2" s="788" t="s">
        <v>106</v>
      </c>
      <c r="H2" s="788" t="s">
        <v>179</v>
      </c>
      <c r="I2" s="788" t="s">
        <v>180</v>
      </c>
      <c r="J2" s="788" t="s">
        <v>181</v>
      </c>
      <c r="K2" s="788" t="s">
        <v>182</v>
      </c>
      <c r="L2" s="788" t="s">
        <v>183</v>
      </c>
      <c r="M2" s="788" t="s">
        <v>184</v>
      </c>
      <c r="N2" s="789" t="s">
        <v>185</v>
      </c>
      <c r="P2" s="926" t="s">
        <v>1</v>
      </c>
      <c r="Q2" s="927" t="str">
        <f>IF('Year 1'!I3="","",'Year 1'!I3)</f>
        <v/>
      </c>
      <c r="R2" s="927" t="str">
        <f>IF('Year 1'!V3="","",'Year 1'!V3)</f>
        <v/>
      </c>
    </row>
    <row r="3" spans="1:18" ht="12.75">
      <c r="A3" s="456">
        <f>'FY26 Rates'!J7</f>
        <v>2.2100000000000002E-2</v>
      </c>
      <c r="B3" s="456"/>
      <c r="C3" s="458" t="s">
        <v>235</v>
      </c>
      <c r="F3" s="791">
        <v>45108</v>
      </c>
      <c r="G3" s="963">
        <v>0.56499999999999995</v>
      </c>
      <c r="H3" s="963">
        <v>0.26</v>
      </c>
      <c r="I3" s="964">
        <v>0.58499999999999996</v>
      </c>
      <c r="J3" s="964">
        <v>0.28000000000000003</v>
      </c>
      <c r="K3" s="963">
        <v>0.3</v>
      </c>
      <c r="L3" s="963">
        <v>0.26</v>
      </c>
      <c r="M3" s="963">
        <v>0.5</v>
      </c>
      <c r="N3" s="965">
        <v>0.26</v>
      </c>
      <c r="P3" s="926" t="s">
        <v>110</v>
      </c>
      <c r="Q3" s="927" t="str">
        <f>IF('Year 2'!I3="","",'Year 2'!I3)</f>
        <v/>
      </c>
      <c r="R3" s="927" t="str">
        <f>IF('Year 2'!V3="","",'Year 2'!V3)</f>
        <v/>
      </c>
    </row>
    <row r="4" spans="1:18" ht="12.75">
      <c r="A4" s="455">
        <f>16.5*(52/12)</f>
        <v>71.5</v>
      </c>
      <c r="B4" s="455"/>
      <c r="C4" s="458" t="s">
        <v>236</v>
      </c>
      <c r="D4" s="136"/>
      <c r="F4" s="791">
        <v>45474</v>
      </c>
      <c r="G4" s="963">
        <v>0.56999999999999995</v>
      </c>
      <c r="H4" s="963">
        <v>0.26</v>
      </c>
      <c r="I4" s="964">
        <v>0.59499999999999997</v>
      </c>
      <c r="J4" s="964">
        <v>0.28499999999999998</v>
      </c>
      <c r="K4" s="964">
        <v>0.32</v>
      </c>
      <c r="L4" s="963">
        <v>0.26</v>
      </c>
      <c r="M4" s="964">
        <v>0.51</v>
      </c>
      <c r="N4" s="965">
        <v>0.26</v>
      </c>
      <c r="P4" s="926" t="s">
        <v>111</v>
      </c>
      <c r="Q4" s="927" t="str">
        <f>IF('Year 3'!I3="","",'Year 3'!I3)</f>
        <v/>
      </c>
      <c r="R4" s="927" t="str">
        <f>IF('Year 3'!V3="","",'Year 3'!V3)</f>
        <v/>
      </c>
    </row>
    <row r="5" spans="1:18" ht="12.75">
      <c r="A5" s="456">
        <f>'FY26 Rates'!J5</f>
        <v>0.37809999999999999</v>
      </c>
      <c r="B5" s="456"/>
      <c r="C5" s="458" t="s">
        <v>237</v>
      </c>
      <c r="F5" s="791">
        <v>45839</v>
      </c>
      <c r="G5" s="963">
        <v>0.57499999999999996</v>
      </c>
      <c r="H5" s="963">
        <v>0.26</v>
      </c>
      <c r="I5" s="964">
        <v>0.6</v>
      </c>
      <c r="J5" s="964">
        <v>0.28499999999999998</v>
      </c>
      <c r="K5" s="963">
        <v>0.32</v>
      </c>
      <c r="L5" s="963">
        <v>0.26</v>
      </c>
      <c r="M5" s="963">
        <v>0.51</v>
      </c>
      <c r="N5" s="965">
        <v>0.26</v>
      </c>
      <c r="P5" s="926" t="s">
        <v>115</v>
      </c>
      <c r="Q5" s="927" t="str">
        <f>IF('Year 4'!I3="","",'Year 4'!I3)</f>
        <v/>
      </c>
      <c r="R5" s="927" t="str">
        <f>IF('Year 4'!V3="","",'Year 4'!V3)</f>
        <v/>
      </c>
    </row>
    <row r="6" spans="1:18" ht="12.75">
      <c r="A6" s="457">
        <v>0.1143</v>
      </c>
      <c r="B6" s="457"/>
      <c r="C6" s="458" t="s">
        <v>238</v>
      </c>
      <c r="F6" s="791">
        <v>46204</v>
      </c>
      <c r="G6" s="966">
        <v>0.57499999999999996</v>
      </c>
      <c r="H6" s="963">
        <v>0.26</v>
      </c>
      <c r="I6" s="964">
        <v>0.6</v>
      </c>
      <c r="J6" s="964">
        <v>0.28499999999999998</v>
      </c>
      <c r="K6" s="963">
        <v>0.34</v>
      </c>
      <c r="L6" s="963">
        <v>0.26</v>
      </c>
      <c r="M6" s="963">
        <v>0.51</v>
      </c>
      <c r="N6" s="965">
        <v>0.26</v>
      </c>
      <c r="P6" s="926" t="s">
        <v>116</v>
      </c>
      <c r="Q6" s="927" t="str">
        <f>IF('Year 5'!I3="","",'Year 5'!I3)</f>
        <v/>
      </c>
      <c r="R6" s="927" t="str">
        <f>IF('Year 5'!V3="","",'Year 5'!V3)</f>
        <v/>
      </c>
    </row>
    <row r="7" spans="1:18" ht="12.75">
      <c r="F7" s="791">
        <v>46569</v>
      </c>
      <c r="G7" s="963">
        <v>0.57999999999999996</v>
      </c>
      <c r="H7" s="963">
        <v>0.26</v>
      </c>
      <c r="I7" s="964">
        <v>0.60499999999999998</v>
      </c>
      <c r="J7" s="964">
        <v>0.28499999999999998</v>
      </c>
      <c r="K7" s="963">
        <v>0.34</v>
      </c>
      <c r="L7" s="963">
        <v>0.26</v>
      </c>
      <c r="M7" s="963">
        <v>0.51</v>
      </c>
      <c r="N7" s="965">
        <v>0.26</v>
      </c>
    </row>
    <row r="8" spans="1:18" ht="12.75">
      <c r="F8" s="791">
        <v>46935</v>
      </c>
      <c r="G8" s="963">
        <v>0.57999999999999996</v>
      </c>
      <c r="H8" s="963">
        <v>0.26</v>
      </c>
      <c r="I8" s="964">
        <v>0.60499999999999998</v>
      </c>
      <c r="J8" s="964">
        <v>0.28499999999999998</v>
      </c>
      <c r="K8" s="963">
        <v>0.34</v>
      </c>
      <c r="L8" s="963">
        <v>0.26</v>
      </c>
      <c r="M8" s="963">
        <v>0.51</v>
      </c>
      <c r="N8" s="965">
        <v>0.26</v>
      </c>
      <c r="Q8" s="927">
        <f>MIN(Q2:Q6)</f>
        <v>0</v>
      </c>
      <c r="R8" s="927">
        <f>MAX(R2:R6)</f>
        <v>0</v>
      </c>
    </row>
    <row r="9" spans="1:18" ht="12.75">
      <c r="F9" s="791">
        <v>47300</v>
      </c>
      <c r="G9" s="963">
        <v>0.57999999999999996</v>
      </c>
      <c r="H9" s="963">
        <v>0.26</v>
      </c>
      <c r="I9" s="964">
        <v>0.60499999999999998</v>
      </c>
      <c r="J9" s="964">
        <v>0.28499999999999998</v>
      </c>
      <c r="K9" s="963">
        <v>0.34</v>
      </c>
      <c r="L9" s="963">
        <v>0.26</v>
      </c>
      <c r="M9" s="963">
        <v>0.51</v>
      </c>
      <c r="N9" s="965">
        <v>0.26</v>
      </c>
    </row>
    <row r="10" spans="1:18" ht="12.75">
      <c r="A10" s="459" t="s">
        <v>239</v>
      </c>
      <c r="B10" s="137"/>
      <c r="F10" s="791">
        <v>47665</v>
      </c>
      <c r="G10" s="963">
        <v>0.57999999999999996</v>
      </c>
      <c r="H10" s="963">
        <v>0.26</v>
      </c>
      <c r="I10" s="964">
        <v>0.60499999999999998</v>
      </c>
      <c r="J10" s="964">
        <v>0.28499999999999998</v>
      </c>
      <c r="K10" s="963">
        <v>0.34</v>
      </c>
      <c r="L10" s="963">
        <v>0.26</v>
      </c>
      <c r="M10" s="963">
        <v>0.51</v>
      </c>
      <c r="N10" s="965">
        <v>0.26</v>
      </c>
    </row>
    <row r="11" spans="1:18" ht="12.75">
      <c r="F11" s="791">
        <v>48030</v>
      </c>
      <c r="G11" s="963">
        <v>0.57999999999999996</v>
      </c>
      <c r="H11" s="963">
        <v>0.26</v>
      </c>
      <c r="I11" s="964">
        <v>0.60499999999999998</v>
      </c>
      <c r="J11" s="964">
        <v>0.28499999999999998</v>
      </c>
      <c r="K11" s="963">
        <v>0.34</v>
      </c>
      <c r="L11" s="963">
        <v>0.26</v>
      </c>
      <c r="M11" s="963">
        <v>0.51</v>
      </c>
      <c r="N11" s="965">
        <v>0.26</v>
      </c>
    </row>
    <row r="12" spans="1:18" ht="12.75">
      <c r="A12" s="454" t="s">
        <v>240</v>
      </c>
      <c r="B12" s="454"/>
      <c r="F12" s="791">
        <v>48396</v>
      </c>
      <c r="G12" s="963">
        <v>0.57999999999999996</v>
      </c>
      <c r="H12" s="963">
        <v>0.26</v>
      </c>
      <c r="I12" s="964">
        <v>0.60499999999999998</v>
      </c>
      <c r="J12" s="964">
        <v>0.28499999999999998</v>
      </c>
      <c r="K12" s="963">
        <v>0.34</v>
      </c>
      <c r="L12" s="963">
        <v>0.26</v>
      </c>
      <c r="M12" s="963">
        <v>0.51</v>
      </c>
      <c r="N12" s="965">
        <v>0.26</v>
      </c>
    </row>
    <row r="13" spans="1:18" ht="12.75">
      <c r="A13" s="138" t="s">
        <v>241</v>
      </c>
      <c r="B13" s="138"/>
      <c r="F13" s="791">
        <v>48761</v>
      </c>
      <c r="G13" s="963">
        <v>0.57999999999999996</v>
      </c>
      <c r="H13" s="963">
        <v>0.26</v>
      </c>
      <c r="I13" s="964">
        <v>0.60499999999999998</v>
      </c>
      <c r="J13" s="964">
        <v>0.28499999999999998</v>
      </c>
      <c r="K13" s="963">
        <v>0.34</v>
      </c>
      <c r="L13" s="963">
        <v>0.26</v>
      </c>
      <c r="M13" s="963">
        <v>0.51</v>
      </c>
      <c r="N13" s="965">
        <v>0.26</v>
      </c>
    </row>
    <row r="14" spans="1:18" ht="12.75">
      <c r="A14" s="138" t="s">
        <v>242</v>
      </c>
      <c r="B14" s="138"/>
      <c r="F14" s="791">
        <v>49126</v>
      </c>
      <c r="G14" s="963">
        <v>0.57999999999999996</v>
      </c>
      <c r="H14" s="963">
        <v>0.26</v>
      </c>
      <c r="I14" s="964">
        <v>0.60499999999999998</v>
      </c>
      <c r="J14" s="964">
        <v>0.28499999999999998</v>
      </c>
      <c r="K14" s="963">
        <v>0.34</v>
      </c>
      <c r="L14" s="963">
        <v>0.26</v>
      </c>
      <c r="M14" s="963">
        <v>0.51</v>
      </c>
      <c r="N14" s="965">
        <v>0.26</v>
      </c>
    </row>
    <row r="15" spans="1:18" ht="12.75">
      <c r="A15" s="138"/>
      <c r="B15" s="138"/>
      <c r="F15" s="791">
        <v>49491</v>
      </c>
      <c r="G15" s="963">
        <v>0.57999999999999996</v>
      </c>
      <c r="H15" s="963">
        <v>0.26</v>
      </c>
      <c r="I15" s="964">
        <v>0.60499999999999998</v>
      </c>
      <c r="J15" s="964">
        <v>0.28499999999999998</v>
      </c>
      <c r="K15" s="963">
        <v>0.34</v>
      </c>
      <c r="L15" s="963">
        <v>0.26</v>
      </c>
      <c r="M15" s="963">
        <v>0.51</v>
      </c>
      <c r="N15" s="965">
        <v>0.26</v>
      </c>
    </row>
    <row r="16" spans="1:18" ht="12.75">
      <c r="F16" s="791">
        <v>49857</v>
      </c>
      <c r="G16" s="963">
        <v>0.57999999999999996</v>
      </c>
      <c r="H16" s="963">
        <v>0.26</v>
      </c>
      <c r="I16" s="964">
        <v>0.60499999999999998</v>
      </c>
      <c r="J16" s="964">
        <v>0.28499999999999998</v>
      </c>
      <c r="K16" s="963">
        <v>0.34</v>
      </c>
      <c r="L16" s="963">
        <v>0.26</v>
      </c>
      <c r="M16" s="963">
        <v>0.51</v>
      </c>
      <c r="N16" s="965">
        <v>0.26</v>
      </c>
    </row>
    <row r="17" spans="6:14" ht="12.75">
      <c r="F17" s="791">
        <v>50222</v>
      </c>
      <c r="G17" s="963">
        <v>0.57999999999999996</v>
      </c>
      <c r="H17" s="963">
        <v>0.26</v>
      </c>
      <c r="I17" s="964">
        <v>0.60499999999999998</v>
      </c>
      <c r="J17" s="964">
        <v>0.28499999999999998</v>
      </c>
      <c r="K17" s="963">
        <v>0.34</v>
      </c>
      <c r="L17" s="963">
        <v>0.26</v>
      </c>
      <c r="M17" s="963">
        <v>0.51</v>
      </c>
      <c r="N17" s="965">
        <v>0.26</v>
      </c>
    </row>
    <row r="18" spans="6:14" ht="12.75">
      <c r="F18" s="791">
        <v>50587</v>
      </c>
      <c r="G18" s="963">
        <v>0.57999999999999996</v>
      </c>
      <c r="H18" s="963">
        <v>0.26</v>
      </c>
      <c r="I18" s="964">
        <v>0.60499999999999998</v>
      </c>
      <c r="J18" s="964">
        <v>0.28499999999999998</v>
      </c>
      <c r="K18" s="963">
        <v>0.34</v>
      </c>
      <c r="L18" s="963">
        <v>0.26</v>
      </c>
      <c r="M18" s="963">
        <v>0.51</v>
      </c>
      <c r="N18" s="965">
        <v>0.26</v>
      </c>
    </row>
    <row r="19" spans="6:14" ht="12.75">
      <c r="F19" s="791">
        <v>50952</v>
      </c>
      <c r="G19" s="963">
        <v>0.57999999999999996</v>
      </c>
      <c r="H19" s="963">
        <v>0.26</v>
      </c>
      <c r="I19" s="964">
        <v>0.60499999999999998</v>
      </c>
      <c r="J19" s="964">
        <v>0.28499999999999998</v>
      </c>
      <c r="K19" s="963">
        <v>0.34</v>
      </c>
      <c r="L19" s="963">
        <v>0.26</v>
      </c>
      <c r="M19" s="963">
        <v>0.51</v>
      </c>
      <c r="N19" s="965">
        <v>0.26</v>
      </c>
    </row>
    <row r="20" spans="6:14" ht="12.75">
      <c r="F20" s="791">
        <v>51318</v>
      </c>
      <c r="G20" s="963">
        <v>0.57999999999999996</v>
      </c>
      <c r="H20" s="963">
        <v>0.26</v>
      </c>
      <c r="I20" s="964">
        <v>0.60499999999999998</v>
      </c>
      <c r="J20" s="964">
        <v>0.28499999999999998</v>
      </c>
      <c r="K20" s="963">
        <v>0.34</v>
      </c>
      <c r="L20" s="963">
        <v>0.26</v>
      </c>
      <c r="M20" s="963">
        <v>0.51</v>
      </c>
      <c r="N20" s="965">
        <v>0.26</v>
      </c>
    </row>
    <row r="21" spans="6:14" ht="12.75">
      <c r="F21" s="791">
        <v>51683</v>
      </c>
      <c r="G21" s="963">
        <v>0.57999999999999996</v>
      </c>
      <c r="H21" s="963">
        <v>0.26</v>
      </c>
      <c r="I21" s="964">
        <v>0.60499999999999998</v>
      </c>
      <c r="J21" s="964">
        <v>0.28499999999999998</v>
      </c>
      <c r="K21" s="963">
        <v>0.34</v>
      </c>
      <c r="L21" s="963">
        <v>0.26</v>
      </c>
      <c r="M21" s="963">
        <v>0.51</v>
      </c>
      <c r="N21" s="965">
        <v>0.26</v>
      </c>
    </row>
    <row r="22" spans="6:14" ht="12.75">
      <c r="F22" s="791">
        <v>52048</v>
      </c>
      <c r="G22" s="963">
        <v>0.57999999999999996</v>
      </c>
      <c r="H22" s="963">
        <v>0.26</v>
      </c>
      <c r="I22" s="964">
        <v>0.60499999999999998</v>
      </c>
      <c r="J22" s="964">
        <v>0.28499999999999998</v>
      </c>
      <c r="K22" s="963">
        <v>0.34</v>
      </c>
      <c r="L22" s="963">
        <v>0.26</v>
      </c>
      <c r="M22" s="963">
        <v>0.51</v>
      </c>
      <c r="N22" s="965">
        <v>0.26</v>
      </c>
    </row>
    <row r="23" spans="6:14" ht="12.75">
      <c r="F23" s="791">
        <v>52413</v>
      </c>
      <c r="G23" s="963">
        <v>0.57999999999999996</v>
      </c>
      <c r="H23" s="963">
        <v>0.26</v>
      </c>
      <c r="I23" s="964">
        <v>0.60499999999999998</v>
      </c>
      <c r="J23" s="964">
        <v>0.28499999999999998</v>
      </c>
      <c r="K23" s="963">
        <v>0.34</v>
      </c>
      <c r="L23" s="963">
        <v>0.26</v>
      </c>
      <c r="M23" s="963">
        <v>0.51</v>
      </c>
      <c r="N23" s="965">
        <v>0.26</v>
      </c>
    </row>
    <row r="24" spans="6:14" ht="12.75">
      <c r="F24" s="791">
        <v>52779</v>
      </c>
      <c r="G24" s="963">
        <v>0.57999999999999996</v>
      </c>
      <c r="H24" s="963">
        <v>0.26</v>
      </c>
      <c r="I24" s="964">
        <v>0.60499999999999998</v>
      </c>
      <c r="J24" s="964">
        <v>0.28499999999999998</v>
      </c>
      <c r="K24" s="963">
        <v>0.34</v>
      </c>
      <c r="L24" s="963">
        <v>0.26</v>
      </c>
      <c r="M24" s="963">
        <v>0.51</v>
      </c>
      <c r="N24" s="965">
        <v>0.26</v>
      </c>
    </row>
    <row r="25" spans="6:14" ht="12.75">
      <c r="F25" s="791">
        <v>53144</v>
      </c>
      <c r="G25" s="963">
        <v>0.57999999999999996</v>
      </c>
      <c r="H25" s="963">
        <v>0.26</v>
      </c>
      <c r="I25" s="964">
        <v>0.60499999999999998</v>
      </c>
      <c r="J25" s="964">
        <v>0.28499999999999998</v>
      </c>
      <c r="K25" s="963">
        <v>0.34</v>
      </c>
      <c r="L25" s="963">
        <v>0.26</v>
      </c>
      <c r="M25" s="963">
        <v>0.51</v>
      </c>
      <c r="N25" s="965">
        <v>0.26</v>
      </c>
    </row>
    <row r="26" spans="6:14" ht="12.75">
      <c r="F26" s="791">
        <v>53509</v>
      </c>
      <c r="G26" s="963">
        <v>0.57999999999999996</v>
      </c>
      <c r="H26" s="963">
        <v>0.26</v>
      </c>
      <c r="I26" s="964">
        <v>0.60499999999999998</v>
      </c>
      <c r="J26" s="964">
        <v>0.28499999999999998</v>
      </c>
      <c r="K26" s="963">
        <v>0.34</v>
      </c>
      <c r="L26" s="963">
        <v>0.26</v>
      </c>
      <c r="M26" s="963">
        <v>0.51</v>
      </c>
      <c r="N26" s="965">
        <v>0.26</v>
      </c>
    </row>
    <row r="27" spans="6:14" ht="12.75">
      <c r="F27" s="791">
        <v>53874</v>
      </c>
      <c r="G27" s="963">
        <v>0.57999999999999996</v>
      </c>
      <c r="H27" s="963">
        <v>0.26</v>
      </c>
      <c r="I27" s="964">
        <v>0.60499999999999998</v>
      </c>
      <c r="J27" s="964">
        <v>0.28499999999999998</v>
      </c>
      <c r="K27" s="963">
        <v>0.34</v>
      </c>
      <c r="L27" s="963">
        <v>0.26</v>
      </c>
      <c r="M27" s="963">
        <v>0.51</v>
      </c>
      <c r="N27" s="965">
        <v>0.26</v>
      </c>
    </row>
    <row r="28" spans="6:14" ht="12.75">
      <c r="F28" s="791">
        <v>54240</v>
      </c>
      <c r="G28" s="963">
        <v>0.57999999999999996</v>
      </c>
      <c r="H28" s="963">
        <v>0.26</v>
      </c>
      <c r="I28" s="964">
        <v>0.60499999999999998</v>
      </c>
      <c r="J28" s="964">
        <v>0.28499999999999998</v>
      </c>
      <c r="K28" s="963">
        <v>0.34</v>
      </c>
      <c r="L28" s="963">
        <v>0.26</v>
      </c>
      <c r="M28" s="963">
        <v>0.51</v>
      </c>
      <c r="N28" s="965">
        <v>0.26</v>
      </c>
    </row>
    <row r="29" spans="6:14" ht="12.75">
      <c r="F29" s="791">
        <v>54605</v>
      </c>
      <c r="G29" s="963">
        <v>0.57999999999999996</v>
      </c>
      <c r="H29" s="963">
        <v>0.26</v>
      </c>
      <c r="I29" s="964">
        <v>0.60499999999999998</v>
      </c>
      <c r="J29" s="964">
        <v>0.28499999999999998</v>
      </c>
      <c r="K29" s="963">
        <v>0.34</v>
      </c>
      <c r="L29" s="963">
        <v>0.26</v>
      </c>
      <c r="M29" s="963">
        <v>0.51</v>
      </c>
      <c r="N29" s="965">
        <v>0.26</v>
      </c>
    </row>
    <row r="30" spans="6:14" ht="12.75" customHeight="1" thickBot="1">
      <c r="F30" s="792">
        <v>54970</v>
      </c>
      <c r="G30" s="967">
        <v>0.57999999999999996</v>
      </c>
      <c r="H30" s="967">
        <v>0.26</v>
      </c>
      <c r="I30" s="968">
        <v>0.60499999999999998</v>
      </c>
      <c r="J30" s="968">
        <v>0.28499999999999998</v>
      </c>
      <c r="K30" s="967">
        <v>0.34</v>
      </c>
      <c r="L30" s="967">
        <v>0.26</v>
      </c>
      <c r="M30" s="967">
        <v>0.51</v>
      </c>
      <c r="N30" s="969">
        <v>0.26</v>
      </c>
    </row>
    <row r="31" spans="6:14" ht="12.75" customHeight="1"/>
    <row r="32" spans="6:14"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sheetProtection algorithmName="SHA-512" hashValue="c9cXPzvf+nngOQS7Ms/aR37/jMJtxcPDkgTfQTDnmcMH2soYOmeQAfLDm+KyY4BG4L7RoJ4f6PdIbt6QBKWOpA==" saltValue="ZyHxI92zn1/6mI0lKcl18A==" spinCount="100000" sheet="1" objects="1" scenarios="1"/>
  <mergeCells count="1">
    <mergeCell ref="F1:N1"/>
  </mergeCells>
  <phoneticPr fontId="32" type="noConversion"/>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E5FFFF"/>
    <pageSetUpPr fitToPage="1"/>
  </sheetPr>
  <dimension ref="A1:BN92"/>
  <sheetViews>
    <sheetView showGridLines="0" showZeros="0" tabSelected="1" zoomScaleNormal="100" workbookViewId="0">
      <selection activeCell="K68" sqref="K68:AF68"/>
    </sheetView>
  </sheetViews>
  <sheetFormatPr defaultColWidth="14.42578125" defaultRowHeight="12.75" outlineLevelRow="1"/>
  <cols>
    <col min="1" max="3" width="2.42578125" style="140" customWidth="1"/>
    <col min="4" max="4" width="3.28515625" style="140" customWidth="1"/>
    <col min="5" max="26" width="2.42578125" style="140" customWidth="1"/>
    <col min="27" max="27" width="10.42578125" style="140" customWidth="1"/>
    <col min="28" max="30" width="8.28515625" style="140" customWidth="1"/>
    <col min="31" max="31" width="15.42578125" style="140" customWidth="1"/>
    <col min="32" max="32" width="15.42578125" style="140" hidden="1" customWidth="1"/>
    <col min="33" max="33" width="15.42578125" style="140" customWidth="1"/>
    <col min="34" max="36" width="8.28515625" style="140" customWidth="1"/>
    <col min="37" max="37" width="15.42578125" style="140" customWidth="1"/>
    <col min="38" max="38" width="15.42578125" style="140" hidden="1" customWidth="1"/>
    <col min="39" max="40" width="15.42578125" style="140" customWidth="1"/>
    <col min="41" max="41" width="15.42578125" style="140" hidden="1" customWidth="1"/>
    <col min="42" max="42" width="15.42578125" style="140" customWidth="1"/>
    <col min="43" max="44" width="10.42578125" style="140" customWidth="1"/>
    <col min="45" max="45" width="48.42578125" style="140" customWidth="1"/>
    <col min="46" max="46" width="16.42578125" style="140" customWidth="1"/>
    <col min="47" max="66" width="9.140625" style="140" customWidth="1"/>
    <col min="67" max="16384" width="14.42578125" style="140"/>
  </cols>
  <sheetData>
    <row r="1" spans="1:66" customFormat="1" ht="15">
      <c r="A1" s="1077" t="s">
        <v>0</v>
      </c>
      <c r="B1" s="1078"/>
      <c r="C1" s="1078"/>
      <c r="D1" s="1078"/>
      <c r="E1" s="1078"/>
      <c r="F1" s="1078"/>
      <c r="G1" s="1078"/>
      <c r="H1" s="1078"/>
      <c r="I1" s="1078"/>
      <c r="J1" s="1078"/>
      <c r="K1" s="1078"/>
      <c r="L1" s="1078"/>
      <c r="M1" s="1078"/>
      <c r="N1" s="1078"/>
      <c r="O1" s="1078"/>
      <c r="P1" s="1078"/>
      <c r="Q1" s="1078"/>
      <c r="R1" s="1078"/>
      <c r="S1" s="1078"/>
      <c r="T1" s="1078"/>
      <c r="U1" s="1078"/>
      <c r="V1" s="1078"/>
      <c r="W1" s="1078"/>
      <c r="X1" s="1078"/>
      <c r="Y1" s="1078"/>
      <c r="Z1" s="1078"/>
      <c r="AA1" s="1079" t="s">
        <v>1</v>
      </c>
      <c r="AB1" s="1078"/>
      <c r="AC1" s="1078"/>
      <c r="AD1" s="1078"/>
      <c r="AE1" s="1078"/>
      <c r="AF1" s="1078"/>
      <c r="AG1" s="1078"/>
      <c r="AH1" s="1080" t="s">
        <v>2</v>
      </c>
      <c r="AI1" s="1078"/>
      <c r="AJ1" s="1078"/>
      <c r="AK1" s="1078"/>
      <c r="AL1" s="1078"/>
      <c r="AM1" s="1081"/>
      <c r="AN1" s="1080" t="s">
        <v>3</v>
      </c>
      <c r="AO1" s="1078"/>
      <c r="AP1" s="1087"/>
      <c r="AQ1" s="1090" t="s">
        <v>490</v>
      </c>
      <c r="AR1" s="1091"/>
      <c r="AS1" s="1091"/>
      <c r="AT1" s="1091"/>
      <c r="AU1" s="1"/>
      <c r="AV1" s="1"/>
      <c r="AW1" s="1"/>
      <c r="AX1" s="1"/>
      <c r="AY1" s="1"/>
      <c r="AZ1" s="1"/>
      <c r="BA1" s="1"/>
      <c r="BB1" s="1"/>
      <c r="BC1" s="1"/>
      <c r="BD1" s="1"/>
      <c r="BE1" s="1"/>
      <c r="BF1" s="1"/>
      <c r="BG1" s="1"/>
      <c r="BH1" s="1"/>
      <c r="BI1" s="1"/>
      <c r="BJ1" s="1"/>
      <c r="BK1" s="1"/>
      <c r="BL1" s="1"/>
      <c r="BM1" s="1"/>
      <c r="BN1" s="1"/>
    </row>
    <row r="2" spans="1:66" customFormat="1" ht="13.5" thickBot="1">
      <c r="A2" s="1092" t="s">
        <v>4</v>
      </c>
      <c r="B2" s="1054"/>
      <c r="C2" s="1054"/>
      <c r="D2" s="1054"/>
      <c r="E2" s="1054"/>
      <c r="F2" s="1054"/>
      <c r="G2" s="1054"/>
      <c r="H2" s="1054"/>
      <c r="I2" s="1054"/>
      <c r="J2" s="1054"/>
      <c r="K2" s="1054"/>
      <c r="L2" s="1054"/>
      <c r="M2" s="1054"/>
      <c r="N2" s="1054"/>
      <c r="O2" s="1054"/>
      <c r="P2" s="1054"/>
      <c r="Q2" s="1054"/>
      <c r="R2" s="1054"/>
      <c r="S2" s="1054"/>
      <c r="T2" s="1054"/>
      <c r="U2" s="1054"/>
      <c r="V2" s="1054"/>
      <c r="W2" s="1054"/>
      <c r="X2" s="1054"/>
      <c r="Y2" s="1054"/>
      <c r="Z2" s="1054"/>
      <c r="AA2" s="1054"/>
      <c r="AB2" s="1054"/>
      <c r="AC2" s="1054"/>
      <c r="AD2" s="1054"/>
      <c r="AE2" s="1054"/>
      <c r="AF2" s="1054"/>
      <c r="AG2" s="1054"/>
      <c r="AH2" s="1082"/>
      <c r="AI2" s="1054"/>
      <c r="AJ2" s="1054"/>
      <c r="AK2" s="1054"/>
      <c r="AL2" s="1054"/>
      <c r="AM2" s="1083"/>
      <c r="AN2" s="1082"/>
      <c r="AO2" s="1054"/>
      <c r="AP2" s="1088"/>
      <c r="AQ2" s="1093" t="s">
        <v>5</v>
      </c>
      <c r="AR2" s="1094"/>
      <c r="AS2" s="1094"/>
      <c r="AT2" s="2" t="s">
        <v>6</v>
      </c>
      <c r="AU2" s="3"/>
      <c r="AV2" s="3"/>
      <c r="AW2" s="3"/>
      <c r="AX2" s="3"/>
      <c r="AY2" s="3"/>
      <c r="AZ2" s="3"/>
      <c r="BA2" s="4"/>
      <c r="BB2" s="4"/>
      <c r="BC2" s="4"/>
      <c r="BD2" s="3"/>
      <c r="BE2" s="3"/>
      <c r="BF2" s="3"/>
      <c r="BG2" s="3"/>
      <c r="BH2" s="3"/>
      <c r="BI2" s="3"/>
      <c r="BJ2" s="3"/>
      <c r="BK2" s="3"/>
      <c r="BL2" s="3"/>
      <c r="BM2" s="3"/>
      <c r="BN2" s="3"/>
    </row>
    <row r="3" spans="1:66" customFormat="1" ht="15" thickBot="1">
      <c r="A3" s="1098" t="s">
        <v>7</v>
      </c>
      <c r="B3" s="1054"/>
      <c r="C3" s="1054"/>
      <c r="D3" s="1054"/>
      <c r="E3" s="1054"/>
      <c r="F3" s="1054"/>
      <c r="G3" s="1054"/>
      <c r="H3" s="1091"/>
      <c r="I3" s="1099"/>
      <c r="J3" s="1100"/>
      <c r="K3" s="1100"/>
      <c r="L3" s="1100"/>
      <c r="M3" s="1100"/>
      <c r="N3" s="1101"/>
      <c r="O3" s="1102" t="s">
        <v>8</v>
      </c>
      <c r="P3" s="1054"/>
      <c r="Q3" s="1054"/>
      <c r="R3" s="1054"/>
      <c r="S3" s="1054"/>
      <c r="T3" s="1054"/>
      <c r="U3" s="1091"/>
      <c r="V3" s="1099"/>
      <c r="W3" s="1100"/>
      <c r="X3" s="1100"/>
      <c r="Y3" s="1100"/>
      <c r="Z3" s="1101"/>
      <c r="AA3" s="1054"/>
      <c r="AB3" s="1054"/>
      <c r="AC3" s="1054"/>
      <c r="AD3" s="1054"/>
      <c r="AE3" s="1054"/>
      <c r="AF3" s="1054"/>
      <c r="AG3" s="1054"/>
      <c r="AH3" s="1084"/>
      <c r="AI3" s="1085"/>
      <c r="AJ3" s="1085"/>
      <c r="AK3" s="1085"/>
      <c r="AL3" s="1085"/>
      <c r="AM3" s="1086"/>
      <c r="AN3" s="1084"/>
      <c r="AO3" s="1085"/>
      <c r="AP3" s="1089"/>
      <c r="AQ3" s="5"/>
      <c r="AR3" s="5"/>
      <c r="AS3" s="6" t="s">
        <v>9</v>
      </c>
      <c r="AT3" s="337">
        <v>0.04</v>
      </c>
      <c r="AU3" s="5"/>
      <c r="AV3" s="5"/>
      <c r="AW3" s="5"/>
      <c r="AX3" s="5"/>
      <c r="AY3" s="5"/>
      <c r="AZ3" s="5"/>
      <c r="BA3" s="3"/>
      <c r="BB3" s="3"/>
      <c r="BC3" s="3"/>
      <c r="BD3" s="5"/>
      <c r="BE3" s="5"/>
      <c r="BF3" s="5"/>
      <c r="BG3" s="5"/>
      <c r="BH3" s="5"/>
      <c r="BI3" s="5"/>
      <c r="BJ3" s="5"/>
      <c r="BK3" s="5"/>
      <c r="BL3" s="5"/>
      <c r="BM3" s="5"/>
      <c r="BN3" s="5"/>
    </row>
    <row r="4" spans="1:66" customFormat="1" ht="13.5" thickBot="1">
      <c r="A4" s="1095" t="s">
        <v>10</v>
      </c>
      <c r="B4" s="1096"/>
      <c r="C4" s="1096"/>
      <c r="D4" s="1096"/>
      <c r="E4" s="1096"/>
      <c r="F4" s="1096"/>
      <c r="G4" s="1096"/>
      <c r="H4" s="1096"/>
      <c r="I4" s="1085"/>
      <c r="J4" s="1085"/>
      <c r="K4" s="1085"/>
      <c r="L4" s="1085"/>
      <c r="M4" s="1085"/>
      <c r="N4" s="1085"/>
      <c r="O4" s="1096"/>
      <c r="P4" s="1096"/>
      <c r="Q4" s="1096"/>
      <c r="R4" s="1096"/>
      <c r="S4" s="1096"/>
      <c r="T4" s="1096"/>
      <c r="U4" s="1096"/>
      <c r="V4" s="1085"/>
      <c r="W4" s="1085"/>
      <c r="X4" s="1085"/>
      <c r="Y4" s="1085"/>
      <c r="Z4" s="1085"/>
      <c r="AA4" s="1096"/>
      <c r="AB4" s="1096"/>
      <c r="AC4" s="1096"/>
      <c r="AD4" s="1096"/>
      <c r="AE4" s="1096"/>
      <c r="AF4" s="1096"/>
      <c r="AG4" s="1097"/>
      <c r="AH4" s="141"/>
      <c r="AI4" s="141"/>
      <c r="AJ4" s="215"/>
      <c r="AK4" s="141"/>
      <c r="AL4" s="141"/>
      <c r="AM4" s="142"/>
      <c r="AN4" s="141"/>
      <c r="AO4" s="141"/>
      <c r="AP4" s="143"/>
      <c r="AQ4" s="5"/>
      <c r="AR4" s="5"/>
      <c r="AS4" s="5"/>
      <c r="AT4" s="5"/>
      <c r="AU4" s="5"/>
      <c r="AV4" s="5"/>
      <c r="AW4" s="5"/>
      <c r="AX4" s="5"/>
      <c r="AY4" s="5"/>
      <c r="AZ4" s="5"/>
      <c r="BA4" s="5"/>
      <c r="BB4" s="5"/>
      <c r="BC4" s="5"/>
      <c r="BD4" s="5"/>
      <c r="BE4" s="5"/>
      <c r="BF4" s="5"/>
      <c r="BG4" s="5"/>
      <c r="BH4" s="5"/>
      <c r="BI4" s="5"/>
      <c r="BJ4" s="5"/>
      <c r="BK4" s="5"/>
      <c r="BL4" s="5"/>
      <c r="BM4" s="5"/>
      <c r="BN4" s="5"/>
    </row>
    <row r="5" spans="1:66" customFormat="1">
      <c r="A5" s="1067"/>
      <c r="B5" s="1054"/>
      <c r="C5" s="1054"/>
      <c r="D5" s="1054"/>
      <c r="E5" s="1054"/>
      <c r="F5" s="1054"/>
      <c r="G5" s="1054"/>
      <c r="H5" s="1054"/>
      <c r="I5" s="1054"/>
      <c r="J5" s="1054"/>
      <c r="K5" s="1054"/>
      <c r="L5" s="1054"/>
      <c r="M5" s="1054"/>
      <c r="N5" s="1054"/>
      <c r="O5" s="1054"/>
      <c r="P5" s="1054"/>
      <c r="Q5" s="1054"/>
      <c r="R5" s="1054"/>
      <c r="S5" s="1053"/>
      <c r="T5" s="1054"/>
      <c r="U5" s="1054"/>
      <c r="V5" s="1054"/>
      <c r="W5" s="1054"/>
      <c r="X5" s="1054"/>
      <c r="Y5" s="1054"/>
      <c r="Z5" s="1055"/>
      <c r="AA5" s="7" t="s">
        <v>11</v>
      </c>
      <c r="AB5" s="145"/>
      <c r="AC5" s="146" t="s">
        <v>12</v>
      </c>
      <c r="AD5" s="147"/>
      <c r="AE5" s="7" t="s">
        <v>13</v>
      </c>
      <c r="AF5" s="8"/>
      <c r="AG5" s="148" t="s">
        <v>14</v>
      </c>
      <c r="AH5" s="216"/>
      <c r="AI5" s="217" t="s">
        <v>12</v>
      </c>
      <c r="AJ5" s="218"/>
      <c r="AK5" s="209" t="s">
        <v>13</v>
      </c>
      <c r="AL5" s="149"/>
      <c r="AM5" s="11" t="s">
        <v>14</v>
      </c>
      <c r="AN5" s="12" t="s">
        <v>13</v>
      </c>
      <c r="AO5" s="149"/>
      <c r="AP5" s="150" t="s">
        <v>14</v>
      </c>
      <c r="AQ5" s="14"/>
      <c r="AR5" s="14"/>
      <c r="AS5" s="14"/>
      <c r="AT5" s="14"/>
      <c r="AU5" s="14"/>
      <c r="AV5" s="14"/>
      <c r="AW5" s="14"/>
      <c r="AX5" s="14"/>
      <c r="AY5" s="14"/>
      <c r="AZ5" s="14"/>
      <c r="BA5" s="14"/>
      <c r="BB5" s="14"/>
      <c r="BC5" s="14"/>
      <c r="BD5" s="14"/>
      <c r="BE5" s="14"/>
      <c r="BF5" s="14"/>
      <c r="BG5" s="14"/>
      <c r="BH5" s="14"/>
      <c r="BI5" s="14"/>
      <c r="BJ5" s="14"/>
      <c r="BK5" s="14"/>
      <c r="BL5" s="14"/>
      <c r="BM5" s="14"/>
      <c r="BN5" s="14"/>
    </row>
    <row r="6" spans="1:66" customFormat="1">
      <c r="A6" s="151"/>
      <c r="B6" s="152"/>
      <c r="C6" s="152"/>
      <c r="D6" s="1056" t="s">
        <v>15</v>
      </c>
      <c r="E6" s="1057"/>
      <c r="F6" s="1057"/>
      <c r="G6" s="1057"/>
      <c r="H6" s="1057"/>
      <c r="I6" s="1057"/>
      <c r="J6" s="1057"/>
      <c r="K6" s="1057"/>
      <c r="L6" s="1057"/>
      <c r="M6" s="1057"/>
      <c r="N6" s="1057"/>
      <c r="O6" s="1057"/>
      <c r="P6" s="1057"/>
      <c r="Q6" s="1057"/>
      <c r="R6" s="1057"/>
      <c r="S6" s="1056" t="s">
        <v>16</v>
      </c>
      <c r="T6" s="1057"/>
      <c r="U6" s="1057"/>
      <c r="V6" s="1057"/>
      <c r="W6" s="1057"/>
      <c r="X6" s="1057"/>
      <c r="Y6" s="1057"/>
      <c r="Z6" s="1058"/>
      <c r="AA6" s="15" t="s">
        <v>17</v>
      </c>
      <c r="AB6" s="153" t="s">
        <v>18</v>
      </c>
      <c r="AC6" s="7" t="s">
        <v>19</v>
      </c>
      <c r="AD6" s="7" t="s">
        <v>20</v>
      </c>
      <c r="AE6" s="15" t="s">
        <v>21</v>
      </c>
      <c r="AF6" s="149"/>
      <c r="AG6" s="154" t="s">
        <v>22</v>
      </c>
      <c r="AH6" s="144" t="s">
        <v>18</v>
      </c>
      <c r="AI6" s="7" t="s">
        <v>19</v>
      </c>
      <c r="AJ6" s="219" t="s">
        <v>20</v>
      </c>
      <c r="AK6" s="210" t="s">
        <v>21</v>
      </c>
      <c r="AL6" s="149"/>
      <c r="AM6" s="155" t="s">
        <v>22</v>
      </c>
      <c r="AN6" s="156" t="s">
        <v>21</v>
      </c>
      <c r="AO6" s="149"/>
      <c r="AP6" s="832" t="s">
        <v>22</v>
      </c>
      <c r="AQ6" s="14"/>
      <c r="AR6" s="14"/>
      <c r="AS6" s="14"/>
      <c r="AT6" s="14"/>
      <c r="AU6" s="14"/>
      <c r="AV6" s="14"/>
      <c r="AW6" s="14"/>
      <c r="AX6" s="14"/>
      <c r="AY6" s="14"/>
      <c r="AZ6" s="14"/>
      <c r="BA6" s="14"/>
      <c r="BB6" s="14"/>
      <c r="BC6" s="14"/>
      <c r="BD6" s="14"/>
      <c r="BE6" s="14"/>
      <c r="BF6" s="14"/>
      <c r="BG6" s="14"/>
      <c r="BH6" s="14"/>
      <c r="BI6" s="14"/>
      <c r="BJ6" s="14"/>
      <c r="BK6" s="14"/>
      <c r="BL6" s="14"/>
      <c r="BM6" s="14"/>
      <c r="BN6" s="14"/>
    </row>
    <row r="7" spans="1:66" customFormat="1">
      <c r="A7" s="1068" t="str">
        <f>"1."</f>
        <v>1.</v>
      </c>
      <c r="B7" s="1069"/>
      <c r="C7" s="1070"/>
      <c r="D7" s="1060"/>
      <c r="E7" s="1060"/>
      <c r="F7" s="1060"/>
      <c r="G7" s="1060"/>
      <c r="H7" s="1060"/>
      <c r="I7" s="1060"/>
      <c r="J7" s="1060"/>
      <c r="K7" s="1060"/>
      <c r="L7" s="1060"/>
      <c r="M7" s="1060"/>
      <c r="N7" s="1060"/>
      <c r="O7" s="1060"/>
      <c r="P7" s="1060"/>
      <c r="Q7" s="1060"/>
      <c r="R7" s="1071"/>
      <c r="S7" s="1059"/>
      <c r="T7" s="1060"/>
      <c r="U7" s="1060"/>
      <c r="V7" s="1060"/>
      <c r="W7" s="1060"/>
      <c r="X7" s="1060"/>
      <c r="Y7" s="1060"/>
      <c r="Z7" s="1061"/>
      <c r="AA7" s="291"/>
      <c r="AB7" s="292"/>
      <c r="AC7" s="292"/>
      <c r="AD7" s="292"/>
      <c r="AE7" s="157">
        <f t="shared" ref="AE7:AE14" si="0">(AA7*AB7/12)+(AA7*AC7/9)+(AA7*AD7/9)</f>
        <v>0</v>
      </c>
      <c r="AF7" s="158"/>
      <c r="AG7" s="19">
        <f>(AA7/9*DATA!A$5*AC7)+(DATA!A$4*AC7)+(AA7/9*DATA!A$3*AD7)+(AA7/12*DATA!A$5*AB7)+(DATA!A$4*AB7)</f>
        <v>0</v>
      </c>
      <c r="AH7" s="303"/>
      <c r="AI7" s="304"/>
      <c r="AJ7" s="305"/>
      <c r="AK7" s="211">
        <f t="shared" ref="AK7:AK14" si="1">(AA7*AH7/12)+(AA7*AJ7/9)+(AA7*AI7/9)</f>
        <v>0</v>
      </c>
      <c r="AL7" s="159"/>
      <c r="AM7" s="21">
        <f>(AA7/9*DATA!A$5*AI7)+(DATA!A$4*AI7)+(AA7/9*DATA!A$3*AJ7)+(AA7/12*DATA!A$5*AH7)+(DATA!A$4*AH7)</f>
        <v>0</v>
      </c>
      <c r="AN7" s="270">
        <f t="shared" ref="AN7:AN14" si="2">AE7+AK7</f>
        <v>0</v>
      </c>
      <c r="AO7" s="813"/>
      <c r="AP7" s="833">
        <f t="shared" ref="AP7:AP14" si="3">AG7+AM7</f>
        <v>0</v>
      </c>
      <c r="AQ7" s="14"/>
      <c r="AR7" s="14"/>
      <c r="AS7" s="767" t="s">
        <v>23</v>
      </c>
      <c r="AT7" s="770" t="s">
        <v>24</v>
      </c>
      <c r="AU7" s="14"/>
      <c r="AV7" s="14"/>
      <c r="AW7" s="14"/>
      <c r="AX7" s="14"/>
      <c r="AY7" s="14"/>
      <c r="AZ7" s="14"/>
      <c r="BA7" s="14"/>
      <c r="BB7" s="14"/>
      <c r="BC7" s="14"/>
      <c r="BD7" s="14"/>
      <c r="BE7" s="14"/>
      <c r="BF7" s="14"/>
      <c r="BG7" s="14"/>
      <c r="BH7" s="14"/>
      <c r="BI7" s="14"/>
      <c r="BJ7" s="14"/>
      <c r="BK7" s="14"/>
      <c r="BL7" s="14"/>
      <c r="BM7" s="14"/>
      <c r="BN7" s="14"/>
    </row>
    <row r="8" spans="1:66" customFormat="1">
      <c r="A8" s="1075" t="str">
        <f>"2."</f>
        <v>2.</v>
      </c>
      <c r="B8" s="1076"/>
      <c r="C8" s="1065"/>
      <c r="D8" s="1063"/>
      <c r="E8" s="1063"/>
      <c r="F8" s="1063"/>
      <c r="G8" s="1063"/>
      <c r="H8" s="1063"/>
      <c r="I8" s="1063"/>
      <c r="J8" s="1063"/>
      <c r="K8" s="1063"/>
      <c r="L8" s="1063"/>
      <c r="M8" s="1063"/>
      <c r="N8" s="1063"/>
      <c r="O8" s="1063"/>
      <c r="P8" s="1063"/>
      <c r="Q8" s="1063"/>
      <c r="R8" s="1066"/>
      <c r="S8" s="1062"/>
      <c r="T8" s="1063"/>
      <c r="U8" s="1063"/>
      <c r="V8" s="1063"/>
      <c r="W8" s="1063"/>
      <c r="X8" s="1063"/>
      <c r="Y8" s="1063"/>
      <c r="Z8" s="1064"/>
      <c r="AA8" s="291"/>
      <c r="AB8" s="293"/>
      <c r="AC8" s="293"/>
      <c r="AD8" s="293"/>
      <c r="AE8" s="157">
        <f t="shared" si="0"/>
        <v>0</v>
      </c>
      <c r="AF8" s="149"/>
      <c r="AG8" s="160">
        <f>(AA8/9*DATA!A$5*AC8)+(DATA!A$4*AC8)+(AA8/9*DATA!A$3*AD8)+(AA8/12*DATA!A$5*AB8)+(DATA!A$4*AB8)</f>
        <v>0</v>
      </c>
      <c r="AH8" s="306"/>
      <c r="AI8" s="307"/>
      <c r="AJ8" s="308"/>
      <c r="AK8" s="211">
        <f t="shared" si="1"/>
        <v>0</v>
      </c>
      <c r="AL8" s="559"/>
      <c r="AM8" s="23">
        <f>(AA8/9*DATA!A$5*AI8)+(DATA!A$4*AI8)+(AA8/9*DATA!A$3*AJ8)+(AA8/12*DATA!A$5*AH8)+(DATA!A$4*AH8)</f>
        <v>0</v>
      </c>
      <c r="AN8" s="271">
        <f t="shared" si="2"/>
        <v>0</v>
      </c>
      <c r="AO8" s="560"/>
      <c r="AP8" s="834">
        <f t="shared" si="3"/>
        <v>0</v>
      </c>
      <c r="AQ8" s="26"/>
      <c r="AR8" s="26"/>
      <c r="AS8" s="761" t="s">
        <v>25</v>
      </c>
      <c r="AT8" s="764">
        <f>SUM(AE7:AE14)+(AE17)+SUM(AE22:AE30)</f>
        <v>0</v>
      </c>
      <c r="AU8" s="26"/>
      <c r="AV8" s="26"/>
      <c r="AW8" s="26"/>
      <c r="AX8" s="26"/>
      <c r="AY8" s="26"/>
      <c r="AZ8" s="26"/>
      <c r="BA8" s="26"/>
      <c r="BB8" s="26"/>
      <c r="BC8" s="26"/>
      <c r="BD8" s="26"/>
      <c r="BE8" s="26"/>
      <c r="BF8" s="26"/>
      <c r="BG8" s="26"/>
      <c r="BH8" s="26"/>
      <c r="BI8" s="26"/>
      <c r="BJ8" s="26"/>
      <c r="BK8" s="26"/>
      <c r="BL8" s="26"/>
      <c r="BM8" s="26"/>
      <c r="BN8" s="26"/>
    </row>
    <row r="9" spans="1:66" customFormat="1">
      <c r="A9" s="1075" t="str">
        <f>"3."</f>
        <v>3.</v>
      </c>
      <c r="B9" s="1076"/>
      <c r="C9" s="1065"/>
      <c r="D9" s="1063"/>
      <c r="E9" s="1063"/>
      <c r="F9" s="1063"/>
      <c r="G9" s="1063"/>
      <c r="H9" s="1063"/>
      <c r="I9" s="1063"/>
      <c r="J9" s="1063"/>
      <c r="K9" s="1063"/>
      <c r="L9" s="1063"/>
      <c r="M9" s="1063"/>
      <c r="N9" s="1063"/>
      <c r="O9" s="1063"/>
      <c r="P9" s="1063"/>
      <c r="Q9" s="1063"/>
      <c r="R9" s="1066"/>
      <c r="S9" s="1062"/>
      <c r="T9" s="1063"/>
      <c r="U9" s="1063"/>
      <c r="V9" s="1063"/>
      <c r="W9" s="1063"/>
      <c r="X9" s="1063"/>
      <c r="Y9" s="1063"/>
      <c r="Z9" s="1064"/>
      <c r="AA9" s="291"/>
      <c r="AB9" s="293"/>
      <c r="AC9" s="293"/>
      <c r="AD9" s="293"/>
      <c r="AE9" s="157">
        <f t="shared" si="0"/>
        <v>0</v>
      </c>
      <c r="AF9" s="161"/>
      <c r="AG9" s="160">
        <f>(AA9/9*DATA!A$5*AC9)+(DATA!A$4*AC9)+(AA9/9*DATA!A$3*AD9)+(AA9/12*DATA!A$5*AB9)+(DATA!A$4*AB9)</f>
        <v>0</v>
      </c>
      <c r="AH9" s="306"/>
      <c r="AI9" s="309"/>
      <c r="AJ9" s="310"/>
      <c r="AK9" s="212">
        <f t="shared" si="1"/>
        <v>0</v>
      </c>
      <c r="AL9" s="561"/>
      <c r="AM9" s="23">
        <f>(AA9/9*DATA!A$5*AI9)+(DATA!A$4*AI9)+(AA9/9*DATA!A$3*AJ9)+(AA9/12*DATA!A$5*AH9)+(DATA!A$4*AH9)</f>
        <v>0</v>
      </c>
      <c r="AN9" s="271">
        <f t="shared" si="2"/>
        <v>0</v>
      </c>
      <c r="AO9" s="562"/>
      <c r="AP9" s="835">
        <f t="shared" si="3"/>
        <v>0</v>
      </c>
      <c r="AQ9" s="26"/>
      <c r="AR9" s="26"/>
      <c r="AS9" s="761" t="s">
        <v>26</v>
      </c>
      <c r="AT9" s="764">
        <f>SUM(AE18:AE21)+SUM(AE31:AE34)</f>
        <v>0</v>
      </c>
      <c r="AU9" s="26"/>
      <c r="AV9" s="26"/>
      <c r="AW9" s="26"/>
      <c r="AX9" s="26"/>
      <c r="AY9" s="26"/>
      <c r="AZ9" s="26"/>
      <c r="BA9" s="26"/>
      <c r="BB9" s="26"/>
      <c r="BC9" s="26"/>
      <c r="BD9" s="26"/>
      <c r="BE9" s="26"/>
      <c r="BF9" s="26"/>
      <c r="BG9" s="26"/>
      <c r="BH9" s="26"/>
      <c r="BI9" s="26"/>
      <c r="BJ9" s="26"/>
      <c r="BK9" s="26"/>
      <c r="BL9" s="26"/>
      <c r="BM9" s="26"/>
      <c r="BN9" s="26"/>
    </row>
    <row r="10" spans="1:66" customFormat="1">
      <c r="A10" s="1075" t="str">
        <f>"4."</f>
        <v>4.</v>
      </c>
      <c r="B10" s="1076"/>
      <c r="C10" s="1065"/>
      <c r="D10" s="1063"/>
      <c r="E10" s="1063"/>
      <c r="F10" s="1063"/>
      <c r="G10" s="1063"/>
      <c r="H10" s="1063"/>
      <c r="I10" s="1063"/>
      <c r="J10" s="1063"/>
      <c r="K10" s="1063"/>
      <c r="L10" s="1063"/>
      <c r="M10" s="1063"/>
      <c r="N10" s="1063"/>
      <c r="O10" s="1063"/>
      <c r="P10" s="1063"/>
      <c r="Q10" s="1063"/>
      <c r="R10" s="1066"/>
      <c r="S10" s="1062"/>
      <c r="T10" s="1063"/>
      <c r="U10" s="1063"/>
      <c r="V10" s="1063"/>
      <c r="W10" s="1063"/>
      <c r="X10" s="1063"/>
      <c r="Y10" s="1063"/>
      <c r="Z10" s="1064"/>
      <c r="AA10" s="291"/>
      <c r="AB10" s="293"/>
      <c r="AC10" s="293"/>
      <c r="AD10" s="293"/>
      <c r="AE10" s="157">
        <f t="shared" si="0"/>
        <v>0</v>
      </c>
      <c r="AF10" s="161"/>
      <c r="AG10" s="160">
        <f>(AA10/9*DATA!A$5*AC10)+(DATA!A$4*AC10)+(AA10/9*DATA!A$3*AD10)+(AA10/12*DATA!A$5*AB10)+(DATA!A$4*AB10)</f>
        <v>0</v>
      </c>
      <c r="AH10" s="306"/>
      <c r="AI10" s="307"/>
      <c r="AJ10" s="308"/>
      <c r="AK10" s="211">
        <f t="shared" si="1"/>
        <v>0</v>
      </c>
      <c r="AL10" s="561"/>
      <c r="AM10" s="23">
        <f>(AA10/9*DATA!A$5*AI10)+(DATA!A$4*AI10)+(AA10/9*DATA!A$3*AJ10)+(AA10/12*DATA!A$5*AH10)+(DATA!A$4*AH10)</f>
        <v>0</v>
      </c>
      <c r="AN10" s="271">
        <f t="shared" si="2"/>
        <v>0</v>
      </c>
      <c r="AO10" s="562"/>
      <c r="AP10" s="835">
        <f t="shared" si="3"/>
        <v>0</v>
      </c>
      <c r="AQ10" s="26"/>
      <c r="AR10" s="26"/>
      <c r="AS10" s="761" t="s">
        <v>27</v>
      </c>
      <c r="AT10" s="764">
        <f>(SUM(AG7:AG14))+(SUM(AG17:AG34))</f>
        <v>0</v>
      </c>
      <c r="AU10" s="26"/>
      <c r="AV10" s="26"/>
      <c r="AW10" s="26"/>
      <c r="AX10" s="26"/>
      <c r="AY10" s="26"/>
      <c r="AZ10" s="26"/>
      <c r="BA10" s="26"/>
      <c r="BB10" s="26"/>
      <c r="BC10" s="26"/>
      <c r="BD10" s="26"/>
      <c r="BE10" s="26"/>
      <c r="BF10" s="26"/>
      <c r="BG10" s="26"/>
      <c r="BH10" s="26"/>
      <c r="BI10" s="26"/>
      <c r="BJ10" s="26"/>
      <c r="BK10" s="26"/>
      <c r="BL10" s="26"/>
      <c r="BM10" s="26"/>
      <c r="BN10" s="26"/>
    </row>
    <row r="11" spans="1:66" customFormat="1">
      <c r="A11" s="1075" t="str">
        <f>"5."</f>
        <v>5.</v>
      </c>
      <c r="B11" s="1076"/>
      <c r="C11" s="1065"/>
      <c r="D11" s="1063"/>
      <c r="E11" s="1063"/>
      <c r="F11" s="1063"/>
      <c r="G11" s="1063"/>
      <c r="H11" s="1063"/>
      <c r="I11" s="1063"/>
      <c r="J11" s="1063"/>
      <c r="K11" s="1063"/>
      <c r="L11" s="1063"/>
      <c r="M11" s="1063"/>
      <c r="N11" s="1063"/>
      <c r="O11" s="1063"/>
      <c r="P11" s="1063"/>
      <c r="Q11" s="1063"/>
      <c r="R11" s="1066"/>
      <c r="S11" s="1062"/>
      <c r="T11" s="1063"/>
      <c r="U11" s="1063"/>
      <c r="V11" s="1063"/>
      <c r="W11" s="1063"/>
      <c r="X11" s="1063"/>
      <c r="Y11" s="1063"/>
      <c r="Z11" s="1064"/>
      <c r="AA11" s="291"/>
      <c r="AB11" s="293"/>
      <c r="AC11" s="293"/>
      <c r="AD11" s="293"/>
      <c r="AE11" s="157">
        <f t="shared" si="0"/>
        <v>0</v>
      </c>
      <c r="AF11" s="29"/>
      <c r="AG11" s="162">
        <f>(AA11/9*DATA!A$5*AC11)+(DATA!A$4*AC11)+(AA11/9*DATA!A$3*AD11)+(AA11/12*DATA!A$5*AB11)+(DATA!A$4*AB11)</f>
        <v>0</v>
      </c>
      <c r="AH11" s="311"/>
      <c r="AI11" s="309"/>
      <c r="AJ11" s="310"/>
      <c r="AK11" s="211">
        <f t="shared" si="1"/>
        <v>0</v>
      </c>
      <c r="AL11" s="561"/>
      <c r="AM11" s="23">
        <f>(AA11/9*DATA!A$5*AI11)+(DATA!A$4*AI11)+(AA11/9*DATA!A$3*AJ11)+(AA11/12*DATA!A$5*AH11)+(DATA!A$4*AH11)</f>
        <v>0</v>
      </c>
      <c r="AN11" s="272">
        <f t="shared" si="2"/>
        <v>0</v>
      </c>
      <c r="AO11" s="562"/>
      <c r="AP11" s="834">
        <f t="shared" si="3"/>
        <v>0</v>
      </c>
      <c r="AQ11" s="26"/>
      <c r="AR11" s="26"/>
      <c r="AS11" s="761" t="s">
        <v>28</v>
      </c>
      <c r="AT11" s="764">
        <f>SUM(AG38:AG47)</f>
        <v>0</v>
      </c>
      <c r="AU11" s="26"/>
      <c r="AV11" s="26"/>
      <c r="AW11" s="26"/>
      <c r="AX11" s="26"/>
      <c r="AY11" s="26"/>
      <c r="AZ11" s="26"/>
      <c r="BA11" s="26"/>
      <c r="BB11" s="26"/>
      <c r="BC11" s="26"/>
      <c r="BD11" s="26"/>
      <c r="BE11" s="26"/>
      <c r="BF11" s="26"/>
      <c r="BG11" s="26"/>
      <c r="BH11" s="26"/>
      <c r="BI11" s="26"/>
      <c r="BJ11" s="26"/>
      <c r="BK11" s="26"/>
      <c r="BL11" s="26"/>
      <c r="BM11" s="26"/>
      <c r="BN11" s="26"/>
    </row>
    <row r="12" spans="1:66" customFormat="1">
      <c r="A12" s="1075" t="str">
        <f>"6."</f>
        <v>6.</v>
      </c>
      <c r="B12" s="1076"/>
      <c r="C12" s="1065"/>
      <c r="D12" s="1063"/>
      <c r="E12" s="1063"/>
      <c r="F12" s="1063"/>
      <c r="G12" s="1063"/>
      <c r="H12" s="1063"/>
      <c r="I12" s="1063"/>
      <c r="J12" s="1063"/>
      <c r="K12" s="1063"/>
      <c r="L12" s="1063"/>
      <c r="M12" s="1063"/>
      <c r="N12" s="1063"/>
      <c r="O12" s="1063"/>
      <c r="P12" s="1063"/>
      <c r="Q12" s="1063"/>
      <c r="R12" s="1066"/>
      <c r="S12" s="1062"/>
      <c r="T12" s="1063"/>
      <c r="U12" s="1063"/>
      <c r="V12" s="1063"/>
      <c r="W12" s="1063"/>
      <c r="X12" s="1063"/>
      <c r="Y12" s="1063"/>
      <c r="Z12" s="1064"/>
      <c r="AA12" s="291"/>
      <c r="AB12" s="293"/>
      <c r="AC12" s="293"/>
      <c r="AD12" s="293"/>
      <c r="AE12" s="157">
        <f t="shared" si="0"/>
        <v>0</v>
      </c>
      <c r="AF12" s="161"/>
      <c r="AG12" s="162">
        <f>(AA12/9*DATA!A$5*AC12)+(DATA!A$4*AC12)+(AA12/9*DATA!A$3*AD12)+(AA12/12*DATA!A$5*AB12)+(DATA!A$4*AB12)</f>
        <v>0</v>
      </c>
      <c r="AH12" s="311"/>
      <c r="AI12" s="307"/>
      <c r="AJ12" s="308"/>
      <c r="AK12" s="211">
        <f t="shared" si="1"/>
        <v>0</v>
      </c>
      <c r="AL12" s="561"/>
      <c r="AM12" s="23">
        <f>(AA12/9*DATA!A$5*AI12)+(DATA!A$4*AI12)+(AA12/9*DATA!A$3*AJ12)+(AA12/12*DATA!A$5*AH12)+(DATA!A$4*AH12)</f>
        <v>0</v>
      </c>
      <c r="AN12" s="272">
        <f t="shared" si="2"/>
        <v>0</v>
      </c>
      <c r="AO12" s="562"/>
      <c r="AP12" s="834">
        <f t="shared" si="3"/>
        <v>0</v>
      </c>
      <c r="AQ12" s="26"/>
      <c r="AR12" s="26"/>
      <c r="AS12" s="761" t="s">
        <v>29</v>
      </c>
      <c r="AT12" s="764">
        <f>AG50</f>
        <v>0</v>
      </c>
      <c r="AU12" s="26"/>
      <c r="AV12" s="26"/>
      <c r="AW12" s="26"/>
      <c r="AX12" s="26"/>
      <c r="AY12" s="26"/>
      <c r="AZ12" s="26"/>
      <c r="BA12" s="26"/>
      <c r="BB12" s="26"/>
      <c r="BC12" s="26"/>
      <c r="BD12" s="26"/>
      <c r="BE12" s="26"/>
      <c r="BF12" s="26"/>
      <c r="BG12" s="26"/>
      <c r="BH12" s="26"/>
      <c r="BI12" s="26"/>
      <c r="BJ12" s="26"/>
      <c r="BK12" s="26"/>
      <c r="BL12" s="26"/>
      <c r="BM12" s="26"/>
      <c r="BN12" s="26"/>
    </row>
    <row r="13" spans="1:66" customFormat="1">
      <c r="A13" s="1075" t="str">
        <f>"7."</f>
        <v>7.</v>
      </c>
      <c r="B13" s="1076"/>
      <c r="C13" s="1065"/>
      <c r="D13" s="1063"/>
      <c r="E13" s="1063"/>
      <c r="F13" s="1063"/>
      <c r="G13" s="1063"/>
      <c r="H13" s="1063"/>
      <c r="I13" s="1063"/>
      <c r="J13" s="1063"/>
      <c r="K13" s="1063"/>
      <c r="L13" s="1063"/>
      <c r="M13" s="1063"/>
      <c r="N13" s="1063"/>
      <c r="O13" s="1063"/>
      <c r="P13" s="1063"/>
      <c r="Q13" s="1063"/>
      <c r="R13" s="1066"/>
      <c r="S13" s="1062"/>
      <c r="T13" s="1063"/>
      <c r="U13" s="1063"/>
      <c r="V13" s="1063"/>
      <c r="W13" s="1063"/>
      <c r="X13" s="1063"/>
      <c r="Y13" s="1063"/>
      <c r="Z13" s="1064"/>
      <c r="AA13" s="291"/>
      <c r="AB13" s="293"/>
      <c r="AC13" s="293"/>
      <c r="AD13" s="293"/>
      <c r="AE13" s="157">
        <f t="shared" si="0"/>
        <v>0</v>
      </c>
      <c r="AF13" s="161"/>
      <c r="AG13" s="162">
        <f>(AA13/9*DATA!A$5*AC13)+(DATA!A$4*AC13)+(AA13/9*DATA!A$3*AD13)+(AA13/12*DATA!A$5*AB13)+(DATA!A$4*AB13)</f>
        <v>0</v>
      </c>
      <c r="AH13" s="306"/>
      <c r="AI13" s="309"/>
      <c r="AJ13" s="310"/>
      <c r="AK13" s="212">
        <f t="shared" si="1"/>
        <v>0</v>
      </c>
      <c r="AL13" s="561"/>
      <c r="AM13" s="23">
        <f>(AA13/9*DATA!A$5*AI13)+(DATA!A$4*AI13)+(AA13/9*DATA!A$3*AJ13)+(AA13/12*DATA!A$5*AH13)+(DATA!A$4*AH13)</f>
        <v>0</v>
      </c>
      <c r="AN13" s="271">
        <f t="shared" si="2"/>
        <v>0</v>
      </c>
      <c r="AO13" s="562"/>
      <c r="AP13" s="834">
        <f t="shared" si="3"/>
        <v>0</v>
      </c>
      <c r="AQ13" s="26"/>
      <c r="AR13" s="26"/>
      <c r="AS13" s="761" t="s">
        <v>30</v>
      </c>
      <c r="AT13" s="764">
        <f>AG51</f>
        <v>0</v>
      </c>
      <c r="AU13" s="26"/>
      <c r="AV13" s="26"/>
      <c r="AW13" s="26"/>
      <c r="AX13" s="26"/>
      <c r="AY13" s="26"/>
      <c r="AZ13" s="26"/>
      <c r="BA13" s="26"/>
      <c r="BB13" s="26"/>
      <c r="BC13" s="26"/>
      <c r="BD13" s="26"/>
      <c r="BE13" s="26"/>
      <c r="BF13" s="26"/>
      <c r="BG13" s="26"/>
      <c r="BH13" s="26"/>
      <c r="BI13" s="26"/>
      <c r="BJ13" s="26"/>
      <c r="BK13" s="26"/>
      <c r="BL13" s="26"/>
      <c r="BM13" s="26"/>
      <c r="BN13" s="26"/>
    </row>
    <row r="14" spans="1:66" customFormat="1">
      <c r="A14" s="1103" t="str">
        <f>"8."</f>
        <v>8.</v>
      </c>
      <c r="B14" s="1104"/>
      <c r="C14" s="1108"/>
      <c r="D14" s="1106"/>
      <c r="E14" s="1106"/>
      <c r="F14" s="1106"/>
      <c r="G14" s="1106"/>
      <c r="H14" s="1106"/>
      <c r="I14" s="1106"/>
      <c r="J14" s="1106"/>
      <c r="K14" s="1106"/>
      <c r="L14" s="1106"/>
      <c r="M14" s="1106"/>
      <c r="N14" s="1106"/>
      <c r="O14" s="1106"/>
      <c r="P14" s="1106"/>
      <c r="Q14" s="1106"/>
      <c r="R14" s="1109"/>
      <c r="S14" s="1105"/>
      <c r="T14" s="1106"/>
      <c r="U14" s="1106"/>
      <c r="V14" s="1106"/>
      <c r="W14" s="1106"/>
      <c r="X14" s="1106"/>
      <c r="Y14" s="1106"/>
      <c r="Z14" s="1107"/>
      <c r="AA14" s="291"/>
      <c r="AB14" s="293"/>
      <c r="AC14" s="293"/>
      <c r="AD14" s="293"/>
      <c r="AE14" s="157">
        <f t="shared" si="0"/>
        <v>0</v>
      </c>
      <c r="AF14" s="161"/>
      <c r="AG14" s="164">
        <f>(AA14/9*DATA!A$5*AC14)+(DATA!A$4*AC14)+(AA14/9*DATA!A$3*AD14)+(AA14/12*DATA!A$5*AB14)+(DATA!A$4*AB14)</f>
        <v>0</v>
      </c>
      <c r="AH14" s="312"/>
      <c r="AI14" s="313"/>
      <c r="AJ14" s="314"/>
      <c r="AK14" s="213">
        <f t="shared" si="1"/>
        <v>0</v>
      </c>
      <c r="AL14" s="561"/>
      <c r="AM14" s="31">
        <f>(AA14/9*DATA!A$5*AI14)+(DATA!A$4*AI14)+(AA14/9*DATA!A$3*AJ14)+(AA14/12*DATA!A$5*AH14)+(DATA!A$4*AH14)</f>
        <v>0</v>
      </c>
      <c r="AN14" s="272">
        <f t="shared" si="2"/>
        <v>0</v>
      </c>
      <c r="AO14" s="562"/>
      <c r="AP14" s="834">
        <f t="shared" si="3"/>
        <v>0</v>
      </c>
      <c r="AQ14" s="26"/>
      <c r="AR14" s="26"/>
      <c r="AS14" s="761" t="s">
        <v>31</v>
      </c>
      <c r="AT14" s="764">
        <f>AG62</f>
        <v>0</v>
      </c>
      <c r="AU14" s="26"/>
      <c r="AV14" s="26"/>
      <c r="AW14" s="26"/>
      <c r="AX14" s="26"/>
      <c r="AY14" s="26"/>
      <c r="AZ14" s="26"/>
      <c r="BA14" s="26"/>
      <c r="BB14" s="26"/>
      <c r="BC14" s="26"/>
      <c r="BD14" s="26"/>
      <c r="BE14" s="26"/>
      <c r="BF14" s="26"/>
      <c r="BG14" s="26"/>
      <c r="BH14" s="26"/>
      <c r="BI14" s="26"/>
      <c r="BJ14" s="26"/>
      <c r="BK14" s="26"/>
      <c r="BL14" s="26"/>
      <c r="BM14" s="26"/>
      <c r="BN14" s="26"/>
    </row>
    <row r="15" spans="1:66" customFormat="1" ht="13.5" thickBot="1">
      <c r="A15" s="1072" t="s">
        <v>32</v>
      </c>
      <c r="B15" s="1073"/>
      <c r="C15" s="1073"/>
      <c r="D15" s="1073"/>
      <c r="E15" s="1073"/>
      <c r="F15" s="1073"/>
      <c r="G15" s="1073"/>
      <c r="H15" s="1073"/>
      <c r="I15" s="1073"/>
      <c r="J15" s="1073"/>
      <c r="K15" s="1073"/>
      <c r="L15" s="1073"/>
      <c r="M15" s="1073"/>
      <c r="N15" s="1073"/>
      <c r="O15" s="1073"/>
      <c r="P15" s="1073"/>
      <c r="Q15" s="1073"/>
      <c r="R15" s="1073"/>
      <c r="S15" s="1073"/>
      <c r="T15" s="1073"/>
      <c r="U15" s="1073"/>
      <c r="V15" s="1073"/>
      <c r="W15" s="1073"/>
      <c r="X15" s="1073"/>
      <c r="Y15" s="1073"/>
      <c r="Z15" s="1073"/>
      <c r="AA15" s="1073"/>
      <c r="AB15" s="1073"/>
      <c r="AC15" s="1073"/>
      <c r="AD15" s="1073"/>
      <c r="AE15" s="1074"/>
      <c r="AF15" s="161"/>
      <c r="AG15" s="32">
        <f>SUM(AE7:AG14)</f>
        <v>0</v>
      </c>
      <c r="AH15" s="263"/>
      <c r="AI15" s="264"/>
      <c r="AJ15" s="225"/>
      <c r="AK15" s="274"/>
      <c r="AL15" s="563"/>
      <c r="AM15" s="33">
        <f>SUM(AK7:AM14)</f>
        <v>0</v>
      </c>
      <c r="AN15" s="273"/>
      <c r="AO15" s="814"/>
      <c r="AP15" s="836">
        <f>SUM(AN7:AP14)</f>
        <v>0</v>
      </c>
      <c r="AQ15" s="26"/>
      <c r="AR15" s="26"/>
      <c r="AS15" s="762" t="s">
        <v>33</v>
      </c>
      <c r="AT15" s="765">
        <f>AG63+AG65</f>
        <v>0</v>
      </c>
      <c r="AU15" s="26"/>
      <c r="AV15" s="26"/>
      <c r="AW15" s="26"/>
      <c r="AX15" s="26"/>
      <c r="AY15" s="26"/>
      <c r="AZ15" s="26"/>
      <c r="BA15" s="26"/>
      <c r="BB15" s="26"/>
      <c r="BC15" s="26"/>
      <c r="BD15" s="26"/>
      <c r="BE15" s="26"/>
      <c r="BF15" s="26"/>
      <c r="BG15" s="26"/>
      <c r="BH15" s="26"/>
      <c r="BI15" s="26"/>
      <c r="BJ15" s="26"/>
      <c r="BK15" s="26"/>
      <c r="BL15" s="26"/>
      <c r="BM15" s="26"/>
      <c r="BN15" s="26"/>
    </row>
    <row r="16" spans="1:66" customFormat="1">
      <c r="A16" s="1110" t="s">
        <v>34</v>
      </c>
      <c r="B16" s="1111"/>
      <c r="C16" s="1111"/>
      <c r="D16" s="1111"/>
      <c r="E16" s="1111"/>
      <c r="F16" s="1111"/>
      <c r="G16" s="1111"/>
      <c r="H16" s="1111"/>
      <c r="I16" s="1111"/>
      <c r="J16" s="1111"/>
      <c r="K16" s="1111"/>
      <c r="L16" s="1111"/>
      <c r="M16" s="1111"/>
      <c r="N16" s="1111"/>
      <c r="O16" s="1111"/>
      <c r="P16" s="1111"/>
      <c r="Q16" s="1111"/>
      <c r="R16" s="1111"/>
      <c r="S16" s="1111"/>
      <c r="T16" s="1111"/>
      <c r="U16" s="1111"/>
      <c r="V16" s="1111"/>
      <c r="W16" s="1111"/>
      <c r="X16" s="1111"/>
      <c r="Y16" s="1111"/>
      <c r="Z16" s="1111"/>
      <c r="AA16" s="1111"/>
      <c r="AB16" s="1111"/>
      <c r="AC16" s="1111"/>
      <c r="AD16" s="1111"/>
      <c r="AE16" s="1112"/>
      <c r="AF16" s="165"/>
      <c r="AG16" s="794"/>
      <c r="AH16" s="220"/>
      <c r="AI16" s="201"/>
      <c r="AJ16" s="201"/>
      <c r="AK16" s="564"/>
      <c r="AL16" s="565"/>
      <c r="AM16" s="556"/>
      <c r="AN16" s="566"/>
      <c r="AO16" s="815"/>
      <c r="AP16" s="837"/>
      <c r="AQ16" s="26"/>
      <c r="AR16" s="26"/>
      <c r="AS16" s="761" t="s">
        <v>35</v>
      </c>
      <c r="AT16" s="764">
        <f>AG64</f>
        <v>0</v>
      </c>
      <c r="AU16" s="26"/>
      <c r="AV16" s="26"/>
      <c r="AW16" s="26"/>
      <c r="AX16" s="26"/>
      <c r="AY16" s="26"/>
      <c r="AZ16" s="26"/>
      <c r="BA16" s="26"/>
      <c r="BB16" s="26"/>
      <c r="BC16" s="26"/>
      <c r="BD16" s="26"/>
      <c r="BE16" s="26"/>
      <c r="BF16" s="26"/>
      <c r="BG16" s="26"/>
      <c r="BH16" s="26"/>
      <c r="BI16" s="26"/>
      <c r="BJ16" s="26"/>
      <c r="BK16" s="26"/>
      <c r="BL16" s="26"/>
      <c r="BM16" s="26"/>
      <c r="BN16" s="26"/>
    </row>
    <row r="17" spans="1:66" customFormat="1">
      <c r="A17" s="1118" t="s">
        <v>36</v>
      </c>
      <c r="B17" s="1069"/>
      <c r="C17" s="1069"/>
      <c r="D17" s="676"/>
      <c r="E17" s="166" t="s">
        <v>37</v>
      </c>
      <c r="F17" s="1113" t="s">
        <v>38</v>
      </c>
      <c r="G17" s="1069"/>
      <c r="H17" s="1069"/>
      <c r="I17" s="1069"/>
      <c r="J17" s="1069"/>
      <c r="K17" s="1069"/>
      <c r="L17" s="1069"/>
      <c r="M17" s="1069"/>
      <c r="N17" s="1069"/>
      <c r="O17" s="1069"/>
      <c r="P17" s="1069"/>
      <c r="Q17" s="1069"/>
      <c r="R17" s="1069"/>
      <c r="S17" s="1069"/>
      <c r="T17" s="1069"/>
      <c r="U17" s="1069"/>
      <c r="V17" s="1069"/>
      <c r="W17" s="1069"/>
      <c r="X17" s="1069"/>
      <c r="Y17" s="1069"/>
      <c r="Z17" s="1069"/>
      <c r="AA17" s="294"/>
      <c r="AB17" s="300"/>
      <c r="AC17" s="200"/>
      <c r="AD17" s="199"/>
      <c r="AE17" s="35">
        <f>AA17*AB17/12*D17</f>
        <v>0</v>
      </c>
      <c r="AF17" s="161"/>
      <c r="AG17" s="795">
        <f>(AE17*DATA!A$5)+(DATA!A$4*AB17*D17)</f>
        <v>0</v>
      </c>
      <c r="AH17" s="315"/>
      <c r="AI17" s="198"/>
      <c r="AJ17" s="198"/>
      <c r="AK17" s="537">
        <f>AA17*AH17/12*D17</f>
        <v>0</v>
      </c>
      <c r="AL17" s="561"/>
      <c r="AM17" s="23">
        <f>(AK17*DATA!A$5)+(DATA!A$4*AH17)</f>
        <v>0</v>
      </c>
      <c r="AN17" s="24">
        <f t="shared" ref="AN17:AN34" si="4">AE17+AK17</f>
        <v>0</v>
      </c>
      <c r="AO17" s="567"/>
      <c r="AP17" s="838">
        <f t="shared" ref="AP17:AP34" si="5">AG17+AM17</f>
        <v>0</v>
      </c>
      <c r="AQ17" s="26"/>
      <c r="AR17" s="26"/>
      <c r="AS17" s="761" t="s">
        <v>39</v>
      </c>
      <c r="AT17" s="764">
        <f>SUM(AH66:AH70)</f>
        <v>0</v>
      </c>
      <c r="AU17" s="26"/>
      <c r="AV17" s="26"/>
      <c r="AW17" s="26"/>
      <c r="AX17" s="26"/>
      <c r="AY17" s="26"/>
      <c r="AZ17" s="26"/>
      <c r="BA17" s="26"/>
      <c r="BB17" s="26"/>
      <c r="BC17" s="26"/>
      <c r="BD17" s="26"/>
      <c r="BE17" s="26"/>
      <c r="BF17" s="26"/>
      <c r="BG17" s="26"/>
      <c r="BH17" s="26"/>
      <c r="BI17" s="26"/>
      <c r="BJ17" s="26"/>
      <c r="BK17" s="26"/>
      <c r="BL17" s="26"/>
      <c r="BM17" s="26"/>
      <c r="BN17" s="26"/>
    </row>
    <row r="18" spans="1:66" customFormat="1">
      <c r="A18" s="1119" t="s">
        <v>40</v>
      </c>
      <c r="B18" s="1076"/>
      <c r="C18" s="1076"/>
      <c r="D18" s="677"/>
      <c r="E18" s="167" t="s">
        <v>37</v>
      </c>
      <c r="F18" s="1114" t="s">
        <v>41</v>
      </c>
      <c r="G18" s="1076"/>
      <c r="H18" s="1076"/>
      <c r="I18" s="1076"/>
      <c r="J18" s="1076"/>
      <c r="K18" s="1076"/>
      <c r="L18" s="1076"/>
      <c r="M18" s="1076"/>
      <c r="N18" s="1076"/>
      <c r="O18" s="1076"/>
      <c r="P18" s="1076"/>
      <c r="Q18" s="1076"/>
      <c r="R18" s="1076"/>
      <c r="S18" s="1076"/>
      <c r="T18" s="1076"/>
      <c r="U18" s="1076"/>
      <c r="V18" s="1076"/>
      <c r="W18" s="1076"/>
      <c r="X18" s="1076"/>
      <c r="Y18" s="1076"/>
      <c r="Z18" s="1115"/>
      <c r="AA18" s="295"/>
      <c r="AB18" s="198"/>
      <c r="AC18" s="301"/>
      <c r="AD18" s="206"/>
      <c r="AE18" s="38">
        <f>AA18*AC18/9*D18+AA18/9*AD18</f>
        <v>0</v>
      </c>
      <c r="AF18" s="161"/>
      <c r="AG18" s="485">
        <f>AE18*DATA!A6</f>
        <v>0</v>
      </c>
      <c r="AH18" s="419"/>
      <c r="AI18" s="420"/>
      <c r="AJ18" s="198"/>
      <c r="AK18" s="537">
        <f>AA18*AI18/9*D18</f>
        <v>0</v>
      </c>
      <c r="AL18" s="561"/>
      <c r="AM18" s="23">
        <f>AK18*DATA!A6</f>
        <v>0</v>
      </c>
      <c r="AN18" s="24">
        <f t="shared" si="4"/>
        <v>0</v>
      </c>
      <c r="AO18" s="567"/>
      <c r="AP18" s="839">
        <f t="shared" si="5"/>
        <v>0</v>
      </c>
      <c r="AQ18" s="26"/>
      <c r="AR18" s="26"/>
      <c r="AS18" s="761" t="s">
        <v>42</v>
      </c>
      <c r="AT18" s="764">
        <f>SUM($AI$66:$AI$70)</f>
        <v>0</v>
      </c>
      <c r="AU18" s="26"/>
      <c r="AV18" s="26"/>
      <c r="AW18" s="26"/>
      <c r="AX18" s="26"/>
      <c r="AY18" s="26"/>
      <c r="AZ18" s="26"/>
      <c r="BA18" s="26"/>
      <c r="BB18" s="26"/>
      <c r="BC18" s="26"/>
      <c r="BD18" s="26"/>
      <c r="BE18" s="26"/>
      <c r="BF18" s="26"/>
      <c r="BG18" s="26"/>
      <c r="BH18" s="26"/>
      <c r="BI18" s="26"/>
      <c r="BJ18" s="26"/>
      <c r="BK18" s="26"/>
      <c r="BL18" s="26"/>
      <c r="BM18" s="26"/>
      <c r="BN18" s="26"/>
    </row>
    <row r="19" spans="1:66" customFormat="1">
      <c r="A19" s="1119" t="s">
        <v>43</v>
      </c>
      <c r="B19" s="1076"/>
      <c r="C19" s="1076"/>
      <c r="D19" s="677"/>
      <c r="E19" s="167" t="s">
        <v>37</v>
      </c>
      <c r="F19" s="1114" t="s">
        <v>44</v>
      </c>
      <c r="G19" s="1076"/>
      <c r="H19" s="1076"/>
      <c r="I19" s="1076"/>
      <c r="J19" s="1076"/>
      <c r="K19" s="1076"/>
      <c r="L19" s="1076"/>
      <c r="M19" s="1076"/>
      <c r="N19" s="1076"/>
      <c r="O19" s="1076"/>
      <c r="P19" s="1076"/>
      <c r="Q19" s="1076"/>
      <c r="R19" s="1076"/>
      <c r="S19" s="1076"/>
      <c r="T19" s="1076"/>
      <c r="U19" s="1076"/>
      <c r="V19" s="1076"/>
      <c r="W19" s="1076"/>
      <c r="X19" s="1076"/>
      <c r="Y19" s="1076"/>
      <c r="Z19" s="1115"/>
      <c r="AA19" s="295"/>
      <c r="AB19" s="198"/>
      <c r="AC19" s="301"/>
      <c r="AD19" s="206"/>
      <c r="AE19" s="38">
        <f>AA19*AC19/9*D19+AA19/9*AD19</f>
        <v>0</v>
      </c>
      <c r="AF19" s="161"/>
      <c r="AG19" s="485">
        <f>AE19*DATA!A6</f>
        <v>0</v>
      </c>
      <c r="AH19" s="240"/>
      <c r="AI19" s="420"/>
      <c r="AJ19" s="198"/>
      <c r="AK19" s="537">
        <f>AA19*AI19/9*D19</f>
        <v>0</v>
      </c>
      <c r="AL19" s="561"/>
      <c r="AM19" s="23">
        <f>AK19*DATA!A6</f>
        <v>0</v>
      </c>
      <c r="AN19" s="24">
        <f t="shared" si="4"/>
        <v>0</v>
      </c>
      <c r="AO19" s="567"/>
      <c r="AP19" s="839">
        <f t="shared" si="5"/>
        <v>0</v>
      </c>
      <c r="AQ19" s="26"/>
      <c r="AR19" s="26"/>
      <c r="AS19" s="761" t="s">
        <v>45</v>
      </c>
      <c r="AT19" s="764">
        <f>AG71</f>
        <v>0</v>
      </c>
      <c r="AU19" s="26"/>
      <c r="AV19" s="26"/>
      <c r="AW19" s="26"/>
      <c r="AX19" s="26"/>
      <c r="AY19" s="26"/>
      <c r="AZ19" s="26"/>
      <c r="BA19" s="26"/>
      <c r="BB19" s="26"/>
      <c r="BC19" s="26"/>
      <c r="BD19" s="26"/>
      <c r="BE19" s="26"/>
      <c r="BF19" s="26"/>
      <c r="BG19" s="26"/>
      <c r="BH19" s="26"/>
      <c r="BI19" s="26"/>
      <c r="BJ19" s="26"/>
      <c r="BK19" s="26"/>
      <c r="BL19" s="26"/>
      <c r="BM19" s="26"/>
      <c r="BN19" s="26"/>
    </row>
    <row r="20" spans="1:66" customFormat="1">
      <c r="A20" s="1119" t="s">
        <v>46</v>
      </c>
      <c r="B20" s="1076"/>
      <c r="C20" s="1076"/>
      <c r="D20" s="677"/>
      <c r="E20" s="167" t="s">
        <v>37</v>
      </c>
      <c r="F20" s="1114" t="s">
        <v>47</v>
      </c>
      <c r="G20" s="1076"/>
      <c r="H20" s="1076"/>
      <c r="I20" s="1076"/>
      <c r="J20" s="1076"/>
      <c r="K20" s="1076"/>
      <c r="L20" s="1076"/>
      <c r="M20" s="1076"/>
      <c r="N20" s="1076"/>
      <c r="O20" s="1076"/>
      <c r="P20" s="1076"/>
      <c r="Q20" s="1076"/>
      <c r="R20" s="1076"/>
      <c r="S20" s="1076"/>
      <c r="T20" s="1076"/>
      <c r="U20" s="1076"/>
      <c r="V20" s="1076"/>
      <c r="W20" s="1076"/>
      <c r="X20" s="1076"/>
      <c r="Y20" s="1076"/>
      <c r="Z20" s="1115"/>
      <c r="AA20" s="295"/>
      <c r="AB20" s="198"/>
      <c r="AC20" s="301"/>
      <c r="AD20" s="206"/>
      <c r="AE20" s="38">
        <f>AA20*AC20/9*D20+AA20/9*AD20</f>
        <v>0</v>
      </c>
      <c r="AF20" s="161"/>
      <c r="AG20" s="485">
        <f>AE20*DATA!A6</f>
        <v>0</v>
      </c>
      <c r="AH20" s="240"/>
      <c r="AI20" s="420"/>
      <c r="AJ20" s="198"/>
      <c r="AK20" s="537">
        <f>AA20*AI20/9*D20</f>
        <v>0</v>
      </c>
      <c r="AL20" s="561"/>
      <c r="AM20" s="23">
        <f>AK20*DATA!A6</f>
        <v>0</v>
      </c>
      <c r="AN20" s="24">
        <f t="shared" si="4"/>
        <v>0</v>
      </c>
      <c r="AO20" s="567"/>
      <c r="AP20" s="839">
        <f t="shared" si="5"/>
        <v>0</v>
      </c>
      <c r="AQ20" s="26"/>
      <c r="AR20" s="26"/>
      <c r="AS20" s="761" t="s">
        <v>48</v>
      </c>
      <c r="AT20" s="764">
        <f>SUM(AG54:AG58)</f>
        <v>0</v>
      </c>
      <c r="AU20" s="26"/>
      <c r="AV20" s="26"/>
      <c r="AW20" s="26"/>
      <c r="AX20" s="26"/>
      <c r="AY20" s="26"/>
      <c r="AZ20" s="26"/>
      <c r="BA20" s="26"/>
      <c r="BB20" s="26"/>
      <c r="BC20" s="26"/>
      <c r="BD20" s="26"/>
      <c r="BE20" s="26"/>
      <c r="BF20" s="26"/>
      <c r="BG20" s="26"/>
      <c r="BH20" s="26"/>
      <c r="BI20" s="26"/>
      <c r="BJ20" s="26"/>
      <c r="BK20" s="26"/>
      <c r="BL20" s="26"/>
      <c r="BM20" s="26"/>
      <c r="BN20" s="26"/>
    </row>
    <row r="21" spans="1:66" customFormat="1">
      <c r="A21" s="1119" t="s">
        <v>49</v>
      </c>
      <c r="B21" s="1076"/>
      <c r="C21" s="1076"/>
      <c r="D21" s="677"/>
      <c r="E21" s="167" t="s">
        <v>37</v>
      </c>
      <c r="F21" s="1114" t="s">
        <v>50</v>
      </c>
      <c r="G21" s="1076"/>
      <c r="H21" s="1076"/>
      <c r="I21" s="1076"/>
      <c r="J21" s="1076"/>
      <c r="K21" s="1076"/>
      <c r="L21" s="1076"/>
      <c r="M21" s="1076"/>
      <c r="N21" s="1076"/>
      <c r="O21" s="1076"/>
      <c r="P21" s="1076"/>
      <c r="Q21" s="1076"/>
      <c r="R21" s="1076"/>
      <c r="S21" s="1076"/>
      <c r="T21" s="1076"/>
      <c r="U21" s="1076"/>
      <c r="V21" s="1076"/>
      <c r="W21" s="1076"/>
      <c r="X21" s="1076"/>
      <c r="Y21" s="1076"/>
      <c r="Z21" s="1115"/>
      <c r="AA21" s="296"/>
      <c r="AB21" s="1116"/>
      <c r="AC21" s="1117"/>
      <c r="AD21" s="302"/>
      <c r="AE21" s="184">
        <f>AA21*AD21/3*D21</f>
        <v>0</v>
      </c>
      <c r="AF21" s="161"/>
      <c r="AG21" s="796">
        <f>AE21*DATA!A3</f>
        <v>0</v>
      </c>
      <c r="AH21" s="1124"/>
      <c r="AI21" s="1125"/>
      <c r="AJ21" s="916"/>
      <c r="AK21" s="537">
        <f>AA21*AJ21/3*D21</f>
        <v>0</v>
      </c>
      <c r="AL21" s="561"/>
      <c r="AM21" s="23">
        <f>AK21*DATA!A3</f>
        <v>0</v>
      </c>
      <c r="AN21" s="163">
        <f t="shared" si="4"/>
        <v>0</v>
      </c>
      <c r="AO21" s="567"/>
      <c r="AP21" s="838">
        <f t="shared" si="5"/>
        <v>0</v>
      </c>
      <c r="AQ21" s="26"/>
      <c r="AR21" s="26"/>
      <c r="AS21" s="761" t="s">
        <v>51</v>
      </c>
      <c r="AT21" s="764">
        <f>AG80</f>
        <v>0</v>
      </c>
      <c r="AU21" s="26"/>
      <c r="AV21" s="26"/>
      <c r="AW21" s="26"/>
      <c r="AX21" s="26"/>
      <c r="AY21" s="26"/>
      <c r="AZ21" s="26"/>
      <c r="BA21" s="26"/>
      <c r="BB21" s="26"/>
      <c r="BC21" s="26"/>
      <c r="BD21" s="26"/>
      <c r="BE21" s="26"/>
      <c r="BF21" s="26"/>
      <c r="BG21" s="26"/>
      <c r="BH21" s="26"/>
      <c r="BI21" s="26"/>
      <c r="BJ21" s="26"/>
      <c r="BK21" s="26"/>
      <c r="BL21" s="26"/>
      <c r="BM21" s="26"/>
      <c r="BN21" s="26"/>
    </row>
    <row r="22" spans="1:66" customFormat="1">
      <c r="A22" s="1119" t="s">
        <v>52</v>
      </c>
      <c r="B22" s="1076"/>
      <c r="C22" s="1076"/>
      <c r="D22" s="677"/>
      <c r="E22" s="167" t="s">
        <v>37</v>
      </c>
      <c r="F22" s="1126" t="s">
        <v>53</v>
      </c>
      <c r="G22" s="1063"/>
      <c r="H22" s="1063"/>
      <c r="I22" s="1063"/>
      <c r="J22" s="1063"/>
      <c r="K22" s="1063"/>
      <c r="L22" s="1063"/>
      <c r="M22" s="1063"/>
      <c r="N22" s="1063"/>
      <c r="O22" s="1063"/>
      <c r="P22" s="1063"/>
      <c r="Q22" s="1063"/>
      <c r="R22" s="1063"/>
      <c r="S22" s="1063"/>
      <c r="T22" s="1063"/>
      <c r="U22" s="1063"/>
      <c r="V22" s="1063"/>
      <c r="W22" s="1063"/>
      <c r="X22" s="1063"/>
      <c r="Y22" s="1063"/>
      <c r="Z22" s="1064"/>
      <c r="AA22" s="297"/>
      <c r="AB22" s="536"/>
      <c r="AC22" s="1046"/>
      <c r="AD22" s="1046"/>
      <c r="AE22" s="184">
        <f t="shared" ref="AE22:AE24" si="6">AA22*AB22/12*D22</f>
        <v>0</v>
      </c>
      <c r="AF22" s="161"/>
      <c r="AG22" s="485">
        <f>(AE22*DATA!A$5)+(DATA!A$4*AB22*D22)</f>
        <v>0</v>
      </c>
      <c r="AH22" s="317"/>
      <c r="AI22" s="1046"/>
      <c r="AJ22" s="1128"/>
      <c r="AK22" s="537">
        <f t="shared" ref="AK22:AK24" si="7">AA22*AH22/12*D22</f>
        <v>0</v>
      </c>
      <c r="AL22" s="561"/>
      <c r="AM22" s="568">
        <f>(AK22*DATA!A$5)+(DATA!A$4*AH22)</f>
        <v>0</v>
      </c>
      <c r="AN22" s="24">
        <f t="shared" ref="AN22:AN24" si="8">AE22+AK22</f>
        <v>0</v>
      </c>
      <c r="AO22" s="567"/>
      <c r="AP22" s="838">
        <f t="shared" ref="AP22:AP24" si="9">AG22+AM22</f>
        <v>0</v>
      </c>
      <c r="AQ22" s="26"/>
      <c r="AR22" s="26"/>
      <c r="AS22" s="763"/>
      <c r="AT22" s="766"/>
      <c r="AU22" s="26"/>
      <c r="AV22" s="26"/>
      <c r="AW22" s="26"/>
      <c r="AX22" s="26"/>
      <c r="AY22" s="26"/>
      <c r="AZ22" s="26"/>
      <c r="BA22" s="26"/>
      <c r="BB22" s="26"/>
      <c r="BC22" s="26"/>
      <c r="BD22" s="26"/>
      <c r="BE22" s="26"/>
      <c r="BF22" s="26"/>
      <c r="BG22" s="26"/>
      <c r="BH22" s="26"/>
      <c r="BI22" s="26"/>
      <c r="BJ22" s="26"/>
      <c r="BK22" s="26"/>
      <c r="BL22" s="26"/>
      <c r="BM22" s="26"/>
      <c r="BN22" s="26"/>
    </row>
    <row r="23" spans="1:66" customFormat="1" ht="15.75" outlineLevel="1">
      <c r="A23" s="1119" t="s">
        <v>54</v>
      </c>
      <c r="B23" s="1076"/>
      <c r="C23" s="1076"/>
      <c r="D23" s="677"/>
      <c r="E23" s="168" t="s">
        <v>37</v>
      </c>
      <c r="F23" s="1126" t="s">
        <v>53</v>
      </c>
      <c r="G23" s="1063"/>
      <c r="H23" s="1063"/>
      <c r="I23" s="1063"/>
      <c r="J23" s="1063"/>
      <c r="K23" s="1063"/>
      <c r="L23" s="1063"/>
      <c r="M23" s="1063"/>
      <c r="N23" s="1063"/>
      <c r="O23" s="1063"/>
      <c r="P23" s="1063"/>
      <c r="Q23" s="1063"/>
      <c r="R23" s="1063"/>
      <c r="S23" s="1063"/>
      <c r="T23" s="1063"/>
      <c r="U23" s="1063"/>
      <c r="V23" s="1063"/>
      <c r="W23" s="1063"/>
      <c r="X23" s="1063"/>
      <c r="Y23" s="1063"/>
      <c r="Z23" s="1064"/>
      <c r="AA23" s="297"/>
      <c r="AB23" s="299"/>
      <c r="AC23" s="1046"/>
      <c r="AD23" s="1046"/>
      <c r="AE23" s="36">
        <f t="shared" si="6"/>
        <v>0</v>
      </c>
      <c r="AF23" s="161"/>
      <c r="AG23" s="485">
        <f>(AE23*DATA!A$5)+(DATA!A$4*AB23*D23)</f>
        <v>0</v>
      </c>
      <c r="AH23" s="318"/>
      <c r="AI23" s="1046"/>
      <c r="AJ23" s="1128"/>
      <c r="AK23" s="537">
        <f t="shared" si="7"/>
        <v>0</v>
      </c>
      <c r="AL23" s="561"/>
      <c r="AM23" s="569">
        <f>(AK23*DATA!A$5)+(DATA!A$4*AH23)</f>
        <v>0</v>
      </c>
      <c r="AN23" s="22">
        <f>AE23+AK23</f>
        <v>0</v>
      </c>
      <c r="AO23" s="567"/>
      <c r="AP23" s="838">
        <f t="shared" si="9"/>
        <v>0</v>
      </c>
      <c r="AQ23" s="26"/>
      <c r="AR23" s="26"/>
      <c r="AS23" s="768" t="s">
        <v>55</v>
      </c>
      <c r="AT23" s="769">
        <f>SUM($AT$8:$AT$21)</f>
        <v>0</v>
      </c>
      <c r="AU23" s="26"/>
      <c r="AV23" s="26"/>
      <c r="AW23" s="26"/>
      <c r="AX23" s="26"/>
      <c r="AY23" s="26"/>
      <c r="AZ23" s="26"/>
      <c r="BA23" s="26"/>
      <c r="BB23" s="26"/>
      <c r="BC23" s="26"/>
      <c r="BD23" s="26"/>
      <c r="BE23" s="26"/>
      <c r="BF23" s="26"/>
      <c r="BG23" s="26"/>
      <c r="BH23" s="26"/>
      <c r="BI23" s="26"/>
      <c r="BJ23" s="26"/>
      <c r="BK23" s="26"/>
      <c r="BL23" s="26"/>
      <c r="BM23" s="26"/>
      <c r="BN23" s="26"/>
    </row>
    <row r="24" spans="1:66" customFormat="1" outlineLevel="1">
      <c r="A24" s="1119" t="s">
        <v>56</v>
      </c>
      <c r="B24" s="1076"/>
      <c r="C24" s="1076"/>
      <c r="D24" s="677"/>
      <c r="E24" s="168" t="s">
        <v>37</v>
      </c>
      <c r="F24" s="1126" t="s">
        <v>53</v>
      </c>
      <c r="G24" s="1063"/>
      <c r="H24" s="1063"/>
      <c r="I24" s="1063"/>
      <c r="J24" s="1063"/>
      <c r="K24" s="1063"/>
      <c r="L24" s="1063"/>
      <c r="M24" s="1063"/>
      <c r="N24" s="1063"/>
      <c r="O24" s="1063"/>
      <c r="P24" s="1063"/>
      <c r="Q24" s="1063"/>
      <c r="R24" s="1063"/>
      <c r="S24" s="1063"/>
      <c r="T24" s="1063"/>
      <c r="U24" s="1063"/>
      <c r="V24" s="1063"/>
      <c r="W24" s="1063"/>
      <c r="X24" s="1063"/>
      <c r="Y24" s="1063"/>
      <c r="Z24" s="1064"/>
      <c r="AA24" s="297"/>
      <c r="AB24" s="299"/>
      <c r="AC24" s="1046"/>
      <c r="AD24" s="1046"/>
      <c r="AE24" s="36">
        <f t="shared" si="6"/>
        <v>0</v>
      </c>
      <c r="AF24" s="161"/>
      <c r="AG24" s="485">
        <f>(AE24*DATA!A$5)+(DATA!A$4*AB24*D24)</f>
        <v>0</v>
      </c>
      <c r="AH24" s="318"/>
      <c r="AI24" s="1046"/>
      <c r="AJ24" s="1128"/>
      <c r="AK24" s="537">
        <f t="shared" si="7"/>
        <v>0</v>
      </c>
      <c r="AL24" s="561"/>
      <c r="AM24" s="570">
        <f>(AK24*DATA!A$5)+(DATA!A$4*AH24)</f>
        <v>0</v>
      </c>
      <c r="AN24" s="22">
        <f t="shared" si="8"/>
        <v>0</v>
      </c>
      <c r="AO24" s="567"/>
      <c r="AP24" s="838">
        <f t="shared" si="9"/>
        <v>0</v>
      </c>
      <c r="AQ24" s="26"/>
      <c r="AR24" s="26"/>
      <c r="AS24" s="140"/>
      <c r="AT24" s="140"/>
      <c r="AU24" s="26"/>
      <c r="AV24" s="26"/>
      <c r="AW24" s="26"/>
      <c r="AX24" s="26"/>
      <c r="AY24" s="26"/>
      <c r="AZ24" s="26"/>
      <c r="BA24" s="26"/>
      <c r="BB24" s="26"/>
      <c r="BC24" s="26"/>
      <c r="BD24" s="26"/>
      <c r="BE24" s="26"/>
      <c r="BF24" s="26"/>
      <c r="BG24" s="26"/>
      <c r="BH24" s="26"/>
      <c r="BI24" s="26"/>
      <c r="BJ24" s="26"/>
      <c r="BK24" s="26"/>
      <c r="BL24" s="26"/>
      <c r="BM24" s="26"/>
      <c r="BN24" s="26"/>
    </row>
    <row r="25" spans="1:66" customFormat="1">
      <c r="A25" s="1119" t="s">
        <v>57</v>
      </c>
      <c r="B25" s="1076"/>
      <c r="C25" s="1076"/>
      <c r="D25" s="677"/>
      <c r="E25" s="167" t="s">
        <v>37</v>
      </c>
      <c r="F25" s="1126" t="s">
        <v>53</v>
      </c>
      <c r="G25" s="1063"/>
      <c r="H25" s="1063"/>
      <c r="I25" s="1063"/>
      <c r="J25" s="1063"/>
      <c r="K25" s="1063"/>
      <c r="L25" s="1063"/>
      <c r="M25" s="1063"/>
      <c r="N25" s="1063"/>
      <c r="O25" s="1063"/>
      <c r="P25" s="1063"/>
      <c r="Q25" s="1063"/>
      <c r="R25" s="1063"/>
      <c r="S25" s="1063"/>
      <c r="T25" s="1063"/>
      <c r="U25" s="1063"/>
      <c r="V25" s="1063"/>
      <c r="W25" s="1063"/>
      <c r="X25" s="1063"/>
      <c r="Y25" s="1063"/>
      <c r="Z25" s="1064"/>
      <c r="AA25" s="297"/>
      <c r="AB25" s="299"/>
      <c r="AC25" s="1046"/>
      <c r="AD25" s="1046"/>
      <c r="AE25" s="184">
        <f t="shared" ref="AE25:AE27" si="10">AA25*AB25/12*D25</f>
        <v>0</v>
      </c>
      <c r="AF25" s="161"/>
      <c r="AG25" s="485">
        <f>(AE25*DATA!A$5)+(DATA!A$4*AB25*D25)</f>
        <v>0</v>
      </c>
      <c r="AH25" s="318"/>
      <c r="AI25" s="1046"/>
      <c r="AJ25" s="1128"/>
      <c r="AK25" s="537">
        <f t="shared" ref="AK25:AK27" si="11">AA25*AH25/12*D25</f>
        <v>0</v>
      </c>
      <c r="AL25" s="561"/>
      <c r="AM25" s="568">
        <f>(AK25*DATA!A$5)+(DATA!A$4*AH25)</f>
        <v>0</v>
      </c>
      <c r="AN25" s="24">
        <f t="shared" ref="AN25:AN27" si="12">AE25+AK25</f>
        <v>0</v>
      </c>
      <c r="AO25" s="567"/>
      <c r="AP25" s="838">
        <f t="shared" ref="AP25:AP27" si="13">AG25+AM25</f>
        <v>0</v>
      </c>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row>
    <row r="26" spans="1:66" customFormat="1" outlineLevel="1">
      <c r="A26" s="1119" t="s">
        <v>58</v>
      </c>
      <c r="B26" s="1076"/>
      <c r="C26" s="1076"/>
      <c r="D26" s="677"/>
      <c r="E26" s="168" t="s">
        <v>37</v>
      </c>
      <c r="F26" s="1126" t="s">
        <v>53</v>
      </c>
      <c r="G26" s="1063"/>
      <c r="H26" s="1063"/>
      <c r="I26" s="1063"/>
      <c r="J26" s="1063"/>
      <c r="K26" s="1063"/>
      <c r="L26" s="1063"/>
      <c r="M26" s="1063"/>
      <c r="N26" s="1063"/>
      <c r="O26" s="1063"/>
      <c r="P26" s="1063"/>
      <c r="Q26" s="1063"/>
      <c r="R26" s="1063"/>
      <c r="S26" s="1063"/>
      <c r="T26" s="1063"/>
      <c r="U26" s="1063"/>
      <c r="V26" s="1063"/>
      <c r="W26" s="1063"/>
      <c r="X26" s="1063"/>
      <c r="Y26" s="1063"/>
      <c r="Z26" s="1064"/>
      <c r="AA26" s="297"/>
      <c r="AB26" s="299"/>
      <c r="AC26" s="1046"/>
      <c r="AD26" s="1046"/>
      <c r="AE26" s="36">
        <f t="shared" si="10"/>
        <v>0</v>
      </c>
      <c r="AF26" s="161"/>
      <c r="AG26" s="485">
        <f>(AE26*DATA!A$5)+(DATA!A$4*AB26*D26)</f>
        <v>0</v>
      </c>
      <c r="AH26" s="318"/>
      <c r="AI26" s="1046"/>
      <c r="AJ26" s="1128"/>
      <c r="AK26" s="537">
        <f t="shared" si="11"/>
        <v>0</v>
      </c>
      <c r="AL26" s="561"/>
      <c r="AM26" s="569">
        <f>(AK26*DATA!A$5)+(DATA!A$4*AH26)</f>
        <v>0</v>
      </c>
      <c r="AN26" s="22">
        <f>AE26+AK26</f>
        <v>0</v>
      </c>
      <c r="AO26" s="567"/>
      <c r="AP26" s="838">
        <f t="shared" si="13"/>
        <v>0</v>
      </c>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row>
    <row r="27" spans="1:66" customFormat="1" outlineLevel="1">
      <c r="A27" s="1119" t="s">
        <v>59</v>
      </c>
      <c r="B27" s="1076"/>
      <c r="C27" s="1076"/>
      <c r="D27" s="677"/>
      <c r="E27" s="168" t="s">
        <v>37</v>
      </c>
      <c r="F27" s="1126" t="s">
        <v>53</v>
      </c>
      <c r="G27" s="1063"/>
      <c r="H27" s="1063"/>
      <c r="I27" s="1063"/>
      <c r="J27" s="1063"/>
      <c r="K27" s="1063"/>
      <c r="L27" s="1063"/>
      <c r="M27" s="1063"/>
      <c r="N27" s="1063"/>
      <c r="O27" s="1063"/>
      <c r="P27" s="1063"/>
      <c r="Q27" s="1063"/>
      <c r="R27" s="1063"/>
      <c r="S27" s="1063"/>
      <c r="T27" s="1063"/>
      <c r="U27" s="1063"/>
      <c r="V27" s="1063"/>
      <c r="W27" s="1063"/>
      <c r="X27" s="1063"/>
      <c r="Y27" s="1063"/>
      <c r="Z27" s="1064"/>
      <c r="AA27" s="297"/>
      <c r="AB27" s="299"/>
      <c r="AC27" s="1046"/>
      <c r="AD27" s="1046"/>
      <c r="AE27" s="36">
        <f t="shared" si="10"/>
        <v>0</v>
      </c>
      <c r="AF27" s="161"/>
      <c r="AG27" s="485">
        <f>(AE27*DATA!A$5)+(DATA!A$4*AB27*D27)</f>
        <v>0</v>
      </c>
      <c r="AH27" s="318"/>
      <c r="AI27" s="1046"/>
      <c r="AJ27" s="1128"/>
      <c r="AK27" s="537">
        <f t="shared" si="11"/>
        <v>0</v>
      </c>
      <c r="AL27" s="561"/>
      <c r="AM27" s="570">
        <f>(AK27*DATA!A$5)+(DATA!A$4*AH27)</f>
        <v>0</v>
      </c>
      <c r="AN27" s="22">
        <f t="shared" si="12"/>
        <v>0</v>
      </c>
      <c r="AO27" s="567"/>
      <c r="AP27" s="838">
        <f t="shared" si="13"/>
        <v>0</v>
      </c>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row>
    <row r="28" spans="1:66" customFormat="1">
      <c r="A28" s="1119" t="s">
        <v>60</v>
      </c>
      <c r="B28" s="1076"/>
      <c r="C28" s="1076"/>
      <c r="D28" s="677"/>
      <c r="E28" s="167" t="s">
        <v>37</v>
      </c>
      <c r="F28" s="1126" t="s">
        <v>53</v>
      </c>
      <c r="G28" s="1063"/>
      <c r="H28" s="1063"/>
      <c r="I28" s="1063"/>
      <c r="J28" s="1063"/>
      <c r="K28" s="1063"/>
      <c r="L28" s="1063"/>
      <c r="M28" s="1063"/>
      <c r="N28" s="1063"/>
      <c r="O28" s="1063"/>
      <c r="P28" s="1063"/>
      <c r="Q28" s="1063"/>
      <c r="R28" s="1063"/>
      <c r="S28" s="1063"/>
      <c r="T28" s="1063"/>
      <c r="U28" s="1063"/>
      <c r="V28" s="1063"/>
      <c r="W28" s="1063"/>
      <c r="X28" s="1063"/>
      <c r="Y28" s="1063"/>
      <c r="Z28" s="1064"/>
      <c r="AA28" s="297"/>
      <c r="AB28" s="299"/>
      <c r="AC28" s="1046"/>
      <c r="AD28" s="1046"/>
      <c r="AE28" s="184">
        <f t="shared" ref="AE28:AE34" si="14">AA28*AB28/12*D28</f>
        <v>0</v>
      </c>
      <c r="AF28" s="161"/>
      <c r="AG28" s="485">
        <f>(AE28*DATA!A$5)+(DATA!A$4*AB28*D28)</f>
        <v>0</v>
      </c>
      <c r="AH28" s="318"/>
      <c r="AI28" s="1046"/>
      <c r="AJ28" s="1128"/>
      <c r="AK28" s="537">
        <f t="shared" ref="AK28:AK34" si="15">AA28*AH28/12*D28</f>
        <v>0</v>
      </c>
      <c r="AL28" s="561"/>
      <c r="AM28" s="568">
        <f>(AK28*DATA!A$5)+(DATA!A$4*AH28)</f>
        <v>0</v>
      </c>
      <c r="AN28" s="24">
        <f t="shared" si="4"/>
        <v>0</v>
      </c>
      <c r="AO28" s="567"/>
      <c r="AP28" s="838">
        <f t="shared" si="5"/>
        <v>0</v>
      </c>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row>
    <row r="29" spans="1:66" customFormat="1" outlineLevel="1">
      <c r="A29" s="1119" t="s">
        <v>61</v>
      </c>
      <c r="B29" s="1076"/>
      <c r="C29" s="1076"/>
      <c r="D29" s="677"/>
      <c r="E29" s="168" t="s">
        <v>37</v>
      </c>
      <c r="F29" s="1126" t="s">
        <v>53</v>
      </c>
      <c r="G29" s="1063"/>
      <c r="H29" s="1063"/>
      <c r="I29" s="1063"/>
      <c r="J29" s="1063"/>
      <c r="K29" s="1063"/>
      <c r="L29" s="1063"/>
      <c r="M29" s="1063"/>
      <c r="N29" s="1063"/>
      <c r="O29" s="1063"/>
      <c r="P29" s="1063"/>
      <c r="Q29" s="1063"/>
      <c r="R29" s="1063"/>
      <c r="S29" s="1063"/>
      <c r="T29" s="1063"/>
      <c r="U29" s="1063"/>
      <c r="V29" s="1063"/>
      <c r="W29" s="1063"/>
      <c r="X29" s="1063"/>
      <c r="Y29" s="1063"/>
      <c r="Z29" s="1064"/>
      <c r="AA29" s="297"/>
      <c r="AB29" s="299"/>
      <c r="AC29" s="1046"/>
      <c r="AD29" s="1046"/>
      <c r="AE29" s="36">
        <f t="shared" si="14"/>
        <v>0</v>
      </c>
      <c r="AF29" s="161"/>
      <c r="AG29" s="485">
        <f>(AE29*DATA!A$5)+(DATA!A$4*AB29*D29)</f>
        <v>0</v>
      </c>
      <c r="AH29" s="318"/>
      <c r="AI29" s="1046"/>
      <c r="AJ29" s="1128"/>
      <c r="AK29" s="537">
        <f t="shared" si="15"/>
        <v>0</v>
      </c>
      <c r="AL29" s="561"/>
      <c r="AM29" s="569">
        <f>(AK29*DATA!A$5)+(DATA!A$4*AH29)</f>
        <v>0</v>
      </c>
      <c r="AN29" s="22">
        <f>AE29+AK29</f>
        <v>0</v>
      </c>
      <c r="AO29" s="567"/>
      <c r="AP29" s="838">
        <f t="shared" si="5"/>
        <v>0</v>
      </c>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row>
    <row r="30" spans="1:66" customFormat="1" outlineLevel="1">
      <c r="A30" s="1119" t="s">
        <v>62</v>
      </c>
      <c r="B30" s="1076"/>
      <c r="C30" s="1076"/>
      <c r="D30" s="677"/>
      <c r="E30" s="168" t="s">
        <v>37</v>
      </c>
      <c r="F30" s="1126" t="s">
        <v>53</v>
      </c>
      <c r="G30" s="1063"/>
      <c r="H30" s="1063"/>
      <c r="I30" s="1063"/>
      <c r="J30" s="1063"/>
      <c r="K30" s="1063"/>
      <c r="L30" s="1063"/>
      <c r="M30" s="1063"/>
      <c r="N30" s="1063"/>
      <c r="O30" s="1063"/>
      <c r="P30" s="1063"/>
      <c r="Q30" s="1063"/>
      <c r="R30" s="1063"/>
      <c r="S30" s="1063"/>
      <c r="T30" s="1063"/>
      <c r="U30" s="1063"/>
      <c r="V30" s="1063"/>
      <c r="W30" s="1063"/>
      <c r="X30" s="1063"/>
      <c r="Y30" s="1063"/>
      <c r="Z30" s="1064"/>
      <c r="AA30" s="297"/>
      <c r="AB30" s="293"/>
      <c r="AC30" s="1046"/>
      <c r="AD30" s="1046"/>
      <c r="AE30" s="36">
        <f t="shared" si="14"/>
        <v>0</v>
      </c>
      <c r="AF30" s="161"/>
      <c r="AG30" s="485">
        <f>(AE30*DATA!A$5)+(DATA!A$4*AB30*D30)</f>
        <v>0</v>
      </c>
      <c r="AH30" s="318"/>
      <c r="AI30" s="1046"/>
      <c r="AJ30" s="1128"/>
      <c r="AK30" s="537">
        <f t="shared" si="15"/>
        <v>0</v>
      </c>
      <c r="AL30" s="561"/>
      <c r="AM30" s="570">
        <f>(AK30*DATA!A$5)+(DATA!A$4*AH30)</f>
        <v>0</v>
      </c>
      <c r="AN30" s="22">
        <f t="shared" si="4"/>
        <v>0</v>
      </c>
      <c r="AO30" s="567"/>
      <c r="AP30" s="838">
        <f t="shared" si="5"/>
        <v>0</v>
      </c>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row>
    <row r="31" spans="1:66" customFormat="1" outlineLevel="1">
      <c r="A31" s="1119" t="s">
        <v>63</v>
      </c>
      <c r="B31" s="1076"/>
      <c r="C31" s="1076"/>
      <c r="D31" s="677"/>
      <c r="E31" s="168" t="s">
        <v>37</v>
      </c>
      <c r="F31" s="1126" t="s">
        <v>64</v>
      </c>
      <c r="G31" s="1063"/>
      <c r="H31" s="1063"/>
      <c r="I31" s="1063"/>
      <c r="J31" s="1063"/>
      <c r="K31" s="1063"/>
      <c r="L31" s="1063"/>
      <c r="M31" s="1063"/>
      <c r="N31" s="1063"/>
      <c r="O31" s="1063"/>
      <c r="P31" s="1063"/>
      <c r="Q31" s="1063"/>
      <c r="R31" s="1063"/>
      <c r="S31" s="1063"/>
      <c r="T31" s="1063"/>
      <c r="U31" s="1063"/>
      <c r="V31" s="1063"/>
      <c r="W31" s="1063"/>
      <c r="X31" s="1063"/>
      <c r="Y31" s="1063"/>
      <c r="Z31" s="1064"/>
      <c r="AA31" s="297"/>
      <c r="AB31" s="293"/>
      <c r="AC31" s="1046"/>
      <c r="AD31" s="1046"/>
      <c r="AE31" s="36">
        <f t="shared" si="14"/>
        <v>0</v>
      </c>
      <c r="AF31" s="161"/>
      <c r="AG31" s="796">
        <f>(DATA!A$3*AE31)</f>
        <v>0</v>
      </c>
      <c r="AH31" s="318"/>
      <c r="AI31" s="1046"/>
      <c r="AJ31" s="1128"/>
      <c r="AK31" s="537">
        <f t="shared" si="15"/>
        <v>0</v>
      </c>
      <c r="AL31" s="571"/>
      <c r="AM31" s="570">
        <f>AK31*DATA!A3</f>
        <v>0</v>
      </c>
      <c r="AN31" s="22">
        <f t="shared" si="4"/>
        <v>0</v>
      </c>
      <c r="AO31" s="567"/>
      <c r="AP31" s="839">
        <f t="shared" si="5"/>
        <v>0</v>
      </c>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row>
    <row r="32" spans="1:66" customFormat="1" outlineLevel="1">
      <c r="A32" s="1119" t="s">
        <v>65</v>
      </c>
      <c r="B32" s="1076"/>
      <c r="C32" s="1076"/>
      <c r="D32" s="677"/>
      <c r="E32" s="168" t="s">
        <v>37</v>
      </c>
      <c r="F32" s="1126" t="s">
        <v>64</v>
      </c>
      <c r="G32" s="1063"/>
      <c r="H32" s="1063"/>
      <c r="I32" s="1063"/>
      <c r="J32" s="1063"/>
      <c r="K32" s="1063"/>
      <c r="L32" s="1063"/>
      <c r="M32" s="1063"/>
      <c r="N32" s="1063"/>
      <c r="O32" s="1063"/>
      <c r="P32" s="1063"/>
      <c r="Q32" s="1063"/>
      <c r="R32" s="1063"/>
      <c r="S32" s="1063"/>
      <c r="T32" s="1063"/>
      <c r="U32" s="1063"/>
      <c r="V32" s="1063"/>
      <c r="W32" s="1063"/>
      <c r="X32" s="1063"/>
      <c r="Y32" s="1063"/>
      <c r="Z32" s="1064"/>
      <c r="AA32" s="297"/>
      <c r="AB32" s="293"/>
      <c r="AC32" s="1046"/>
      <c r="AD32" s="1046"/>
      <c r="AE32" s="36">
        <f t="shared" si="14"/>
        <v>0</v>
      </c>
      <c r="AF32" s="161"/>
      <c r="AG32" s="796">
        <f>(DATA!A$3*AE32)</f>
        <v>0</v>
      </c>
      <c r="AH32" s="318"/>
      <c r="AI32" s="1046"/>
      <c r="AJ32" s="1128"/>
      <c r="AK32" s="537">
        <f t="shared" si="15"/>
        <v>0</v>
      </c>
      <c r="AL32" s="561"/>
      <c r="AM32" s="570">
        <f>AK32*DATA!A3</f>
        <v>0</v>
      </c>
      <c r="AN32" s="22">
        <f t="shared" si="4"/>
        <v>0</v>
      </c>
      <c r="AO32" s="567"/>
      <c r="AP32" s="839">
        <f t="shared" si="5"/>
        <v>0</v>
      </c>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row>
    <row r="33" spans="1:66" customFormat="1" outlineLevel="1">
      <c r="A33" s="1119" t="s">
        <v>66</v>
      </c>
      <c r="B33" s="1076"/>
      <c r="C33" s="1076"/>
      <c r="D33" s="677"/>
      <c r="E33" s="168" t="s">
        <v>37</v>
      </c>
      <c r="F33" s="1126" t="s">
        <v>67</v>
      </c>
      <c r="G33" s="1063"/>
      <c r="H33" s="1063"/>
      <c r="I33" s="1063"/>
      <c r="J33" s="1063"/>
      <c r="K33" s="1063"/>
      <c r="L33" s="1063"/>
      <c r="M33" s="1063"/>
      <c r="N33" s="1063"/>
      <c r="O33" s="1063"/>
      <c r="P33" s="1063"/>
      <c r="Q33" s="1063"/>
      <c r="R33" s="1063"/>
      <c r="S33" s="1063"/>
      <c r="T33" s="1063"/>
      <c r="U33" s="1063"/>
      <c r="V33" s="1063"/>
      <c r="W33" s="1063"/>
      <c r="X33" s="1063"/>
      <c r="Y33" s="1063"/>
      <c r="Z33" s="1064"/>
      <c r="AA33" s="297"/>
      <c r="AB33" s="293"/>
      <c r="AC33" s="1046"/>
      <c r="AD33" s="1046"/>
      <c r="AE33" s="36">
        <f t="shared" si="14"/>
        <v>0</v>
      </c>
      <c r="AF33" s="161"/>
      <c r="AG33" s="796">
        <f>(DATA!A$3*AE33)</f>
        <v>0</v>
      </c>
      <c r="AH33" s="318"/>
      <c r="AI33" s="1046"/>
      <c r="AJ33" s="1128"/>
      <c r="AK33" s="537">
        <f t="shared" si="15"/>
        <v>0</v>
      </c>
      <c r="AL33" s="561"/>
      <c r="AM33" s="570">
        <f>AK33*DATA!A3</f>
        <v>0</v>
      </c>
      <c r="AN33" s="22">
        <f t="shared" si="4"/>
        <v>0</v>
      </c>
      <c r="AO33" s="567"/>
      <c r="AP33" s="839">
        <f t="shared" si="5"/>
        <v>0</v>
      </c>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row>
    <row r="34" spans="1:66" customFormat="1" outlineLevel="1">
      <c r="A34" s="1119" t="s">
        <v>68</v>
      </c>
      <c r="B34" s="1076"/>
      <c r="C34" s="1076"/>
      <c r="D34" s="677"/>
      <c r="E34" s="169" t="s">
        <v>37</v>
      </c>
      <c r="F34" s="1126" t="s">
        <v>69</v>
      </c>
      <c r="G34" s="1063"/>
      <c r="H34" s="1063"/>
      <c r="I34" s="1063"/>
      <c r="J34" s="1063"/>
      <c r="K34" s="1063"/>
      <c r="L34" s="1063"/>
      <c r="M34" s="1063"/>
      <c r="N34" s="1063"/>
      <c r="O34" s="1063"/>
      <c r="P34" s="1063"/>
      <c r="Q34" s="1063"/>
      <c r="R34" s="1063"/>
      <c r="S34" s="1063"/>
      <c r="T34" s="1063"/>
      <c r="U34" s="1063"/>
      <c r="V34" s="1063"/>
      <c r="W34" s="1063"/>
      <c r="X34" s="1063"/>
      <c r="Y34" s="1063"/>
      <c r="Z34" s="1064"/>
      <c r="AA34" s="298"/>
      <c r="AB34" s="915"/>
      <c r="AC34" s="1127"/>
      <c r="AD34" s="1127"/>
      <c r="AE34" s="36">
        <f t="shared" si="14"/>
        <v>0</v>
      </c>
      <c r="AF34" s="161"/>
      <c r="AG34" s="797">
        <f>(DATA!A$3*AE34)</f>
        <v>0</v>
      </c>
      <c r="AH34" s="319"/>
      <c r="AI34" s="1046"/>
      <c r="AJ34" s="1128"/>
      <c r="AK34" s="537">
        <f t="shared" si="15"/>
        <v>0</v>
      </c>
      <c r="AL34" s="561"/>
      <c r="AM34" s="572">
        <f>AK34*DATA!A3</f>
        <v>0</v>
      </c>
      <c r="AN34" s="22">
        <f t="shared" si="4"/>
        <v>0</v>
      </c>
      <c r="AO34" s="567"/>
      <c r="AP34" s="840">
        <f t="shared" si="5"/>
        <v>0</v>
      </c>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row>
    <row r="35" spans="1:66" customFormat="1">
      <c r="A35" s="1133" t="s">
        <v>70</v>
      </c>
      <c r="B35" s="1134"/>
      <c r="C35" s="1135">
        <f>SUM(D17:D34)</f>
        <v>0</v>
      </c>
      <c r="D35" s="1134"/>
      <c r="E35" s="170" t="s">
        <v>37</v>
      </c>
      <c r="F35" s="1195" t="s">
        <v>71</v>
      </c>
      <c r="G35" s="1196"/>
      <c r="H35" s="1196"/>
      <c r="I35" s="1196"/>
      <c r="J35" s="1196"/>
      <c r="K35" s="1196"/>
      <c r="L35" s="1196"/>
      <c r="M35" s="1196"/>
      <c r="N35" s="1196"/>
      <c r="O35" s="1196"/>
      <c r="P35" s="1196"/>
      <c r="Q35" s="1196"/>
      <c r="R35" s="1196"/>
      <c r="S35" s="1196"/>
      <c r="T35" s="1196"/>
      <c r="U35" s="1196"/>
      <c r="V35" s="1196"/>
      <c r="W35" s="1196"/>
      <c r="X35" s="1196"/>
      <c r="Y35" s="1196"/>
      <c r="Z35" s="1196"/>
      <c r="AA35" s="1196"/>
      <c r="AB35" s="1196"/>
      <c r="AC35" s="1196"/>
      <c r="AD35" s="1196"/>
      <c r="AE35" s="1197"/>
      <c r="AF35" s="793"/>
      <c r="AG35" s="798">
        <f>SUM(AE17:AG34)</f>
        <v>0</v>
      </c>
      <c r="AH35" s="220"/>
      <c r="AI35" s="201"/>
      <c r="AJ35" s="201"/>
      <c r="AK35" s="573"/>
      <c r="AL35" s="574"/>
      <c r="AM35" s="40">
        <f>SUM(AK17:AM34)</f>
        <v>0</v>
      </c>
      <c r="AN35" s="575"/>
      <c r="AO35" s="816"/>
      <c r="AP35" s="841">
        <f>SUM(AN17:AP34)</f>
        <v>0</v>
      </c>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row>
    <row r="36" spans="1:66" customFormat="1" ht="13.5" thickBot="1">
      <c r="A36" s="1198" t="s">
        <v>72</v>
      </c>
      <c r="B36" s="1144"/>
      <c r="C36" s="1144"/>
      <c r="D36" s="1144"/>
      <c r="E36" s="1144"/>
      <c r="F36" s="1144"/>
      <c r="G36" s="1144"/>
      <c r="H36" s="1144"/>
      <c r="I36" s="1144"/>
      <c r="J36" s="1144"/>
      <c r="K36" s="1144"/>
      <c r="L36" s="1144"/>
      <c r="M36" s="1144"/>
      <c r="N36" s="1144"/>
      <c r="O36" s="1144"/>
      <c r="P36" s="1144"/>
      <c r="Q36" s="1144"/>
      <c r="R36" s="1144"/>
      <c r="S36" s="1144"/>
      <c r="T36" s="1144"/>
      <c r="U36" s="1144"/>
      <c r="V36" s="1144"/>
      <c r="W36" s="1144"/>
      <c r="X36" s="1144"/>
      <c r="Y36" s="1144"/>
      <c r="Z36" s="1144"/>
      <c r="AA36" s="1144"/>
      <c r="AB36" s="1144"/>
      <c r="AC36" s="1144"/>
      <c r="AD36" s="1144"/>
      <c r="AE36" s="1199"/>
      <c r="AF36" s="41"/>
      <c r="AG36" s="799">
        <f>AG15+AG35</f>
        <v>0</v>
      </c>
      <c r="AH36" s="220"/>
      <c r="AI36" s="201"/>
      <c r="AJ36" s="201"/>
      <c r="AK36" s="576"/>
      <c r="AL36" s="574"/>
      <c r="AM36" s="42">
        <f>AM15+AM35</f>
        <v>0</v>
      </c>
      <c r="AN36" s="577"/>
      <c r="AO36" s="816"/>
      <c r="AP36" s="842">
        <f>AP15+AP35</f>
        <v>0</v>
      </c>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row>
    <row r="37" spans="1:66" customFormat="1">
      <c r="A37" s="1092" t="s">
        <v>28</v>
      </c>
      <c r="B37" s="1091"/>
      <c r="C37" s="1091"/>
      <c r="D37" s="1091"/>
      <c r="E37" s="1091"/>
      <c r="F37" s="1091"/>
      <c r="G37" s="1091"/>
      <c r="H37" s="1057"/>
      <c r="I37" s="1057"/>
      <c r="J37" s="1057"/>
      <c r="K37" s="1057"/>
      <c r="L37" s="1057"/>
      <c r="M37" s="1057"/>
      <c r="N37" s="1057"/>
      <c r="O37" s="1057"/>
      <c r="P37" s="1057"/>
      <c r="Q37" s="1057"/>
      <c r="R37" s="1057"/>
      <c r="S37" s="1057"/>
      <c r="T37" s="1057"/>
      <c r="U37" s="1057"/>
      <c r="V37" s="1057"/>
      <c r="W37" s="1057"/>
      <c r="X37" s="1057"/>
      <c r="Y37" s="1057"/>
      <c r="Z37" s="1057"/>
      <c r="AA37" s="1057"/>
      <c r="AB37" s="1057"/>
      <c r="AC37" s="1057"/>
      <c r="AD37" s="1057"/>
      <c r="AE37" s="1057"/>
      <c r="AF37" s="171"/>
      <c r="AG37" s="541"/>
      <c r="AH37" s="220"/>
      <c r="AI37" s="201"/>
      <c r="AJ37" s="208"/>
      <c r="AK37" s="578">
        <f>IF(AG66&gt;25000,(25000),(AG66))</f>
        <v>0</v>
      </c>
      <c r="AL37" s="579"/>
      <c r="AM37" s="541"/>
      <c r="AN37" s="1188">
        <f>IF(AM66&gt;25000,(25000),(AM66))</f>
        <v>0</v>
      </c>
      <c r="AO37" s="574"/>
      <c r="AP37" s="837"/>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row>
    <row r="38" spans="1:66" customFormat="1">
      <c r="A38" s="1120" t="s">
        <v>73</v>
      </c>
      <c r="B38" s="1121"/>
      <c r="C38" s="1123"/>
      <c r="D38" s="1121"/>
      <c r="E38" s="1123"/>
      <c r="F38" s="1121"/>
      <c r="G38" s="1141"/>
      <c r="H38" s="1136" t="str">
        <f>"1."</f>
        <v>1.</v>
      </c>
      <c r="I38" s="1069"/>
      <c r="J38" s="1069"/>
      <c r="K38" s="1129"/>
      <c r="L38" s="1060"/>
      <c r="M38" s="1060"/>
      <c r="N38" s="1060"/>
      <c r="O38" s="1060"/>
      <c r="P38" s="1060"/>
      <c r="Q38" s="1060"/>
      <c r="R38" s="1060"/>
      <c r="S38" s="1060"/>
      <c r="T38" s="1060"/>
      <c r="U38" s="1060"/>
      <c r="V38" s="1060"/>
      <c r="W38" s="1060"/>
      <c r="X38" s="1060"/>
      <c r="Y38" s="1060"/>
      <c r="Z38" s="1060"/>
      <c r="AA38" s="1060"/>
      <c r="AB38" s="1060"/>
      <c r="AC38" s="1060"/>
      <c r="AD38" s="1060"/>
      <c r="AE38" s="1060"/>
      <c r="AF38" s="1130"/>
      <c r="AG38" s="320"/>
      <c r="AH38" s="220"/>
      <c r="AI38" s="201"/>
      <c r="AJ38" s="208"/>
      <c r="AK38" s="578"/>
      <c r="AL38" s="574"/>
      <c r="AM38" s="580"/>
      <c r="AN38" s="1189"/>
      <c r="AO38" s="574"/>
      <c r="AP38" s="838">
        <f t="shared" ref="AP38:AP47" si="16">AG38+AM38</f>
        <v>0</v>
      </c>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row>
    <row r="39" spans="1:66" customFormat="1">
      <c r="A39" s="1122"/>
      <c r="B39" s="1117"/>
      <c r="C39" s="1117"/>
      <c r="D39" s="1117"/>
      <c r="E39" s="1117"/>
      <c r="F39" s="1117"/>
      <c r="G39" s="1140"/>
      <c r="H39" s="1131" t="str">
        <f>"2."</f>
        <v>2.</v>
      </c>
      <c r="I39" s="1076"/>
      <c r="J39" s="1076"/>
      <c r="K39" s="1145"/>
      <c r="L39" s="1063"/>
      <c r="M39" s="1063"/>
      <c r="N39" s="1063"/>
      <c r="O39" s="1063"/>
      <c r="P39" s="1063"/>
      <c r="Q39" s="1063"/>
      <c r="R39" s="1063"/>
      <c r="S39" s="1063"/>
      <c r="T39" s="1063"/>
      <c r="U39" s="1063"/>
      <c r="V39" s="1063"/>
      <c r="W39" s="1063"/>
      <c r="X39" s="1063"/>
      <c r="Y39" s="1063"/>
      <c r="Z39" s="1063"/>
      <c r="AA39" s="1063"/>
      <c r="AB39" s="1063"/>
      <c r="AC39" s="1063"/>
      <c r="AD39" s="1063"/>
      <c r="AE39" s="1063"/>
      <c r="AF39" s="1165"/>
      <c r="AG39" s="321"/>
      <c r="AH39" s="220"/>
      <c r="AI39" s="201"/>
      <c r="AJ39" s="208"/>
      <c r="AK39" s="578"/>
      <c r="AL39" s="574"/>
      <c r="AM39" s="580"/>
      <c r="AN39" s="1189"/>
      <c r="AO39" s="574"/>
      <c r="AP39" s="838">
        <f t="shared" si="16"/>
        <v>0</v>
      </c>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row>
    <row r="40" spans="1:66" customFormat="1">
      <c r="A40" s="1137"/>
      <c r="B40" s="1117"/>
      <c r="C40" s="1138"/>
      <c r="D40" s="1117"/>
      <c r="E40" s="1138"/>
      <c r="F40" s="1117"/>
      <c r="G40" s="1139"/>
      <c r="H40" s="1131" t="str">
        <f>"3."</f>
        <v>3.</v>
      </c>
      <c r="I40" s="1076"/>
      <c r="J40" s="1076"/>
      <c r="K40" s="1145"/>
      <c r="L40" s="1063"/>
      <c r="M40" s="1063"/>
      <c r="N40" s="1063"/>
      <c r="O40" s="1063"/>
      <c r="P40" s="1063"/>
      <c r="Q40" s="1063"/>
      <c r="R40" s="1063"/>
      <c r="S40" s="1063"/>
      <c r="T40" s="1063"/>
      <c r="U40" s="1063"/>
      <c r="V40" s="1063"/>
      <c r="W40" s="1063"/>
      <c r="X40" s="1063"/>
      <c r="Y40" s="1063"/>
      <c r="Z40" s="1063"/>
      <c r="AA40" s="1063"/>
      <c r="AB40" s="1063"/>
      <c r="AC40" s="1063"/>
      <c r="AD40" s="1063"/>
      <c r="AE40" s="1063"/>
      <c r="AF40" s="1165"/>
      <c r="AG40" s="321"/>
      <c r="AH40" s="220"/>
      <c r="AI40" s="201"/>
      <c r="AJ40" s="208"/>
      <c r="AK40" s="578"/>
      <c r="AL40" s="574"/>
      <c r="AM40" s="580"/>
      <c r="AN40" s="1189"/>
      <c r="AO40" s="574"/>
      <c r="AP40" s="838">
        <f t="shared" si="16"/>
        <v>0</v>
      </c>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row>
    <row r="41" spans="1:66" customFormat="1">
      <c r="A41" s="1122"/>
      <c r="B41" s="1117"/>
      <c r="C41" s="1117"/>
      <c r="D41" s="1117"/>
      <c r="E41" s="1117"/>
      <c r="F41" s="1117"/>
      <c r="G41" s="1140"/>
      <c r="H41" s="1131" t="str">
        <f>"4."</f>
        <v>4.</v>
      </c>
      <c r="I41" s="1076"/>
      <c r="J41" s="1076"/>
      <c r="K41" s="1145"/>
      <c r="L41" s="1063"/>
      <c r="M41" s="1063"/>
      <c r="N41" s="1063"/>
      <c r="O41" s="1063"/>
      <c r="P41" s="1063"/>
      <c r="Q41" s="1063"/>
      <c r="R41" s="1063"/>
      <c r="S41" s="1063"/>
      <c r="T41" s="1063"/>
      <c r="U41" s="1063"/>
      <c r="V41" s="1063"/>
      <c r="W41" s="1063"/>
      <c r="X41" s="1063"/>
      <c r="Y41" s="1063"/>
      <c r="Z41" s="1063"/>
      <c r="AA41" s="1063"/>
      <c r="AB41" s="1063"/>
      <c r="AC41" s="1063"/>
      <c r="AD41" s="1063"/>
      <c r="AE41" s="1063"/>
      <c r="AF41" s="1165"/>
      <c r="AG41" s="321"/>
      <c r="AH41" s="220"/>
      <c r="AI41" s="201"/>
      <c r="AJ41" s="208"/>
      <c r="AK41" s="578"/>
      <c r="AL41" s="574"/>
      <c r="AM41" s="580"/>
      <c r="AN41" s="1189"/>
      <c r="AO41" s="574"/>
      <c r="AP41" s="838">
        <f t="shared" si="16"/>
        <v>0</v>
      </c>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row>
    <row r="42" spans="1:66" customFormat="1">
      <c r="A42" s="1137"/>
      <c r="B42" s="1117"/>
      <c r="C42" s="1138"/>
      <c r="D42" s="1117"/>
      <c r="E42" s="1138"/>
      <c r="F42" s="1117"/>
      <c r="G42" s="204"/>
      <c r="H42" s="1131" t="str">
        <f>"5."</f>
        <v>5.</v>
      </c>
      <c r="I42" s="1076"/>
      <c r="J42" s="1076"/>
      <c r="K42" s="1145"/>
      <c r="L42" s="1063"/>
      <c r="M42" s="1063"/>
      <c r="N42" s="1063"/>
      <c r="O42" s="1063"/>
      <c r="P42" s="1063"/>
      <c r="Q42" s="1063"/>
      <c r="R42" s="1063"/>
      <c r="S42" s="1063"/>
      <c r="T42" s="1063"/>
      <c r="U42" s="1063"/>
      <c r="V42" s="1063"/>
      <c r="W42" s="1063"/>
      <c r="X42" s="1063"/>
      <c r="Y42" s="1063"/>
      <c r="Z42" s="1063"/>
      <c r="AA42" s="1063"/>
      <c r="AB42" s="1063"/>
      <c r="AC42" s="1063"/>
      <c r="AD42" s="1063"/>
      <c r="AE42" s="1063"/>
      <c r="AF42" s="1165"/>
      <c r="AG42" s="321"/>
      <c r="AH42" s="220"/>
      <c r="AI42" s="201"/>
      <c r="AJ42" s="208"/>
      <c r="AK42" s="578"/>
      <c r="AL42" s="574"/>
      <c r="AM42" s="580"/>
      <c r="AN42" s="1189"/>
      <c r="AO42" s="574"/>
      <c r="AP42" s="839">
        <f t="shared" si="16"/>
        <v>0</v>
      </c>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row>
    <row r="43" spans="1:66" customFormat="1" outlineLevel="1">
      <c r="A43" s="1137"/>
      <c r="B43" s="1117"/>
      <c r="C43" s="1138"/>
      <c r="D43" s="1117"/>
      <c r="E43" s="1138"/>
      <c r="F43" s="1117"/>
      <c r="G43" s="1139"/>
      <c r="H43" s="1131" t="str">
        <f>"6."</f>
        <v>6.</v>
      </c>
      <c r="I43" s="1076"/>
      <c r="J43" s="1076"/>
      <c r="K43" s="1145"/>
      <c r="L43" s="1063"/>
      <c r="M43" s="1063"/>
      <c r="N43" s="1063"/>
      <c r="O43" s="1063"/>
      <c r="P43" s="1063"/>
      <c r="Q43" s="1063"/>
      <c r="R43" s="1063"/>
      <c r="S43" s="1063"/>
      <c r="T43" s="1063"/>
      <c r="U43" s="1063"/>
      <c r="V43" s="1063"/>
      <c r="W43" s="1063"/>
      <c r="X43" s="1063"/>
      <c r="Y43" s="1063"/>
      <c r="Z43" s="1063"/>
      <c r="AA43" s="1063"/>
      <c r="AB43" s="1063"/>
      <c r="AC43" s="1063"/>
      <c r="AD43" s="1063"/>
      <c r="AE43" s="1063"/>
      <c r="AF43" s="1063"/>
      <c r="AG43" s="321"/>
      <c r="AH43" s="220"/>
      <c r="AI43" s="201"/>
      <c r="AJ43" s="208"/>
      <c r="AK43" s="578"/>
      <c r="AL43" s="574"/>
      <c r="AM43" s="580"/>
      <c r="AN43" s="1189"/>
      <c r="AO43" s="574"/>
      <c r="AP43" s="839">
        <f t="shared" si="16"/>
        <v>0</v>
      </c>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row>
    <row r="44" spans="1:66" customFormat="1" outlineLevel="1">
      <c r="A44" s="1122"/>
      <c r="B44" s="1117"/>
      <c r="C44" s="1117"/>
      <c r="D44" s="1117"/>
      <c r="E44" s="1117"/>
      <c r="F44" s="1117"/>
      <c r="G44" s="1140"/>
      <c r="H44" s="1131" t="str">
        <f>"7."</f>
        <v>7.</v>
      </c>
      <c r="I44" s="1076"/>
      <c r="J44" s="1076"/>
      <c r="K44" s="1145"/>
      <c r="L44" s="1063"/>
      <c r="M44" s="1063"/>
      <c r="N44" s="1063"/>
      <c r="O44" s="1063"/>
      <c r="P44" s="1063"/>
      <c r="Q44" s="1063"/>
      <c r="R44" s="1063"/>
      <c r="S44" s="1063"/>
      <c r="T44" s="1063"/>
      <c r="U44" s="1063"/>
      <c r="V44" s="1063"/>
      <c r="W44" s="1063"/>
      <c r="X44" s="1063"/>
      <c r="Y44" s="1063"/>
      <c r="Z44" s="1063"/>
      <c r="AA44" s="1063"/>
      <c r="AB44" s="1063"/>
      <c r="AC44" s="1063"/>
      <c r="AD44" s="1063"/>
      <c r="AE44" s="1063"/>
      <c r="AF44" s="1063"/>
      <c r="AG44" s="321"/>
      <c r="AH44" s="220"/>
      <c r="AI44" s="201"/>
      <c r="AJ44" s="208"/>
      <c r="AK44" s="578"/>
      <c r="AL44" s="574"/>
      <c r="AM44" s="580"/>
      <c r="AN44" s="1189"/>
      <c r="AO44" s="574"/>
      <c r="AP44" s="839">
        <f t="shared" si="16"/>
        <v>0</v>
      </c>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row>
    <row r="45" spans="1:66" customFormat="1" outlineLevel="1">
      <c r="A45" s="1137"/>
      <c r="B45" s="1117"/>
      <c r="C45" s="1138"/>
      <c r="D45" s="1117"/>
      <c r="E45" s="1138"/>
      <c r="F45" s="1117"/>
      <c r="G45" s="1139"/>
      <c r="H45" s="1131" t="str">
        <f>"8."</f>
        <v>8.</v>
      </c>
      <c r="I45" s="1076"/>
      <c r="J45" s="1076"/>
      <c r="K45" s="1145"/>
      <c r="L45" s="1063"/>
      <c r="M45" s="1063"/>
      <c r="N45" s="1063"/>
      <c r="O45" s="1063"/>
      <c r="P45" s="1063"/>
      <c r="Q45" s="1063"/>
      <c r="R45" s="1063"/>
      <c r="S45" s="1063"/>
      <c r="T45" s="1063"/>
      <c r="U45" s="1063"/>
      <c r="V45" s="1063"/>
      <c r="W45" s="1063"/>
      <c r="X45" s="1063"/>
      <c r="Y45" s="1063"/>
      <c r="Z45" s="1063"/>
      <c r="AA45" s="1063"/>
      <c r="AB45" s="1063"/>
      <c r="AC45" s="1063"/>
      <c r="AD45" s="1063"/>
      <c r="AE45" s="1063"/>
      <c r="AF45" s="1063"/>
      <c r="AG45" s="321"/>
      <c r="AH45" s="220"/>
      <c r="AI45" s="201"/>
      <c r="AJ45" s="208"/>
      <c r="AK45" s="578"/>
      <c r="AL45" s="574"/>
      <c r="AM45" s="580"/>
      <c r="AN45" s="1189"/>
      <c r="AO45" s="574"/>
      <c r="AP45" s="839">
        <f t="shared" si="16"/>
        <v>0</v>
      </c>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row>
    <row r="46" spans="1:66" customFormat="1" outlineLevel="1">
      <c r="A46" s="1122"/>
      <c r="B46" s="1117"/>
      <c r="C46" s="1117"/>
      <c r="D46" s="1117"/>
      <c r="E46" s="1117"/>
      <c r="F46" s="1117"/>
      <c r="G46" s="1140"/>
      <c r="H46" s="1131" t="str">
        <f>"9."</f>
        <v>9.</v>
      </c>
      <c r="I46" s="1076"/>
      <c r="J46" s="1076"/>
      <c r="K46" s="1145"/>
      <c r="L46" s="1063"/>
      <c r="M46" s="1063"/>
      <c r="N46" s="1063"/>
      <c r="O46" s="1063"/>
      <c r="P46" s="1063"/>
      <c r="Q46" s="1063"/>
      <c r="R46" s="1063"/>
      <c r="S46" s="1063"/>
      <c r="T46" s="1063"/>
      <c r="U46" s="1063"/>
      <c r="V46" s="1063"/>
      <c r="W46" s="1063"/>
      <c r="X46" s="1063"/>
      <c r="Y46" s="1063"/>
      <c r="Z46" s="1063"/>
      <c r="AA46" s="1063"/>
      <c r="AB46" s="1063"/>
      <c r="AC46" s="1063"/>
      <c r="AD46" s="1063"/>
      <c r="AE46" s="1063"/>
      <c r="AF46" s="1063"/>
      <c r="AG46" s="321"/>
      <c r="AH46" s="220"/>
      <c r="AI46" s="201"/>
      <c r="AJ46" s="208"/>
      <c r="AK46" s="578"/>
      <c r="AL46" s="574"/>
      <c r="AM46" s="580"/>
      <c r="AN46" s="1189"/>
      <c r="AO46" s="574"/>
      <c r="AP46" s="839">
        <f t="shared" si="16"/>
        <v>0</v>
      </c>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row>
    <row r="47" spans="1:66" customFormat="1" outlineLevel="1">
      <c r="A47" s="1152"/>
      <c r="B47" s="1153"/>
      <c r="C47" s="1154"/>
      <c r="D47" s="1153"/>
      <c r="E47" s="1154"/>
      <c r="F47" s="1153"/>
      <c r="G47" s="205"/>
      <c r="H47" s="1132" t="str">
        <f>"10."</f>
        <v>10.</v>
      </c>
      <c r="I47" s="1104"/>
      <c r="J47" s="1104"/>
      <c r="K47" s="1145"/>
      <c r="L47" s="1063"/>
      <c r="M47" s="1063"/>
      <c r="N47" s="1063"/>
      <c r="O47" s="1063"/>
      <c r="P47" s="1063"/>
      <c r="Q47" s="1063"/>
      <c r="R47" s="1063"/>
      <c r="S47" s="1063"/>
      <c r="T47" s="1063"/>
      <c r="U47" s="1063"/>
      <c r="V47" s="1063"/>
      <c r="W47" s="1063"/>
      <c r="X47" s="1063"/>
      <c r="Y47" s="1063"/>
      <c r="Z47" s="1063"/>
      <c r="AA47" s="1063"/>
      <c r="AB47" s="1063"/>
      <c r="AC47" s="1063"/>
      <c r="AD47" s="1063"/>
      <c r="AE47" s="1063"/>
      <c r="AF47" s="1063"/>
      <c r="AG47" s="322"/>
      <c r="AH47" s="220"/>
      <c r="AI47" s="201"/>
      <c r="AJ47" s="208"/>
      <c r="AK47" s="578"/>
      <c r="AL47" s="574"/>
      <c r="AM47" s="581"/>
      <c r="AN47" s="1189"/>
      <c r="AO47" s="574"/>
      <c r="AP47" s="843">
        <f t="shared" si="16"/>
        <v>0</v>
      </c>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row>
    <row r="48" spans="1:66" customFormat="1" ht="13.5" thickBot="1">
      <c r="A48" s="1146" t="s">
        <v>74</v>
      </c>
      <c r="B48" s="1147"/>
      <c r="C48" s="1147"/>
      <c r="D48" s="1147"/>
      <c r="E48" s="1147"/>
      <c r="F48" s="1147"/>
      <c r="G48" s="1147"/>
      <c r="H48" s="1148"/>
      <c r="I48" s="1148"/>
      <c r="J48" s="1148"/>
      <c r="K48" s="1148"/>
      <c r="L48" s="1148"/>
      <c r="M48" s="1148"/>
      <c r="N48" s="1148"/>
      <c r="O48" s="1148"/>
      <c r="P48" s="1148"/>
      <c r="Q48" s="1148"/>
      <c r="R48" s="1148"/>
      <c r="S48" s="1148"/>
      <c r="T48" s="1148"/>
      <c r="U48" s="1148"/>
      <c r="V48" s="1148"/>
      <c r="W48" s="1148"/>
      <c r="X48" s="1148"/>
      <c r="Y48" s="1148"/>
      <c r="Z48" s="1148"/>
      <c r="AA48" s="1148"/>
      <c r="AB48" s="1148"/>
      <c r="AC48" s="1148"/>
      <c r="AD48" s="1148"/>
      <c r="AE48" s="1148"/>
      <c r="AF48" s="1148"/>
      <c r="AG48" s="172">
        <f>SUM(AG38:AG47)</f>
        <v>0</v>
      </c>
      <c r="AH48" s="220"/>
      <c r="AI48" s="201"/>
      <c r="AJ48" s="208"/>
      <c r="AK48" s="578"/>
      <c r="AL48" s="574"/>
      <c r="AM48" s="43">
        <f>SUM(AM38:AM47)</f>
        <v>0</v>
      </c>
      <c r="AN48" s="1189"/>
      <c r="AO48" s="574"/>
      <c r="AP48" s="804">
        <f>SUM(AP38:AP47)</f>
        <v>0</v>
      </c>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row>
    <row r="49" spans="1:66" customFormat="1">
      <c r="A49" s="1110" t="s">
        <v>75</v>
      </c>
      <c r="B49" s="1111"/>
      <c r="C49" s="1111"/>
      <c r="D49" s="1111"/>
      <c r="E49" s="1111"/>
      <c r="F49" s="1111"/>
      <c r="G49" s="1111"/>
      <c r="H49" s="1111"/>
      <c r="I49" s="1111"/>
      <c r="J49" s="1111"/>
      <c r="K49" s="1111"/>
      <c r="L49" s="1111"/>
      <c r="M49" s="1111"/>
      <c r="N49" s="1111"/>
      <c r="O49" s="1111"/>
      <c r="P49" s="1111"/>
      <c r="Q49" s="1111"/>
      <c r="R49" s="1111"/>
      <c r="S49" s="1111"/>
      <c r="T49" s="1111"/>
      <c r="U49" s="1111"/>
      <c r="V49" s="1111"/>
      <c r="W49" s="1111"/>
      <c r="X49" s="1111"/>
      <c r="Y49" s="1111"/>
      <c r="Z49" s="1111"/>
      <c r="AA49" s="1111"/>
      <c r="AB49" s="1111"/>
      <c r="AC49" s="1111"/>
      <c r="AD49" s="1111"/>
      <c r="AE49" s="1111"/>
      <c r="AF49" s="171"/>
      <c r="AG49" s="542"/>
      <c r="AH49" s="220"/>
      <c r="AI49" s="201"/>
      <c r="AJ49" s="208"/>
      <c r="AK49" s="578"/>
      <c r="AL49" s="574"/>
      <c r="AM49" s="542"/>
      <c r="AN49" s="1189"/>
      <c r="AO49" s="574"/>
      <c r="AP49" s="837"/>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row>
    <row r="50" spans="1:66" customFormat="1">
      <c r="A50" s="1138"/>
      <c r="B50" s="1117"/>
      <c r="C50" s="1138"/>
      <c r="D50" s="1117"/>
      <c r="E50" s="1138"/>
      <c r="F50" s="1117"/>
      <c r="G50" s="1138"/>
      <c r="H50" s="1149" t="str">
        <f>"1."</f>
        <v>1.</v>
      </c>
      <c r="I50" s="1069"/>
      <c r="J50" s="1069"/>
      <c r="K50" s="1150" t="s">
        <v>76</v>
      </c>
      <c r="L50" s="1069"/>
      <c r="M50" s="1069"/>
      <c r="N50" s="1069"/>
      <c r="O50" s="1069"/>
      <c r="P50" s="1069"/>
      <c r="Q50" s="1069"/>
      <c r="R50" s="1069"/>
      <c r="S50" s="1069"/>
      <c r="T50" s="1069"/>
      <c r="U50" s="1069"/>
      <c r="V50" s="1069"/>
      <c r="W50" s="1069"/>
      <c r="X50" s="1069"/>
      <c r="Y50" s="1069"/>
      <c r="Z50" s="1069"/>
      <c r="AA50" s="1069"/>
      <c r="AB50" s="1069"/>
      <c r="AC50" s="1069"/>
      <c r="AD50" s="1069"/>
      <c r="AE50" s="1069"/>
      <c r="AF50" s="1069"/>
      <c r="AG50" s="543"/>
      <c r="AH50" s="220"/>
      <c r="AI50" s="201"/>
      <c r="AJ50" s="208"/>
      <c r="AK50" s="578"/>
      <c r="AL50" s="579"/>
      <c r="AM50" s="582"/>
      <c r="AN50" s="1189"/>
      <c r="AO50" s="574"/>
      <c r="AP50" s="838">
        <f t="shared" ref="AP50:AP51" si="17">AG50+AM50</f>
        <v>0</v>
      </c>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row>
    <row r="51" spans="1:66" customFormat="1">
      <c r="A51" s="1117"/>
      <c r="B51" s="1117"/>
      <c r="C51" s="1117"/>
      <c r="D51" s="1117"/>
      <c r="E51" s="1117"/>
      <c r="F51" s="1117"/>
      <c r="G51" s="1117"/>
      <c r="H51" s="1151" t="str">
        <f>"2."</f>
        <v>2.</v>
      </c>
      <c r="I51" s="1104"/>
      <c r="J51" s="1104"/>
      <c r="K51" s="1142" t="s">
        <v>77</v>
      </c>
      <c r="L51" s="1104"/>
      <c r="M51" s="1104"/>
      <c r="N51" s="1104"/>
      <c r="O51" s="1104"/>
      <c r="P51" s="1104"/>
      <c r="Q51" s="1104"/>
      <c r="R51" s="1104"/>
      <c r="S51" s="1104"/>
      <c r="T51" s="1104"/>
      <c r="U51" s="1104"/>
      <c r="V51" s="1104"/>
      <c r="W51" s="1104"/>
      <c r="X51" s="1104"/>
      <c r="Y51" s="1104"/>
      <c r="Z51" s="1104"/>
      <c r="AA51" s="1104"/>
      <c r="AB51" s="1104"/>
      <c r="AC51" s="1104"/>
      <c r="AD51" s="1104"/>
      <c r="AE51" s="1104"/>
      <c r="AF51" s="1104"/>
      <c r="AG51" s="544"/>
      <c r="AH51" s="220"/>
      <c r="AI51" s="201"/>
      <c r="AJ51" s="208"/>
      <c r="AK51" s="578"/>
      <c r="AL51" s="574"/>
      <c r="AM51" s="581"/>
      <c r="AN51" s="1189"/>
      <c r="AO51" s="574"/>
      <c r="AP51" s="838">
        <f t="shared" si="17"/>
        <v>0</v>
      </c>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row>
    <row r="52" spans="1:66" customFormat="1" ht="13.5" thickBot="1">
      <c r="A52" s="1143" t="s">
        <v>78</v>
      </c>
      <c r="B52" s="1144"/>
      <c r="C52" s="1144"/>
      <c r="D52" s="1144"/>
      <c r="E52" s="1144"/>
      <c r="F52" s="1144"/>
      <c r="G52" s="1144"/>
      <c r="H52" s="1144"/>
      <c r="I52" s="1144"/>
      <c r="J52" s="1144"/>
      <c r="K52" s="1144"/>
      <c r="L52" s="1144"/>
      <c r="M52" s="1144"/>
      <c r="N52" s="1144"/>
      <c r="O52" s="1144"/>
      <c r="P52" s="1144"/>
      <c r="Q52" s="1144"/>
      <c r="R52" s="1144"/>
      <c r="S52" s="1144"/>
      <c r="T52" s="1144"/>
      <c r="U52" s="1144"/>
      <c r="V52" s="1144"/>
      <c r="W52" s="1144"/>
      <c r="X52" s="1144"/>
      <c r="Y52" s="1144"/>
      <c r="Z52" s="1144"/>
      <c r="AA52" s="1144"/>
      <c r="AB52" s="1144"/>
      <c r="AC52" s="1144"/>
      <c r="AD52" s="1144"/>
      <c r="AE52" s="1144"/>
      <c r="AF52" s="1144"/>
      <c r="AG52" s="44">
        <f>SUM(AG50:AG51)</f>
        <v>0</v>
      </c>
      <c r="AH52" s="220"/>
      <c r="AI52" s="201"/>
      <c r="AJ52" s="208"/>
      <c r="AK52" s="578"/>
      <c r="AL52" s="574"/>
      <c r="AM52" s="43">
        <f>SUM(AM50:AM51)</f>
        <v>0</v>
      </c>
      <c r="AN52" s="1189"/>
      <c r="AO52" s="574"/>
      <c r="AP52" s="842">
        <f>SUM(AP50:AP51)</f>
        <v>0</v>
      </c>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row>
    <row r="53" spans="1:66" customFormat="1">
      <c r="A53" s="1092" t="s">
        <v>79</v>
      </c>
      <c r="B53" s="1091"/>
      <c r="C53" s="1091"/>
      <c r="D53" s="1091"/>
      <c r="E53" s="1091"/>
      <c r="F53" s="1091"/>
      <c r="G53" s="1091"/>
      <c r="H53" s="1057"/>
      <c r="I53" s="1057"/>
      <c r="J53" s="1057"/>
      <c r="K53" s="1057"/>
      <c r="L53" s="1057"/>
      <c r="M53" s="1057"/>
      <c r="N53" s="1057"/>
      <c r="O53" s="1057"/>
      <c r="P53" s="1057"/>
      <c r="Q53" s="1057"/>
      <c r="R53" s="1057"/>
      <c r="S53" s="1057"/>
      <c r="T53" s="1057"/>
      <c r="U53" s="1057"/>
      <c r="V53" s="1057"/>
      <c r="W53" s="1057"/>
      <c r="X53" s="1057"/>
      <c r="Y53" s="1057"/>
      <c r="Z53" s="1057"/>
      <c r="AA53" s="1057"/>
      <c r="AB53" s="1057"/>
      <c r="AC53" s="1057"/>
      <c r="AD53" s="1057"/>
      <c r="AE53" s="1057"/>
      <c r="AF53" s="165"/>
      <c r="AG53" s="545"/>
      <c r="AH53" s="220"/>
      <c r="AI53" s="201"/>
      <c r="AJ53" s="208"/>
      <c r="AK53" s="578"/>
      <c r="AL53" s="574"/>
      <c r="AM53" s="545"/>
      <c r="AN53" s="1189"/>
      <c r="AO53" s="574"/>
      <c r="AP53" s="837"/>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row>
    <row r="54" spans="1:66" customFormat="1">
      <c r="A54" s="1120"/>
      <c r="B54" s="1121"/>
      <c r="C54" s="1123"/>
      <c r="D54" s="1121"/>
      <c r="E54" s="1123"/>
      <c r="F54" s="1121"/>
      <c r="G54" s="1141"/>
      <c r="H54" s="1136" t="str">
        <f>"1."</f>
        <v>1.</v>
      </c>
      <c r="I54" s="1069"/>
      <c r="J54" s="1069"/>
      <c r="K54" s="1150" t="s">
        <v>80</v>
      </c>
      <c r="L54" s="1069"/>
      <c r="M54" s="1069"/>
      <c r="N54" s="1069"/>
      <c r="O54" s="1069"/>
      <c r="P54" s="1069"/>
      <c r="Q54" s="1069"/>
      <c r="R54" s="1069"/>
      <c r="S54" s="1069"/>
      <c r="T54" s="1069"/>
      <c r="U54" s="1069"/>
      <c r="V54" s="1069"/>
      <c r="W54" s="1069"/>
      <c r="X54" s="1069"/>
      <c r="Y54" s="1069"/>
      <c r="Z54" s="1069"/>
      <c r="AA54" s="1069"/>
      <c r="AB54" s="1069"/>
      <c r="AC54" s="1069"/>
      <c r="AD54" s="1069"/>
      <c r="AE54" s="1069"/>
      <c r="AF54" s="1069"/>
      <c r="AG54" s="320"/>
      <c r="AH54" s="220"/>
      <c r="AI54" s="201"/>
      <c r="AJ54" s="208"/>
      <c r="AK54" s="578"/>
      <c r="AL54" s="574"/>
      <c r="AM54" s="580"/>
      <c r="AN54" s="1189"/>
      <c r="AO54" s="574"/>
      <c r="AP54" s="838">
        <f t="shared" ref="AP54:AP58" si="18">AG54+AM54</f>
        <v>0</v>
      </c>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row>
    <row r="55" spans="1:66" customFormat="1">
      <c r="A55" s="1122"/>
      <c r="B55" s="1117"/>
      <c r="C55" s="1117"/>
      <c r="D55" s="1117"/>
      <c r="E55" s="1117"/>
      <c r="F55" s="1117"/>
      <c r="G55" s="1140"/>
      <c r="H55" s="1131" t="str">
        <f>"2."</f>
        <v>2.</v>
      </c>
      <c r="I55" s="1076"/>
      <c r="J55" s="1076"/>
      <c r="K55" s="1157" t="s">
        <v>81</v>
      </c>
      <c r="L55" s="1076"/>
      <c r="M55" s="1076"/>
      <c r="N55" s="1076"/>
      <c r="O55" s="1076"/>
      <c r="P55" s="1076"/>
      <c r="Q55" s="1076"/>
      <c r="R55" s="1076"/>
      <c r="S55" s="1076"/>
      <c r="T55" s="1076"/>
      <c r="U55" s="1076"/>
      <c r="V55" s="1076"/>
      <c r="W55" s="1076"/>
      <c r="X55" s="1076"/>
      <c r="Y55" s="1076"/>
      <c r="Z55" s="1076"/>
      <c r="AA55" s="1076"/>
      <c r="AB55" s="1076"/>
      <c r="AC55" s="1076"/>
      <c r="AD55" s="1076"/>
      <c r="AE55" s="1076"/>
      <c r="AF55" s="1076"/>
      <c r="AG55" s="321"/>
      <c r="AH55" s="220"/>
      <c r="AI55" s="201"/>
      <c r="AJ55" s="208"/>
      <c r="AK55" s="578"/>
      <c r="AL55" s="574"/>
      <c r="AM55" s="580"/>
      <c r="AN55" s="1189"/>
      <c r="AO55" s="574"/>
      <c r="AP55" s="839">
        <f t="shared" si="18"/>
        <v>0</v>
      </c>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row>
    <row r="56" spans="1:66" customFormat="1">
      <c r="A56" s="1137"/>
      <c r="B56" s="1117"/>
      <c r="C56" s="1138"/>
      <c r="D56" s="1117"/>
      <c r="E56" s="1138"/>
      <c r="F56" s="1117"/>
      <c r="G56" s="1139"/>
      <c r="H56" s="1131" t="str">
        <f>"3."</f>
        <v>3.</v>
      </c>
      <c r="I56" s="1076"/>
      <c r="J56" s="1076"/>
      <c r="K56" s="1157" t="s">
        <v>82</v>
      </c>
      <c r="L56" s="1076"/>
      <c r="M56" s="1076"/>
      <c r="N56" s="1076"/>
      <c r="O56" s="1076"/>
      <c r="P56" s="1076"/>
      <c r="Q56" s="1076"/>
      <c r="R56" s="1076"/>
      <c r="S56" s="1076"/>
      <c r="T56" s="1076"/>
      <c r="U56" s="1076"/>
      <c r="V56" s="1076"/>
      <c r="W56" s="1076"/>
      <c r="X56" s="1076"/>
      <c r="Y56" s="1076"/>
      <c r="Z56" s="1076"/>
      <c r="AA56" s="1076"/>
      <c r="AB56" s="1076"/>
      <c r="AC56" s="1076"/>
      <c r="AD56" s="1076"/>
      <c r="AE56" s="1076"/>
      <c r="AF56" s="1076"/>
      <c r="AG56" s="321"/>
      <c r="AH56" s="220"/>
      <c r="AI56" s="201"/>
      <c r="AJ56" s="208"/>
      <c r="AK56" s="578"/>
      <c r="AL56" s="574"/>
      <c r="AM56" s="580"/>
      <c r="AN56" s="1189"/>
      <c r="AO56" s="574"/>
      <c r="AP56" s="838">
        <f t="shared" si="18"/>
        <v>0</v>
      </c>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row>
    <row r="57" spans="1:66" customFormat="1">
      <c r="A57" s="1122"/>
      <c r="B57" s="1117"/>
      <c r="C57" s="1117"/>
      <c r="D57" s="1117"/>
      <c r="E57" s="1117"/>
      <c r="F57" s="1117"/>
      <c r="G57" s="1140"/>
      <c r="H57" s="1131" t="str">
        <f>"4."</f>
        <v>4.</v>
      </c>
      <c r="I57" s="1076"/>
      <c r="J57" s="1076"/>
      <c r="K57" s="1157" t="s">
        <v>83</v>
      </c>
      <c r="L57" s="1076"/>
      <c r="M57" s="1076"/>
      <c r="N57" s="1076"/>
      <c r="O57" s="1076"/>
      <c r="P57" s="1076"/>
      <c r="Q57" s="1076"/>
      <c r="R57" s="1076"/>
      <c r="S57" s="1076"/>
      <c r="T57" s="1076"/>
      <c r="U57" s="1076"/>
      <c r="V57" s="1076"/>
      <c r="W57" s="1076"/>
      <c r="X57" s="1076"/>
      <c r="Y57" s="1076"/>
      <c r="Z57" s="1076"/>
      <c r="AA57" s="1076"/>
      <c r="AB57" s="1076"/>
      <c r="AC57" s="1076"/>
      <c r="AD57" s="1076"/>
      <c r="AE57" s="1076"/>
      <c r="AF57" s="1076"/>
      <c r="AG57" s="321"/>
      <c r="AH57" s="220"/>
      <c r="AI57" s="201"/>
      <c r="AJ57" s="208"/>
      <c r="AK57" s="578"/>
      <c r="AL57" s="574"/>
      <c r="AM57" s="580"/>
      <c r="AN57" s="1189"/>
      <c r="AO57" s="574"/>
      <c r="AP57" s="839">
        <f t="shared" si="18"/>
        <v>0</v>
      </c>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row>
    <row r="58" spans="1:66" customFormat="1">
      <c r="A58" s="1137"/>
      <c r="B58" s="1117"/>
      <c r="C58" s="1138"/>
      <c r="D58" s="1117"/>
      <c r="E58" s="1138"/>
      <c r="F58" s="1117"/>
      <c r="G58" s="1139"/>
      <c r="H58" s="1131" t="str">
        <f>"5."</f>
        <v>5.</v>
      </c>
      <c r="I58" s="1076"/>
      <c r="J58" s="1076"/>
      <c r="K58" s="1158" t="s">
        <v>84</v>
      </c>
      <c r="L58" s="1159"/>
      <c r="M58" s="1159"/>
      <c r="N58" s="1159"/>
      <c r="O58" s="1159"/>
      <c r="P58" s="1159"/>
      <c r="Q58" s="1159"/>
      <c r="R58" s="1159"/>
      <c r="S58" s="1159"/>
      <c r="T58" s="1159"/>
      <c r="U58" s="1159"/>
      <c r="V58" s="1159"/>
      <c r="W58" s="1159"/>
      <c r="X58" s="1159"/>
      <c r="Y58" s="1159"/>
      <c r="Z58" s="1159"/>
      <c r="AA58" s="1159"/>
      <c r="AB58" s="1159"/>
      <c r="AC58" s="1159"/>
      <c r="AD58" s="1159"/>
      <c r="AE58" s="1159"/>
      <c r="AF58" s="1159"/>
      <c r="AG58" s="546"/>
      <c r="AH58" s="220"/>
      <c r="AI58" s="201"/>
      <c r="AJ58" s="208"/>
      <c r="AK58" s="578" t="s">
        <v>85</v>
      </c>
      <c r="AL58" s="574"/>
      <c r="AM58" s="580"/>
      <c r="AN58" s="1189"/>
      <c r="AO58" s="574"/>
      <c r="AP58" s="844">
        <f t="shared" si="18"/>
        <v>0</v>
      </c>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row>
    <row r="59" spans="1:66" customFormat="1">
      <c r="A59" s="1187"/>
      <c r="B59" s="1153"/>
      <c r="C59" s="1153"/>
      <c r="D59" s="1153"/>
      <c r="E59" s="1153"/>
      <c r="F59" s="1153"/>
      <c r="G59" s="1166"/>
      <c r="H59" s="1156" t="s">
        <v>70</v>
      </c>
      <c r="I59" s="1104"/>
      <c r="J59" s="1155"/>
      <c r="K59" s="1106"/>
      <c r="L59" s="1160" t="s">
        <v>86</v>
      </c>
      <c r="M59" s="1104"/>
      <c r="N59" s="1104"/>
      <c r="O59" s="1104"/>
      <c r="P59" s="1104"/>
      <c r="Q59" s="1104"/>
      <c r="R59" s="1104"/>
      <c r="S59" s="1104"/>
      <c r="T59" s="1104"/>
      <c r="U59" s="1104"/>
      <c r="V59" s="1104"/>
      <c r="W59" s="1104"/>
      <c r="X59" s="1104"/>
      <c r="Y59" s="1104"/>
      <c r="Z59" s="1104"/>
      <c r="AA59" s="1104"/>
      <c r="AB59" s="1104"/>
      <c r="AC59" s="1104"/>
      <c r="AD59" s="1104"/>
      <c r="AE59" s="1104"/>
      <c r="AF59" s="45"/>
      <c r="AG59" s="547"/>
      <c r="AH59" s="220"/>
      <c r="AI59" s="201"/>
      <c r="AJ59" s="208"/>
      <c r="AK59" s="578"/>
      <c r="AL59" s="574"/>
      <c r="AM59" s="547"/>
      <c r="AN59" s="1189"/>
      <c r="AO59" s="574"/>
      <c r="AP59" s="845"/>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row>
    <row r="60" spans="1:66" customFormat="1" ht="13.5" thickBot="1">
      <c r="A60" s="1161" t="s">
        <v>87</v>
      </c>
      <c r="B60" s="1085"/>
      <c r="C60" s="1085"/>
      <c r="D60" s="1085"/>
      <c r="E60" s="1085"/>
      <c r="F60" s="1085"/>
      <c r="G60" s="1085"/>
      <c r="H60" s="1144"/>
      <c r="I60" s="1144"/>
      <c r="J60" s="1144"/>
      <c r="K60" s="1144"/>
      <c r="L60" s="1144"/>
      <c r="M60" s="1144"/>
      <c r="N60" s="1144"/>
      <c r="O60" s="1144"/>
      <c r="P60" s="1144"/>
      <c r="Q60" s="1144"/>
      <c r="R60" s="1144"/>
      <c r="S60" s="1144"/>
      <c r="T60" s="1144"/>
      <c r="U60" s="1144"/>
      <c r="V60" s="1144"/>
      <c r="W60" s="1144"/>
      <c r="X60" s="1144"/>
      <c r="Y60" s="1144"/>
      <c r="Z60" s="1144"/>
      <c r="AA60" s="1144"/>
      <c r="AB60" s="1144"/>
      <c r="AC60" s="1144"/>
      <c r="AD60" s="1144"/>
      <c r="AE60" s="1144"/>
      <c r="AF60" s="174"/>
      <c r="AG60" s="175">
        <f>SUM(AG54:AG58)</f>
        <v>0</v>
      </c>
      <c r="AH60" s="220"/>
      <c r="AI60" s="201"/>
      <c r="AJ60" s="208"/>
      <c r="AK60" s="578"/>
      <c r="AL60" s="574"/>
      <c r="AM60" s="43">
        <f>SUM(AM54:AM58)</f>
        <v>0</v>
      </c>
      <c r="AN60" s="1189"/>
      <c r="AO60" s="574"/>
      <c r="AP60" s="804">
        <f>SUM(AP54:AP58)</f>
        <v>0</v>
      </c>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row>
    <row r="61" spans="1:66" customFormat="1">
      <c r="A61" s="1092" t="s">
        <v>88</v>
      </c>
      <c r="B61" s="1091"/>
      <c r="C61" s="1091"/>
      <c r="D61" s="1091"/>
      <c r="E61" s="1091"/>
      <c r="F61" s="1091"/>
      <c r="G61" s="1091"/>
      <c r="H61" s="1057"/>
      <c r="I61" s="1057"/>
      <c r="J61" s="1057"/>
      <c r="K61" s="1057"/>
      <c r="L61" s="1057"/>
      <c r="M61" s="1057"/>
      <c r="N61" s="1057"/>
      <c r="O61" s="1057"/>
      <c r="P61" s="1057"/>
      <c r="Q61" s="1057"/>
      <c r="R61" s="1057"/>
      <c r="S61" s="1057"/>
      <c r="T61" s="1057"/>
      <c r="U61" s="1057"/>
      <c r="V61" s="1057"/>
      <c r="W61" s="1057"/>
      <c r="X61" s="1057"/>
      <c r="Y61" s="1057"/>
      <c r="Z61" s="1057"/>
      <c r="AA61" s="1057"/>
      <c r="AB61" s="1057"/>
      <c r="AC61" s="1057"/>
      <c r="AD61" s="1057"/>
      <c r="AE61" s="1057"/>
      <c r="AF61" s="46"/>
      <c r="AG61" s="541"/>
      <c r="AH61" s="220"/>
      <c r="AI61" s="201"/>
      <c r="AJ61" s="208"/>
      <c r="AK61" s="578"/>
      <c r="AL61" s="574"/>
      <c r="AM61" s="541"/>
      <c r="AN61" s="1189"/>
      <c r="AO61" s="574"/>
      <c r="AP61" s="837"/>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row>
    <row r="62" spans="1:66" customFormat="1">
      <c r="A62" s="1120"/>
      <c r="B62" s="1121"/>
      <c r="C62" s="1123"/>
      <c r="D62" s="1121"/>
      <c r="E62" s="1123"/>
      <c r="F62" s="1121"/>
      <c r="G62" s="1141"/>
      <c r="H62" s="1136" t="str">
        <f>"1."</f>
        <v>1.</v>
      </c>
      <c r="I62" s="1069"/>
      <c r="J62" s="1069"/>
      <c r="K62" s="1150" t="s">
        <v>89</v>
      </c>
      <c r="L62" s="1069"/>
      <c r="M62" s="1069"/>
      <c r="N62" s="1069"/>
      <c r="O62" s="1069"/>
      <c r="P62" s="1069"/>
      <c r="Q62" s="1069"/>
      <c r="R62" s="1069"/>
      <c r="S62" s="1069"/>
      <c r="T62" s="1069"/>
      <c r="U62" s="1069"/>
      <c r="V62" s="1069"/>
      <c r="W62" s="1069"/>
      <c r="X62" s="1069"/>
      <c r="Y62" s="1069"/>
      <c r="Z62" s="1069"/>
      <c r="AA62" s="1069"/>
      <c r="AB62" s="1069"/>
      <c r="AC62" s="1069"/>
      <c r="AD62" s="1069"/>
      <c r="AE62" s="1069"/>
      <c r="AF62" s="1162"/>
      <c r="AG62" s="548"/>
      <c r="AH62" s="220"/>
      <c r="AI62" s="201"/>
      <c r="AJ62" s="208"/>
      <c r="AK62" s="578"/>
      <c r="AL62" s="574"/>
      <c r="AM62" s="580"/>
      <c r="AN62" s="1189"/>
      <c r="AO62" s="574"/>
      <c r="AP62" s="839">
        <f t="shared" ref="AP62:AP71" si="19">AG62+AM62</f>
        <v>0</v>
      </c>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row>
    <row r="63" spans="1:66" customFormat="1">
      <c r="A63" s="1122"/>
      <c r="B63" s="1117"/>
      <c r="C63" s="1117"/>
      <c r="D63" s="1117"/>
      <c r="E63" s="1117"/>
      <c r="F63" s="1117"/>
      <c r="G63" s="1140"/>
      <c r="H63" s="1131" t="str">
        <f>"2."</f>
        <v>2.</v>
      </c>
      <c r="I63" s="1076"/>
      <c r="J63" s="1076"/>
      <c r="K63" s="1163" t="s">
        <v>90</v>
      </c>
      <c r="L63" s="1076"/>
      <c r="M63" s="1076"/>
      <c r="N63" s="1076"/>
      <c r="O63" s="1076"/>
      <c r="P63" s="1076"/>
      <c r="Q63" s="1076"/>
      <c r="R63" s="1076"/>
      <c r="S63" s="1076"/>
      <c r="T63" s="1076"/>
      <c r="U63" s="1076"/>
      <c r="V63" s="1076"/>
      <c r="W63" s="1076"/>
      <c r="X63" s="1076"/>
      <c r="Y63" s="1076"/>
      <c r="Z63" s="1076"/>
      <c r="AA63" s="1076"/>
      <c r="AB63" s="1076"/>
      <c r="AC63" s="1076"/>
      <c r="AD63" s="1076"/>
      <c r="AE63" s="1076"/>
      <c r="AF63" s="176"/>
      <c r="AG63" s="321"/>
      <c r="AH63" s="220"/>
      <c r="AI63" s="201"/>
      <c r="AJ63" s="208"/>
      <c r="AK63" s="578"/>
      <c r="AL63" s="574"/>
      <c r="AM63" s="580"/>
      <c r="AN63" s="1189"/>
      <c r="AO63" s="574"/>
      <c r="AP63" s="839">
        <f t="shared" si="19"/>
        <v>0</v>
      </c>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row>
    <row r="64" spans="1:66" customFormat="1">
      <c r="A64" s="1137"/>
      <c r="B64" s="1117"/>
      <c r="C64" s="1138"/>
      <c r="D64" s="1117"/>
      <c r="E64" s="1138"/>
      <c r="F64" s="1117"/>
      <c r="G64" s="1139"/>
      <c r="H64" s="1131" t="str">
        <f>"3."</f>
        <v>3.</v>
      </c>
      <c r="I64" s="1076"/>
      <c r="J64" s="1076"/>
      <c r="K64" s="1164" t="s">
        <v>91</v>
      </c>
      <c r="L64" s="1063"/>
      <c r="M64" s="1063"/>
      <c r="N64" s="1063"/>
      <c r="O64" s="1063"/>
      <c r="P64" s="1063"/>
      <c r="Q64" s="1063"/>
      <c r="R64" s="1063"/>
      <c r="S64" s="1063"/>
      <c r="T64" s="1063"/>
      <c r="U64" s="1063"/>
      <c r="V64" s="1063"/>
      <c r="W64" s="1063"/>
      <c r="X64" s="1063"/>
      <c r="Y64" s="1063"/>
      <c r="Z64" s="1063"/>
      <c r="AA64" s="1063"/>
      <c r="AB64" s="1063"/>
      <c r="AC64" s="1063"/>
      <c r="AD64" s="1063"/>
      <c r="AE64" s="1063"/>
      <c r="AF64" s="1165"/>
      <c r="AG64" s="321"/>
      <c r="AH64" s="220"/>
      <c r="AI64" s="201"/>
      <c r="AJ64" s="208"/>
      <c r="AK64" s="578"/>
      <c r="AL64" s="574"/>
      <c r="AM64" s="580"/>
      <c r="AN64" s="1189"/>
      <c r="AO64" s="574"/>
      <c r="AP64" s="839">
        <f t="shared" si="19"/>
        <v>0</v>
      </c>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row>
    <row r="65" spans="1:66" customFormat="1">
      <c r="A65" s="1122"/>
      <c r="B65" s="1117"/>
      <c r="C65" s="1117"/>
      <c r="D65" s="1117"/>
      <c r="E65" s="1117"/>
      <c r="F65" s="1117"/>
      <c r="G65" s="1140"/>
      <c r="H65" s="1131" t="str">
        <f>"4."</f>
        <v>4.</v>
      </c>
      <c r="I65" s="1076"/>
      <c r="J65" s="1076"/>
      <c r="K65" s="1164" t="s">
        <v>92</v>
      </c>
      <c r="L65" s="1063"/>
      <c r="M65" s="1063"/>
      <c r="N65" s="1063"/>
      <c r="O65" s="1063"/>
      <c r="P65" s="1063"/>
      <c r="Q65" s="1063"/>
      <c r="R65" s="1063"/>
      <c r="S65" s="1063"/>
      <c r="T65" s="1063"/>
      <c r="U65" s="1063"/>
      <c r="V65" s="1063"/>
      <c r="W65" s="1063"/>
      <c r="X65" s="1063"/>
      <c r="Y65" s="1063"/>
      <c r="Z65" s="1063"/>
      <c r="AA65" s="1063"/>
      <c r="AB65" s="1063"/>
      <c r="AC65" s="1063"/>
      <c r="AD65" s="1063"/>
      <c r="AE65" s="1063"/>
      <c r="AF65" s="1165"/>
      <c r="AG65" s="321"/>
      <c r="AH65" s="220"/>
      <c r="AI65" s="201"/>
      <c r="AJ65" s="208"/>
      <c r="AK65" s="578"/>
      <c r="AL65" s="574"/>
      <c r="AM65" s="580"/>
      <c r="AN65" s="1189"/>
      <c r="AO65" s="574"/>
      <c r="AP65" s="838">
        <f t="shared" si="19"/>
        <v>0</v>
      </c>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row>
    <row r="66" spans="1:66" customFormat="1">
      <c r="A66" s="1137"/>
      <c r="B66" s="1117"/>
      <c r="C66" s="1138"/>
      <c r="D66" s="1117"/>
      <c r="E66" s="1138"/>
      <c r="F66" s="1117"/>
      <c r="G66" s="1139"/>
      <c r="H66" s="1131" t="str">
        <f>"5."</f>
        <v>5.</v>
      </c>
      <c r="I66" s="1076"/>
      <c r="J66" s="1076"/>
      <c r="K66" s="1164" t="s">
        <v>503</v>
      </c>
      <c r="L66" s="1063"/>
      <c r="M66" s="1063"/>
      <c r="N66" s="1063"/>
      <c r="O66" s="1063"/>
      <c r="P66" s="1063"/>
      <c r="Q66" s="1063"/>
      <c r="R66" s="1063"/>
      <c r="S66" s="1063"/>
      <c r="T66" s="1063"/>
      <c r="U66" s="1063"/>
      <c r="V66" s="1063"/>
      <c r="W66" s="1063"/>
      <c r="X66" s="1063"/>
      <c r="Y66" s="1063"/>
      <c r="Z66" s="1063"/>
      <c r="AA66" s="1063"/>
      <c r="AB66" s="1063"/>
      <c r="AC66" s="1063"/>
      <c r="AD66" s="1063"/>
      <c r="AE66" s="1063"/>
      <c r="AF66" s="1165"/>
      <c r="AG66" s="321"/>
      <c r="AH66" s="371">
        <f t="shared" ref="AH66:AH70" si="20">IF(AG66&gt;25000,(25000),(AG66))</f>
        <v>0</v>
      </c>
      <c r="AI66" s="201">
        <f>IF(AG66&gt;25000,((AG66-25000)),(0))</f>
        <v>0</v>
      </c>
      <c r="AJ66" s="208"/>
      <c r="AK66" s="578"/>
      <c r="AL66" s="574"/>
      <c r="AM66" s="580"/>
      <c r="AN66" s="1189"/>
      <c r="AO66" s="574"/>
      <c r="AP66" s="839">
        <f t="shared" si="19"/>
        <v>0</v>
      </c>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row>
    <row r="67" spans="1:66" customFormat="1" outlineLevel="1">
      <c r="A67" s="1122"/>
      <c r="B67" s="1117"/>
      <c r="C67" s="1117"/>
      <c r="D67" s="1117"/>
      <c r="E67" s="1117"/>
      <c r="F67" s="1117"/>
      <c r="G67" s="1140"/>
      <c r="H67" s="1131" t="str">
        <f>"6."</f>
        <v>6.</v>
      </c>
      <c r="I67" s="1076"/>
      <c r="J67" s="1076"/>
      <c r="K67" s="1164" t="s">
        <v>504</v>
      </c>
      <c r="L67" s="1063"/>
      <c r="M67" s="1063"/>
      <c r="N67" s="1063"/>
      <c r="O67" s="1063"/>
      <c r="P67" s="1063"/>
      <c r="Q67" s="1063"/>
      <c r="R67" s="1063"/>
      <c r="S67" s="1063"/>
      <c r="T67" s="1063"/>
      <c r="U67" s="1063"/>
      <c r="V67" s="1063"/>
      <c r="W67" s="1063"/>
      <c r="X67" s="1063"/>
      <c r="Y67" s="1063"/>
      <c r="Z67" s="1063"/>
      <c r="AA67" s="1063"/>
      <c r="AB67" s="1063"/>
      <c r="AC67" s="1063"/>
      <c r="AD67" s="1063"/>
      <c r="AE67" s="1063"/>
      <c r="AF67" s="1165"/>
      <c r="AG67" s="321"/>
      <c r="AH67" s="371">
        <f t="shared" si="20"/>
        <v>0</v>
      </c>
      <c r="AI67" s="201">
        <f t="shared" ref="AI67:AI70" si="21">IF(AG67&gt;25000,((AG67-25000)),(0))</f>
        <v>0</v>
      </c>
      <c r="AJ67" s="208"/>
      <c r="AK67" s="578"/>
      <c r="AL67" s="574"/>
      <c r="AM67" s="580"/>
      <c r="AN67" s="1189"/>
      <c r="AO67" s="574"/>
      <c r="AP67" s="839">
        <f t="shared" si="19"/>
        <v>0</v>
      </c>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row>
    <row r="68" spans="1:66" customFormat="1" outlineLevel="1">
      <c r="A68" s="1137"/>
      <c r="B68" s="1117"/>
      <c r="C68" s="1138"/>
      <c r="D68" s="1117"/>
      <c r="E68" s="1138"/>
      <c r="F68" s="1117"/>
      <c r="G68" s="1139"/>
      <c r="H68" s="1131" t="str">
        <f>"7."</f>
        <v>7.</v>
      </c>
      <c r="I68" s="1076"/>
      <c r="J68" s="1076"/>
      <c r="K68" s="1164" t="s">
        <v>93</v>
      </c>
      <c r="L68" s="1063"/>
      <c r="M68" s="1063"/>
      <c r="N68" s="1063"/>
      <c r="O68" s="1063"/>
      <c r="P68" s="1063"/>
      <c r="Q68" s="1063"/>
      <c r="R68" s="1063"/>
      <c r="S68" s="1063"/>
      <c r="T68" s="1063"/>
      <c r="U68" s="1063"/>
      <c r="V68" s="1063"/>
      <c r="W68" s="1063"/>
      <c r="X68" s="1063"/>
      <c r="Y68" s="1063"/>
      <c r="Z68" s="1063"/>
      <c r="AA68" s="1063"/>
      <c r="AB68" s="1063"/>
      <c r="AC68" s="1063"/>
      <c r="AD68" s="1063"/>
      <c r="AE68" s="1063"/>
      <c r="AF68" s="1165"/>
      <c r="AG68" s="321"/>
      <c r="AH68" s="371">
        <f t="shared" si="20"/>
        <v>0</v>
      </c>
      <c r="AI68" s="201">
        <f t="shared" si="21"/>
        <v>0</v>
      </c>
      <c r="AJ68" s="208"/>
      <c r="AK68" s="578"/>
      <c r="AL68" s="574"/>
      <c r="AM68" s="580"/>
      <c r="AN68" s="1189"/>
      <c r="AO68" s="574"/>
      <c r="AP68" s="839">
        <f t="shared" si="19"/>
        <v>0</v>
      </c>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row>
    <row r="69" spans="1:66" customFormat="1" outlineLevel="1">
      <c r="A69" s="1122"/>
      <c r="B69" s="1117"/>
      <c r="C69" s="1117"/>
      <c r="D69" s="1117"/>
      <c r="E69" s="1117"/>
      <c r="F69" s="1117"/>
      <c r="G69" s="1140"/>
      <c r="H69" s="1131" t="str">
        <f>"8."</f>
        <v>8.</v>
      </c>
      <c r="I69" s="1076"/>
      <c r="J69" s="1076"/>
      <c r="K69" s="1164" t="s">
        <v>94</v>
      </c>
      <c r="L69" s="1063"/>
      <c r="M69" s="1063"/>
      <c r="N69" s="1063"/>
      <c r="O69" s="1063"/>
      <c r="P69" s="1063"/>
      <c r="Q69" s="1063"/>
      <c r="R69" s="1063"/>
      <c r="S69" s="1063"/>
      <c r="T69" s="1063"/>
      <c r="U69" s="1063"/>
      <c r="V69" s="1063"/>
      <c r="W69" s="1063"/>
      <c r="X69" s="1063"/>
      <c r="Y69" s="1063"/>
      <c r="Z69" s="1063"/>
      <c r="AA69" s="1063"/>
      <c r="AB69" s="1063"/>
      <c r="AC69" s="1063"/>
      <c r="AD69" s="1063"/>
      <c r="AE69" s="1063"/>
      <c r="AF69" s="1165"/>
      <c r="AG69" s="321"/>
      <c r="AH69" s="371">
        <f t="shared" si="20"/>
        <v>0</v>
      </c>
      <c r="AI69" s="201">
        <f t="shared" si="21"/>
        <v>0</v>
      </c>
      <c r="AJ69" s="208"/>
      <c r="AK69" s="578"/>
      <c r="AL69" s="574"/>
      <c r="AM69" s="580"/>
      <c r="AN69" s="1189"/>
      <c r="AO69" s="574"/>
      <c r="AP69" s="839">
        <f t="shared" si="19"/>
        <v>0</v>
      </c>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row>
    <row r="70" spans="1:66" customFormat="1" outlineLevel="1">
      <c r="A70" s="1137"/>
      <c r="B70" s="1117"/>
      <c r="C70" s="1138"/>
      <c r="D70" s="1117"/>
      <c r="E70" s="1138"/>
      <c r="F70" s="1117"/>
      <c r="G70" s="1139"/>
      <c r="H70" s="1131" t="str">
        <f>"9."</f>
        <v>9.</v>
      </c>
      <c r="I70" s="1076"/>
      <c r="J70" s="1076"/>
      <c r="K70" s="1164" t="s">
        <v>95</v>
      </c>
      <c r="L70" s="1063"/>
      <c r="M70" s="1063"/>
      <c r="N70" s="1063"/>
      <c r="O70" s="1063"/>
      <c r="P70" s="1063"/>
      <c r="Q70" s="1063"/>
      <c r="R70" s="1063"/>
      <c r="S70" s="1063"/>
      <c r="T70" s="1063"/>
      <c r="U70" s="1063"/>
      <c r="V70" s="1063"/>
      <c r="W70" s="1063"/>
      <c r="X70" s="1063"/>
      <c r="Y70" s="1063"/>
      <c r="Z70" s="1063"/>
      <c r="AA70" s="1063"/>
      <c r="AB70" s="1063"/>
      <c r="AC70" s="1063"/>
      <c r="AD70" s="1063"/>
      <c r="AE70" s="1063"/>
      <c r="AF70" s="1165"/>
      <c r="AG70" s="321"/>
      <c r="AH70" s="371">
        <f t="shared" si="20"/>
        <v>0</v>
      </c>
      <c r="AI70" s="201">
        <f t="shared" si="21"/>
        <v>0</v>
      </c>
      <c r="AJ70" s="208"/>
      <c r="AK70" s="578"/>
      <c r="AL70" s="574"/>
      <c r="AM70" s="580"/>
      <c r="AN70" s="1189"/>
      <c r="AO70" s="574"/>
      <c r="AP70" s="839">
        <f t="shared" si="19"/>
        <v>0</v>
      </c>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row>
    <row r="71" spans="1:66" customFormat="1">
      <c r="A71" s="1187"/>
      <c r="B71" s="1153"/>
      <c r="C71" s="1153"/>
      <c r="D71" s="1153"/>
      <c r="E71" s="1153"/>
      <c r="F71" s="1153"/>
      <c r="G71" s="1166"/>
      <c r="H71" s="1132" t="str">
        <f>"10."</f>
        <v>10.</v>
      </c>
      <c r="I71" s="1104"/>
      <c r="J71" s="1104"/>
      <c r="K71" s="1185" t="s">
        <v>96</v>
      </c>
      <c r="L71" s="1106"/>
      <c r="M71" s="1106"/>
      <c r="N71" s="1106"/>
      <c r="O71" s="1106"/>
      <c r="P71" s="1106"/>
      <c r="Q71" s="1106"/>
      <c r="R71" s="1106"/>
      <c r="S71" s="1106"/>
      <c r="T71" s="1106"/>
      <c r="U71" s="1106"/>
      <c r="V71" s="1106"/>
      <c r="W71" s="1106"/>
      <c r="X71" s="1106"/>
      <c r="Y71" s="1106"/>
      <c r="Z71" s="1106"/>
      <c r="AA71" s="1106"/>
      <c r="AB71" s="1106"/>
      <c r="AC71" s="1106"/>
      <c r="AD71" s="1106"/>
      <c r="AE71" s="1106"/>
      <c r="AF71" s="1186"/>
      <c r="AG71" s="346"/>
      <c r="AH71" s="220"/>
      <c r="AI71" s="201"/>
      <c r="AJ71" s="208"/>
      <c r="AK71" s="578"/>
      <c r="AL71" s="574"/>
      <c r="AM71" s="581"/>
      <c r="AN71" s="1189"/>
      <c r="AO71" s="574"/>
      <c r="AP71" s="843">
        <f t="shared" si="19"/>
        <v>0</v>
      </c>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row>
    <row r="72" spans="1:66" customFormat="1" ht="13.5" thickBot="1">
      <c r="A72" s="1204" t="s">
        <v>97</v>
      </c>
      <c r="B72" s="1091"/>
      <c r="C72" s="1091"/>
      <c r="D72" s="1091"/>
      <c r="E72" s="1091"/>
      <c r="F72" s="1091"/>
      <c r="G72" s="1091"/>
      <c r="H72" s="1073"/>
      <c r="I72" s="1073"/>
      <c r="J72" s="1073"/>
      <c r="K72" s="1073"/>
      <c r="L72" s="1073"/>
      <c r="M72" s="1073"/>
      <c r="N72" s="1073"/>
      <c r="O72" s="1073"/>
      <c r="P72" s="1073"/>
      <c r="Q72" s="1073"/>
      <c r="R72" s="1073"/>
      <c r="S72" s="1073"/>
      <c r="T72" s="1073"/>
      <c r="U72" s="1073"/>
      <c r="V72" s="1073"/>
      <c r="W72" s="1073"/>
      <c r="X72" s="1073"/>
      <c r="Y72" s="1073"/>
      <c r="Z72" s="1073"/>
      <c r="AA72" s="1073"/>
      <c r="AB72" s="1073"/>
      <c r="AC72" s="1073"/>
      <c r="AD72" s="1073"/>
      <c r="AE72" s="1073"/>
      <c r="AF72" s="1073"/>
      <c r="AG72" s="175">
        <f>SUM(AG62:AG71)</f>
        <v>0</v>
      </c>
      <c r="AH72" s="220"/>
      <c r="AI72" s="201"/>
      <c r="AJ72" s="208"/>
      <c r="AK72" s="578"/>
      <c r="AL72" s="574"/>
      <c r="AM72" s="43">
        <f>SUM(AM62:AM71)</f>
        <v>0</v>
      </c>
      <c r="AN72" s="1189"/>
      <c r="AO72" s="574"/>
      <c r="AP72" s="804">
        <f>SUM(AP62:AP71)</f>
        <v>0</v>
      </c>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row>
    <row r="73" spans="1:66" customFormat="1" ht="13.5" thickBot="1">
      <c r="A73" s="1095" t="s">
        <v>98</v>
      </c>
      <c r="B73" s="1096"/>
      <c r="C73" s="1096"/>
      <c r="D73" s="1096"/>
      <c r="E73" s="1096"/>
      <c r="F73" s="1096"/>
      <c r="G73" s="1096"/>
      <c r="H73" s="1096"/>
      <c r="I73" s="1096"/>
      <c r="J73" s="1096"/>
      <c r="K73" s="1096"/>
      <c r="L73" s="1096"/>
      <c r="M73" s="1096"/>
      <c r="N73" s="1096"/>
      <c r="O73" s="1096"/>
      <c r="P73" s="1096"/>
      <c r="Q73" s="1096"/>
      <c r="R73" s="1096"/>
      <c r="S73" s="1096"/>
      <c r="T73" s="1096"/>
      <c r="U73" s="1096"/>
      <c r="V73" s="1096"/>
      <c r="W73" s="1096"/>
      <c r="X73" s="1096"/>
      <c r="Y73" s="1096"/>
      <c r="Z73" s="1096"/>
      <c r="AA73" s="1096"/>
      <c r="AB73" s="1096"/>
      <c r="AC73" s="1096"/>
      <c r="AD73" s="1096"/>
      <c r="AE73" s="1096"/>
      <c r="AF73" s="1096"/>
      <c r="AG73" s="549">
        <f>SUM(AG36,AG48,AG52,AG60,AG72)</f>
        <v>0</v>
      </c>
      <c r="AH73" s="220"/>
      <c r="AI73" s="201"/>
      <c r="AJ73" s="208"/>
      <c r="AK73" s="578"/>
      <c r="AL73" s="574"/>
      <c r="AM73" s="83">
        <f>SUM(AM36,AM48,AM52,AM60,AM72)</f>
        <v>0</v>
      </c>
      <c r="AN73" s="1189"/>
      <c r="AO73" s="574"/>
      <c r="AP73" s="846">
        <f>SUM(AP36,AP48,AP52,AP60,AP72)</f>
        <v>0</v>
      </c>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row>
    <row r="74" spans="1:66" customFormat="1">
      <c r="A74" s="1184" t="s">
        <v>99</v>
      </c>
      <c r="B74" s="1057"/>
      <c r="C74" s="1057"/>
      <c r="D74" s="1057"/>
      <c r="E74" s="1057"/>
      <c r="F74" s="1057"/>
      <c r="G74" s="1057"/>
      <c r="H74" s="1057"/>
      <c r="I74" s="1057"/>
      <c r="J74" s="1057"/>
      <c r="K74" s="1057"/>
      <c r="L74" s="1057"/>
      <c r="M74" s="1057"/>
      <c r="N74" s="1057"/>
      <c r="O74" s="1057"/>
      <c r="P74" s="1057"/>
      <c r="Q74" s="1057"/>
      <c r="R74" s="1057"/>
      <c r="S74" s="1057"/>
      <c r="T74" s="1057"/>
      <c r="U74" s="1057"/>
      <c r="V74" s="1057"/>
      <c r="W74" s="1057"/>
      <c r="X74" s="1057"/>
      <c r="Y74" s="1057"/>
      <c r="Z74" s="1057"/>
      <c r="AA74" s="1057"/>
      <c r="AB74" s="1057"/>
      <c r="AC74" s="1057"/>
      <c r="AD74" s="1057"/>
      <c r="AE74" s="1057"/>
      <c r="AF74" s="165"/>
      <c r="AG74" s="550"/>
      <c r="AH74" s="220"/>
      <c r="AI74" s="201"/>
      <c r="AJ74" s="208"/>
      <c r="AK74" s="583"/>
      <c r="AL74" s="574"/>
      <c r="AM74" s="584"/>
      <c r="AN74" s="1189"/>
      <c r="AO74" s="574"/>
      <c r="AP74" s="847"/>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row>
    <row r="75" spans="1:66" customFormat="1">
      <c r="A75" s="1042"/>
      <c r="B75" s="1043"/>
      <c r="C75" s="1043"/>
      <c r="D75" s="1043"/>
      <c r="E75" s="1043"/>
      <c r="F75" s="1043"/>
      <c r="G75" s="1044"/>
      <c r="H75" s="1172" t="s">
        <v>100</v>
      </c>
      <c r="I75" s="1073"/>
      <c r="J75" s="1073"/>
      <c r="K75" s="1073"/>
      <c r="L75" s="1073"/>
      <c r="M75" s="1073"/>
      <c r="N75" s="1073"/>
      <c r="O75" s="1073"/>
      <c r="P75" s="1073"/>
      <c r="Q75" s="1073"/>
      <c r="R75" s="1073"/>
      <c r="S75" s="1073"/>
      <c r="T75" s="1073"/>
      <c r="U75" s="1073"/>
      <c r="V75" s="1073"/>
      <c r="W75" s="1173"/>
      <c r="X75" s="1175" t="s">
        <v>101</v>
      </c>
      <c r="Y75" s="1176"/>
      <c r="Z75" s="1176"/>
      <c r="AA75" s="1177"/>
      <c r="AB75" s="1180" t="s">
        <v>102</v>
      </c>
      <c r="AC75" s="1176"/>
      <c r="AD75" s="1177"/>
      <c r="AE75" s="781" t="s">
        <v>103</v>
      </c>
      <c r="AF75" s="778"/>
      <c r="AG75" s="551" t="s">
        <v>104</v>
      </c>
      <c r="AH75" s="220"/>
      <c r="AI75" s="201"/>
      <c r="AJ75" s="208"/>
      <c r="AK75" s="585" t="s">
        <v>103</v>
      </c>
      <c r="AL75" s="574"/>
      <c r="AM75" s="557" t="s">
        <v>104</v>
      </c>
      <c r="AN75" s="1189"/>
      <c r="AO75" s="574"/>
      <c r="AP75" s="848" t="s">
        <v>104</v>
      </c>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row>
    <row r="76" spans="1:66" customFormat="1">
      <c r="A76" s="1045"/>
      <c r="B76" s="1046"/>
      <c r="C76" s="1046"/>
      <c r="D76" s="1046"/>
      <c r="E76" s="1046"/>
      <c r="F76" s="1046"/>
      <c r="G76" s="1047"/>
      <c r="H76" s="1167" t="str">
        <f>"1."</f>
        <v>1.</v>
      </c>
      <c r="I76" s="1168"/>
      <c r="J76" s="1168"/>
      <c r="K76" s="1169" t="s">
        <v>105</v>
      </c>
      <c r="L76" s="1170"/>
      <c r="M76" s="1170"/>
      <c r="N76" s="1170"/>
      <c r="O76" s="1170"/>
      <c r="P76" s="1170"/>
      <c r="Q76" s="1170"/>
      <c r="R76" s="1170"/>
      <c r="S76" s="1170"/>
      <c r="T76" s="1170"/>
      <c r="U76" s="1170"/>
      <c r="V76" s="1170"/>
      <c r="W76" s="1171"/>
      <c r="X76" s="1178" t="s">
        <v>106</v>
      </c>
      <c r="Y76" s="1179"/>
      <c r="Z76" s="1179"/>
      <c r="AA76" s="1179"/>
      <c r="AB76" s="1181" t="str">
        <f>IF(ISNUMBER(X76),"Custom Rate",IF(ISBLANK(X76),"",IF(OR(ISBLANK($I$3),ISBLANK($V$3)),"Dates Needed",
_xlfn.CONCAT("| ",'IDC Calculations'!I3,"d at ",'IDC Calculations'!P3*100,"% |",
IF('IDC Calculations'!J3&lt;=0,"",
_xlfn.CONCAT(" ",'IDC Calculations'!J3,"d at ",'IDC Calculations'!Q3*100,"% |",
IF('IDC Calculations'!K3&lt;=0,"",
_xlfn.CONCAT(" ",'IDC Calculations'!K3,"d at ",'IDC Calculations'!R3*100,"% |")
)))))))</f>
        <v>Dates Needed</v>
      </c>
      <c r="AC76" s="1182"/>
      <c r="AD76" s="1183"/>
      <c r="AE76" s="782">
        <f>IF(OR(K76="Modified Total Direct Costs (MTDC)",K76="Other Sponsored Activities",K76="Instruction"),(AG73-AG48-AG60-AG66-AG67-AG68-AG69-AG70-AG71)+SUM(AH66:AH71),IF(K76="Total Direct Costs (TDC)",AG73,IF(K76="DOD Contract",(AG73-AG48-AG60-AG66-AG67-AG68-AG69-AG70-AG71)+SUM(AK37:AK70))))</f>
        <v>0</v>
      </c>
      <c r="AF76" s="780"/>
      <c r="AG76" s="552">
        <f>IF(OR(ISBLANK(X76),AE76=0,ISBLANK($I$3),ISBLANK($V$3)),0,IF(ISNUMBER(X76),X76*AE76,
AE76*'IDC Calculations'!V3))</f>
        <v>0</v>
      </c>
      <c r="AH76" s="220"/>
      <c r="AI76" s="201"/>
      <c r="AJ76" s="208"/>
      <c r="AK76" s="177">
        <f>AM73-SUM(AM48,AM60,AM66,AM67,AM68,AM69,AM70,AM71)</f>
        <v>0</v>
      </c>
      <c r="AL76" s="586"/>
      <c r="AM76" s="587">
        <f>IF(OR(ISBLANK(X76),AK76=0,ISBLANK($I$3),ISBLANK($V$3)),0,IF(ISNUMBER(X76),X76*AK76,
AK76*'IDC Calculations'!V3))</f>
        <v>0</v>
      </c>
      <c r="AN76" s="1189"/>
      <c r="AO76" s="574"/>
      <c r="AP76" s="849">
        <f>AM76+AG76</f>
        <v>0</v>
      </c>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row>
    <row r="77" spans="1:66" customFormat="1">
      <c r="A77" s="1045"/>
      <c r="B77" s="1046"/>
      <c r="C77" s="1046"/>
      <c r="D77" s="1046"/>
      <c r="E77" s="1046"/>
      <c r="F77" s="1046"/>
      <c r="G77" s="1047"/>
      <c r="H77" s="1167" t="str">
        <f>"2."</f>
        <v>2.</v>
      </c>
      <c r="I77" s="1168"/>
      <c r="J77" s="1168"/>
      <c r="K77" s="1169"/>
      <c r="L77" s="1170"/>
      <c r="M77" s="1170"/>
      <c r="N77" s="1170"/>
      <c r="O77" s="1170"/>
      <c r="P77" s="1170"/>
      <c r="Q77" s="1170"/>
      <c r="R77" s="1170"/>
      <c r="S77" s="1170"/>
      <c r="T77" s="1170"/>
      <c r="U77" s="1170"/>
      <c r="V77" s="1170"/>
      <c r="W77" s="1171"/>
      <c r="X77" s="1178"/>
      <c r="Y77" s="1179"/>
      <c r="Z77" s="1179"/>
      <c r="AA77" s="1179"/>
      <c r="AB77" s="1181" t="str">
        <f>IF(ISNUMBER(X77),"Custom Rate",IF(ISBLANK(X77),"",IF(OR(ISBLANK($I$3),ISBLANK($V$3)),"Dates Needed",
_xlfn.CONCAT("| ",'IDC Calculations'!I4,"d at ",'IDC Calculations'!P4*100,"% |",
IF('IDC Calculations'!J4&lt;=0,"",
_xlfn.CONCAT(" ",'IDC Calculations'!J4,"d at ",'IDC Calculations'!Q4*100,"% |",
IF('IDC Calculations'!K4&lt;=0,"",
_xlfn.CONCAT(" ",'IDC Calculations'!K4,"d at ",'IDC Calculations'!R4*100,"% |")
)))))))</f>
        <v/>
      </c>
      <c r="AC77" s="1182"/>
      <c r="AD77" s="1183"/>
      <c r="AE77" s="779">
        <f>IF(OR(K77="Modified Total Direct Costs (MTDC)",K77="Other Sponsored Activities",K77="Instruction"),(AG73-AG48-AG60-AG66-AG67-AG68-AG69-AG70)+SUM(AK37:AK70),IF(K77="Total Direct Costs (TDC)",AG73,IF(K77="Salaries and Wages",AG36,0)))</f>
        <v>0</v>
      </c>
      <c r="AF77" s="178"/>
      <c r="AG77" s="552">
        <f>IF(OR(ISBLANK(X77),AE77=0,ISBLANK($I$3),ISBLANK($V$3)),0,IF(ISNUMBER(X77),X77*AE77,
AE77*'IDC Calculations'!V4))</f>
        <v>0</v>
      </c>
      <c r="AH77" s="220"/>
      <c r="AI77" s="201"/>
      <c r="AJ77" s="208"/>
      <c r="AK77" s="214"/>
      <c r="AL77" s="586"/>
      <c r="AM77" s="461">
        <f>IF(OR(ISBLANK(X77),AK77=0,ISBLANK($I$3),ISBLANK($V$3)),0,IF(ISNUMBER(X77),X77*AK77,
AK77*'IDC Calculations'!V4))</f>
        <v>0</v>
      </c>
      <c r="AN77" s="1189"/>
      <c r="AO77" s="574"/>
      <c r="AP77" s="850"/>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row>
    <row r="78" spans="1:66" customFormat="1">
      <c r="A78" s="1045"/>
      <c r="B78" s="1046"/>
      <c r="C78" s="1046"/>
      <c r="D78" s="1046"/>
      <c r="E78" s="1046"/>
      <c r="F78" s="1046"/>
      <c r="G78" s="1047"/>
      <c r="H78" s="1174" t="s">
        <v>107</v>
      </c>
      <c r="I78" s="1057"/>
      <c r="J78" s="1057"/>
      <c r="K78" s="1057"/>
      <c r="L78" s="1057"/>
      <c r="M78" s="1057"/>
      <c r="N78" s="1057"/>
      <c r="O78" s="1057"/>
      <c r="P78" s="1057"/>
      <c r="Q78" s="1057"/>
      <c r="R78" s="1057"/>
      <c r="S78" s="1057"/>
      <c r="T78" s="1057"/>
      <c r="U78" s="1057"/>
      <c r="V78" s="1057"/>
      <c r="W78" s="1057"/>
      <c r="X78" s="1057"/>
      <c r="Y78" s="1057"/>
      <c r="Z78" s="1057"/>
      <c r="AA78" s="1057"/>
      <c r="AB78" s="1057"/>
      <c r="AC78" s="1057"/>
      <c r="AD78" s="1057"/>
      <c r="AE78" s="1057"/>
      <c r="AF78" s="179"/>
      <c r="AG78" s="1051"/>
      <c r="AH78" s="220"/>
      <c r="AI78" s="201"/>
      <c r="AJ78" s="208"/>
      <c r="AK78" s="1191"/>
      <c r="AL78" s="574"/>
      <c r="AM78" s="588"/>
      <c r="AN78" s="1189"/>
      <c r="AO78" s="574"/>
      <c r="AP78" s="851"/>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row>
    <row r="79" spans="1:66" customFormat="1" ht="25.5" customHeight="1">
      <c r="A79" s="1048"/>
      <c r="B79" s="1049"/>
      <c r="C79" s="1049"/>
      <c r="D79" s="1049"/>
      <c r="E79" s="1049"/>
      <c r="F79" s="1049"/>
      <c r="G79" s="1050"/>
      <c r="H79" s="1041" t="s">
        <v>276</v>
      </c>
      <c r="I79" s="1041"/>
      <c r="J79" s="1041"/>
      <c r="K79" s="1041"/>
      <c r="L79" s="1041"/>
      <c r="M79" s="1041"/>
      <c r="N79" s="1041"/>
      <c r="O79" s="1041"/>
      <c r="P79" s="1041"/>
      <c r="Q79" s="1041"/>
      <c r="R79" s="1041"/>
      <c r="S79" s="1041"/>
      <c r="T79" s="1041"/>
      <c r="U79" s="1041"/>
      <c r="V79" s="1041"/>
      <c r="W79" s="1041"/>
      <c r="X79" s="1041"/>
      <c r="Y79" s="1041"/>
      <c r="Z79" s="1041"/>
      <c r="AA79" s="1041"/>
      <c r="AB79" s="1041"/>
      <c r="AC79" s="1041"/>
      <c r="AD79" s="1041"/>
      <c r="AE79" s="1041"/>
      <c r="AF79" s="999"/>
      <c r="AG79" s="1052"/>
      <c r="AH79" s="220"/>
      <c r="AI79" s="201"/>
      <c r="AJ79" s="208"/>
      <c r="AK79" s="1192"/>
      <c r="AL79" s="574"/>
      <c r="AM79" s="588"/>
      <c r="AN79" s="1189"/>
      <c r="AO79" s="574"/>
      <c r="AP79" s="851"/>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row>
    <row r="80" spans="1:66" customFormat="1" ht="13.5" thickBot="1">
      <c r="A80" s="1201" t="s">
        <v>108</v>
      </c>
      <c r="B80" s="1073"/>
      <c r="C80" s="1073"/>
      <c r="D80" s="1073"/>
      <c r="E80" s="1073"/>
      <c r="F80" s="1073"/>
      <c r="G80" s="1073"/>
      <c r="H80" s="1073"/>
      <c r="I80" s="1073"/>
      <c r="J80" s="1073"/>
      <c r="K80" s="1073"/>
      <c r="L80" s="1073"/>
      <c r="M80" s="1073"/>
      <c r="N80" s="1073"/>
      <c r="O80" s="1073"/>
      <c r="P80" s="1073"/>
      <c r="Q80" s="1073"/>
      <c r="R80" s="1073"/>
      <c r="S80" s="1073"/>
      <c r="T80" s="1073"/>
      <c r="U80" s="1073"/>
      <c r="V80" s="1073"/>
      <c r="W80" s="1073"/>
      <c r="X80" s="1073"/>
      <c r="Y80" s="1073"/>
      <c r="Z80" s="1073"/>
      <c r="AA80" s="1073"/>
      <c r="AB80" s="1073"/>
      <c r="AC80" s="1073"/>
      <c r="AD80" s="1073"/>
      <c r="AE80" s="1073"/>
      <c r="AF80" s="1073"/>
      <c r="AG80" s="172">
        <f>SUM(AG76:AG77)</f>
        <v>0</v>
      </c>
      <c r="AH80" s="220"/>
      <c r="AI80" s="201"/>
      <c r="AJ80" s="208"/>
      <c r="AK80" s="1193"/>
      <c r="AL80" s="574"/>
      <c r="AM80" s="82">
        <f>SUM(AM76:AM77)</f>
        <v>0</v>
      </c>
      <c r="AN80" s="1189"/>
      <c r="AO80" s="574"/>
      <c r="AP80" s="852">
        <f>SUM(AP76:AP77)</f>
        <v>0</v>
      </c>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row>
    <row r="81" spans="1:66" ht="13.5" thickBot="1">
      <c r="A81" s="1202" t="s">
        <v>109</v>
      </c>
      <c r="B81" s="1203"/>
      <c r="C81" s="1203"/>
      <c r="D81" s="1203"/>
      <c r="E81" s="1203"/>
      <c r="F81" s="1203"/>
      <c r="G81" s="1203"/>
      <c r="H81" s="1203"/>
      <c r="I81" s="1203"/>
      <c r="J81" s="1203"/>
      <c r="K81" s="1203"/>
      <c r="L81" s="1203"/>
      <c r="M81" s="1203"/>
      <c r="N81" s="1203"/>
      <c r="O81" s="1203"/>
      <c r="P81" s="1203"/>
      <c r="Q81" s="1203"/>
      <c r="R81" s="1203"/>
      <c r="S81" s="1203"/>
      <c r="T81" s="1203"/>
      <c r="U81" s="1203"/>
      <c r="V81" s="1203"/>
      <c r="W81" s="1203"/>
      <c r="X81" s="1203"/>
      <c r="Y81" s="1203"/>
      <c r="Z81" s="1203"/>
      <c r="AA81" s="1203"/>
      <c r="AB81" s="1203"/>
      <c r="AC81" s="1203"/>
      <c r="AD81" s="1203"/>
      <c r="AE81" s="1203"/>
      <c r="AF81" s="1203"/>
      <c r="AG81" s="180">
        <f>AG73+AG80</f>
        <v>0</v>
      </c>
      <c r="AH81" s="223"/>
      <c r="AI81" s="203"/>
      <c r="AJ81" s="224"/>
      <c r="AK81" s="1194"/>
      <c r="AL81" s="589"/>
      <c r="AM81" s="181">
        <f>AM73+AM80</f>
        <v>0</v>
      </c>
      <c r="AN81" s="1190"/>
      <c r="AO81" s="589"/>
      <c r="AP81" s="853">
        <f>AP73+AP80</f>
        <v>0</v>
      </c>
      <c r="AQ81" s="139"/>
      <c r="AR81" s="139"/>
      <c r="AS81" s="139"/>
      <c r="AT81" s="139"/>
      <c r="AU81" s="139"/>
      <c r="AV81" s="139"/>
      <c r="AW81" s="139"/>
      <c r="AX81" s="139"/>
      <c r="AY81" s="139"/>
      <c r="AZ81" s="139"/>
      <c r="BA81" s="139"/>
      <c r="BB81" s="139"/>
      <c r="BC81" s="139"/>
      <c r="BD81" s="139"/>
      <c r="BE81" s="139"/>
      <c r="BF81" s="139"/>
      <c r="BG81" s="139"/>
      <c r="BH81" s="139"/>
      <c r="BI81" s="139"/>
      <c r="BJ81" s="139"/>
      <c r="BK81" s="139"/>
      <c r="BL81" s="139"/>
      <c r="BM81" s="139"/>
      <c r="BN81" s="139"/>
    </row>
    <row r="83" spans="1:66">
      <c r="AA83" s="1040" t="s">
        <v>274</v>
      </c>
      <c r="AB83" s="1040"/>
      <c r="AC83" s="1040"/>
      <c r="AD83" s="1040"/>
      <c r="AG83" s="1040" t="s">
        <v>275</v>
      </c>
      <c r="AH83" s="1040"/>
      <c r="AI83" s="1040"/>
      <c r="AJ83" s="1040"/>
    </row>
    <row r="84" spans="1:66">
      <c r="AA84" s="994"/>
      <c r="AB84" s="994" t="s">
        <v>272</v>
      </c>
      <c r="AC84" s="994" t="s">
        <v>271</v>
      </c>
      <c r="AD84" s="994" t="s">
        <v>273</v>
      </c>
      <c r="AG84" s="994"/>
      <c r="AH84" s="994" t="s">
        <v>272</v>
      </c>
      <c r="AI84" s="994" t="s">
        <v>271</v>
      </c>
      <c r="AJ84" s="994" t="s">
        <v>273</v>
      </c>
    </row>
    <row r="85" spans="1:66">
      <c r="AA85" s="994" t="s">
        <v>243</v>
      </c>
      <c r="AB85" s="1007" t="e">
        <f>'IDC Calculations'!P3</f>
        <v>#N/A</v>
      </c>
      <c r="AC85" s="995">
        <f>AE76*'IDC Calculations'!L3</f>
        <v>0</v>
      </c>
      <c r="AD85" s="995" t="e">
        <f>AB85*AC85</f>
        <v>#N/A</v>
      </c>
      <c r="AG85" s="994" t="s">
        <v>243</v>
      </c>
      <c r="AH85" s="1007" t="e" vm="1">
        <f>'IDC Calculations'!P4</f>
        <v>#VALUE!</v>
      </c>
      <c r="AI85" s="995">
        <f>AE77*'IDC Calculations'!L4</f>
        <v>0</v>
      </c>
      <c r="AJ85" s="995" t="e" vm="1">
        <f>AH85*AI85</f>
        <v>#VALUE!</v>
      </c>
    </row>
    <row r="86" spans="1:66">
      <c r="AA86" s="994" t="s">
        <v>244</v>
      </c>
      <c r="AB86" s="1007" t="e">
        <f>'IDC Calculations'!Q3</f>
        <v>#N/A</v>
      </c>
      <c r="AC86" s="995">
        <f>AE76*'IDC Calculations'!M3</f>
        <v>0</v>
      </c>
      <c r="AD86" s="995" t="e">
        <f>AB86*AC86</f>
        <v>#N/A</v>
      </c>
      <c r="AG86" s="994" t="s">
        <v>244</v>
      </c>
      <c r="AH86" s="1007" t="e" vm="1">
        <f>'IDC Calculations'!Q4</f>
        <v>#VALUE!</v>
      </c>
      <c r="AI86" s="995">
        <f>AE77*'IDC Calculations'!M4</f>
        <v>0</v>
      </c>
      <c r="AJ86" s="995" t="e" vm="1">
        <f>AH86*AI86</f>
        <v>#VALUE!</v>
      </c>
    </row>
    <row r="87" spans="1:66">
      <c r="AA87" s="994" t="s">
        <v>245</v>
      </c>
      <c r="AB87" s="1007" t="e">
        <f>'IDC Calculations'!R3</f>
        <v>#N/A</v>
      </c>
      <c r="AC87" s="995">
        <f>AE76*'IDC Calculations'!N3</f>
        <v>0</v>
      </c>
      <c r="AD87" s="995" t="e">
        <f>AB87*AC87</f>
        <v>#N/A</v>
      </c>
      <c r="AG87" s="994" t="s">
        <v>245</v>
      </c>
      <c r="AH87" s="1007" t="e" vm="1">
        <f>'IDC Calculations'!R4</f>
        <v>#VALUE!</v>
      </c>
      <c r="AI87" s="995">
        <f>AE77*'IDC Calculations'!N4</f>
        <v>0</v>
      </c>
      <c r="AJ87" s="995" t="e" vm="1">
        <f>AH87*AI87</f>
        <v>#VALUE!</v>
      </c>
    </row>
    <row r="88" spans="1:66">
      <c r="AA88" s="1038" t="s">
        <v>3</v>
      </c>
      <c r="AB88" s="1039"/>
      <c r="AC88" s="995">
        <f>SUM(AC85:AC87)</f>
        <v>0</v>
      </c>
      <c r="AD88" s="995" t="e">
        <f>SUM(AD85:AD87)</f>
        <v>#N/A</v>
      </c>
      <c r="AG88" s="1038" t="s">
        <v>3</v>
      </c>
      <c r="AH88" s="1039"/>
      <c r="AI88" s="995">
        <f>SUM(AI85:AI87)</f>
        <v>0</v>
      </c>
      <c r="AJ88" s="995" t="e" vm="1">
        <f>SUM(AJ85:AJ87)</f>
        <v>#VALUE!</v>
      </c>
    </row>
    <row r="90" spans="1:66" ht="12.75" customHeight="1">
      <c r="AG90" s="1200" t="s">
        <v>277</v>
      </c>
      <c r="AH90" s="1200"/>
      <c r="AI90" s="1200"/>
      <c r="AJ90" s="1200"/>
    </row>
    <row r="91" spans="1:66">
      <c r="AG91" s="1200"/>
      <c r="AH91" s="1200"/>
      <c r="AI91" s="1200"/>
      <c r="AJ91" s="1200"/>
    </row>
    <row r="92" spans="1:66">
      <c r="AG92" s="1200"/>
      <c r="AH92" s="1200"/>
      <c r="AI92" s="1200"/>
      <c r="AJ92" s="1200"/>
    </row>
  </sheetData>
  <sheetProtection algorithmName="SHA-512" hashValue="uTidedME1cddxOkJHsmVVpvr5KsygzJUz+mUDn7e7hNCL4RoGiuraYaEjCqB2Jjba22A6chLW6a9AHSG6ZcsIQ==" saltValue="OFBZpPDvJjMdV7QMQ5fHKg==" spinCount="100000" sheet="1" objects="1" scenarios="1"/>
  <mergeCells count="235">
    <mergeCell ref="AG90:AJ92"/>
    <mergeCell ref="A80:AF80"/>
    <mergeCell ref="A81:AF81"/>
    <mergeCell ref="K40:AF40"/>
    <mergeCell ref="K41:AF41"/>
    <mergeCell ref="K42:AF42"/>
    <mergeCell ref="K43:AF43"/>
    <mergeCell ref="K44:AF44"/>
    <mergeCell ref="K45:AF45"/>
    <mergeCell ref="K46:AF46"/>
    <mergeCell ref="A54:B55"/>
    <mergeCell ref="C54:D55"/>
    <mergeCell ref="E54:F55"/>
    <mergeCell ref="G54:G55"/>
    <mergeCell ref="A56:B57"/>
    <mergeCell ref="C56:D57"/>
    <mergeCell ref="E56:F57"/>
    <mergeCell ref="G56:G57"/>
    <mergeCell ref="A58:B59"/>
    <mergeCell ref="C58:D59"/>
    <mergeCell ref="E58:F59"/>
    <mergeCell ref="A72:AF72"/>
    <mergeCell ref="C68:D69"/>
    <mergeCell ref="E68:F69"/>
    <mergeCell ref="AN37:AN81"/>
    <mergeCell ref="AK78:AK81"/>
    <mergeCell ref="F28:Z28"/>
    <mergeCell ref="F29:Z29"/>
    <mergeCell ref="F30:Z30"/>
    <mergeCell ref="F31:Z31"/>
    <mergeCell ref="F32:Z32"/>
    <mergeCell ref="H40:J40"/>
    <mergeCell ref="H41:J41"/>
    <mergeCell ref="H66:J66"/>
    <mergeCell ref="H67:J67"/>
    <mergeCell ref="H68:J68"/>
    <mergeCell ref="H69:J69"/>
    <mergeCell ref="H70:J70"/>
    <mergeCell ref="H71:J71"/>
    <mergeCell ref="F33:Z33"/>
    <mergeCell ref="F34:Z34"/>
    <mergeCell ref="F35:AE35"/>
    <mergeCell ref="A36:AE36"/>
    <mergeCell ref="A37:AE37"/>
    <mergeCell ref="A43:B44"/>
    <mergeCell ref="C43:D44"/>
    <mergeCell ref="E43:F44"/>
    <mergeCell ref="G43:G44"/>
    <mergeCell ref="K39:AF39"/>
    <mergeCell ref="H77:J77"/>
    <mergeCell ref="K77:W77"/>
    <mergeCell ref="H75:W75"/>
    <mergeCell ref="H76:J76"/>
    <mergeCell ref="K76:W76"/>
    <mergeCell ref="H78:AE78"/>
    <mergeCell ref="X75:AA75"/>
    <mergeCell ref="X76:AA76"/>
    <mergeCell ref="X77:AA77"/>
    <mergeCell ref="AB75:AD75"/>
    <mergeCell ref="AB76:AD76"/>
    <mergeCell ref="AB77:AD77"/>
    <mergeCell ref="A73:AF73"/>
    <mergeCell ref="A74:AE74"/>
    <mergeCell ref="K66:AF66"/>
    <mergeCell ref="K67:AF67"/>
    <mergeCell ref="K68:AF68"/>
    <mergeCell ref="K69:AF69"/>
    <mergeCell ref="K70:AF70"/>
    <mergeCell ref="K71:AF71"/>
    <mergeCell ref="G58:G59"/>
    <mergeCell ref="A70:B71"/>
    <mergeCell ref="C70:D71"/>
    <mergeCell ref="E70:F71"/>
    <mergeCell ref="G70:G71"/>
    <mergeCell ref="A66:B67"/>
    <mergeCell ref="C66:D67"/>
    <mergeCell ref="E66:F67"/>
    <mergeCell ref="G66:G67"/>
    <mergeCell ref="H64:J64"/>
    <mergeCell ref="H65:J65"/>
    <mergeCell ref="A68:B69"/>
    <mergeCell ref="G68:G69"/>
    <mergeCell ref="A60:AE60"/>
    <mergeCell ref="A61:AE61"/>
    <mergeCell ref="H62:J62"/>
    <mergeCell ref="K62:AF62"/>
    <mergeCell ref="H63:J63"/>
    <mergeCell ref="K63:AE63"/>
    <mergeCell ref="K64:AF64"/>
    <mergeCell ref="K65:AF65"/>
    <mergeCell ref="G62:G63"/>
    <mergeCell ref="A64:B65"/>
    <mergeCell ref="C64:D65"/>
    <mergeCell ref="E64:F65"/>
    <mergeCell ref="G64:G65"/>
    <mergeCell ref="A62:B63"/>
    <mergeCell ref="C62:D63"/>
    <mergeCell ref="E62:F63"/>
    <mergeCell ref="H56:J56"/>
    <mergeCell ref="H57:J57"/>
    <mergeCell ref="H55:J55"/>
    <mergeCell ref="H58:J58"/>
    <mergeCell ref="J59:K59"/>
    <mergeCell ref="H59:I59"/>
    <mergeCell ref="A53:AE53"/>
    <mergeCell ref="H54:J54"/>
    <mergeCell ref="K54:AF54"/>
    <mergeCell ref="K55:AF55"/>
    <mergeCell ref="K56:AF56"/>
    <mergeCell ref="K57:AF57"/>
    <mergeCell ref="K58:AF58"/>
    <mergeCell ref="L59:AE59"/>
    <mergeCell ref="K51:AF51"/>
    <mergeCell ref="A52:AF52"/>
    <mergeCell ref="K47:AF47"/>
    <mergeCell ref="A48:AF48"/>
    <mergeCell ref="A49:AE49"/>
    <mergeCell ref="H50:J50"/>
    <mergeCell ref="K50:AF50"/>
    <mergeCell ref="H51:J51"/>
    <mergeCell ref="A50:B51"/>
    <mergeCell ref="C50:D51"/>
    <mergeCell ref="E50:F51"/>
    <mergeCell ref="G50:G51"/>
    <mergeCell ref="A47:B47"/>
    <mergeCell ref="C47:D47"/>
    <mergeCell ref="E47:F47"/>
    <mergeCell ref="H43:J43"/>
    <mergeCell ref="H44:J44"/>
    <mergeCell ref="H45:J45"/>
    <mergeCell ref="H46:J46"/>
    <mergeCell ref="H47:J47"/>
    <mergeCell ref="A33:C33"/>
    <mergeCell ref="A34:C34"/>
    <mergeCell ref="A35:B35"/>
    <mergeCell ref="C35:D35"/>
    <mergeCell ref="H38:J38"/>
    <mergeCell ref="H39:J39"/>
    <mergeCell ref="H42:J42"/>
    <mergeCell ref="A45:B46"/>
    <mergeCell ref="C45:D46"/>
    <mergeCell ref="E45:F46"/>
    <mergeCell ref="G45:G46"/>
    <mergeCell ref="G38:G39"/>
    <mergeCell ref="A40:B41"/>
    <mergeCell ref="C40:D41"/>
    <mergeCell ref="E40:F41"/>
    <mergeCell ref="G40:G41"/>
    <mergeCell ref="A42:B42"/>
    <mergeCell ref="C42:D42"/>
    <mergeCell ref="E42:F42"/>
    <mergeCell ref="A29:C29"/>
    <mergeCell ref="A28:C28"/>
    <mergeCell ref="A30:C30"/>
    <mergeCell ref="A31:C31"/>
    <mergeCell ref="A32:C32"/>
    <mergeCell ref="A38:B39"/>
    <mergeCell ref="C38:D39"/>
    <mergeCell ref="E38:F39"/>
    <mergeCell ref="AH21:AI21"/>
    <mergeCell ref="A25:C25"/>
    <mergeCell ref="F25:Z25"/>
    <mergeCell ref="A26:C26"/>
    <mergeCell ref="F26:Z26"/>
    <mergeCell ref="A27:C27"/>
    <mergeCell ref="F27:Z27"/>
    <mergeCell ref="A22:C22"/>
    <mergeCell ref="F22:Z22"/>
    <mergeCell ref="A23:C23"/>
    <mergeCell ref="F23:Z23"/>
    <mergeCell ref="A24:C24"/>
    <mergeCell ref="F24:Z24"/>
    <mergeCell ref="AC22:AD34"/>
    <mergeCell ref="AI22:AJ34"/>
    <mergeCell ref="K38:AF38"/>
    <mergeCell ref="A16:AE16"/>
    <mergeCell ref="F17:Z17"/>
    <mergeCell ref="F18:Z18"/>
    <mergeCell ref="F21:Z21"/>
    <mergeCell ref="AB21:AC21"/>
    <mergeCell ref="A17:C17"/>
    <mergeCell ref="A18:C18"/>
    <mergeCell ref="A21:C21"/>
    <mergeCell ref="A19:C19"/>
    <mergeCell ref="F19:Z19"/>
    <mergeCell ref="F20:Z20"/>
    <mergeCell ref="A20:C20"/>
    <mergeCell ref="A11:B11"/>
    <mergeCell ref="A12:B12"/>
    <mergeCell ref="A13:B13"/>
    <mergeCell ref="A14:B14"/>
    <mergeCell ref="S14:Z14"/>
    <mergeCell ref="C11:R11"/>
    <mergeCell ref="C12:R12"/>
    <mergeCell ref="C13:R13"/>
    <mergeCell ref="C14:R14"/>
    <mergeCell ref="S11:Z11"/>
    <mergeCell ref="S12:Z12"/>
    <mergeCell ref="S13:Z13"/>
    <mergeCell ref="A1:Z1"/>
    <mergeCell ref="AA1:AG3"/>
    <mergeCell ref="AH1:AM3"/>
    <mergeCell ref="AN1:AP3"/>
    <mergeCell ref="AQ1:AT1"/>
    <mergeCell ref="A2:Z2"/>
    <mergeCell ref="AQ2:AS2"/>
    <mergeCell ref="A4:AG4"/>
    <mergeCell ref="A3:H3"/>
    <mergeCell ref="I3:N3"/>
    <mergeCell ref="O3:U3"/>
    <mergeCell ref="V3:Z3"/>
    <mergeCell ref="AA88:AB88"/>
    <mergeCell ref="AA83:AD83"/>
    <mergeCell ref="AG83:AJ83"/>
    <mergeCell ref="AG88:AH88"/>
    <mergeCell ref="H79:AE79"/>
    <mergeCell ref="A75:G79"/>
    <mergeCell ref="AG78:AG79"/>
    <mergeCell ref="S5:Z5"/>
    <mergeCell ref="S6:Z6"/>
    <mergeCell ref="S7:Z7"/>
    <mergeCell ref="S8:Z8"/>
    <mergeCell ref="S9:Z9"/>
    <mergeCell ref="C9:R9"/>
    <mergeCell ref="C10:R10"/>
    <mergeCell ref="A5:R5"/>
    <mergeCell ref="D6:R6"/>
    <mergeCell ref="A7:B7"/>
    <mergeCell ref="C7:R7"/>
    <mergeCell ref="C8:R8"/>
    <mergeCell ref="S10:Z10"/>
    <mergeCell ref="A15:AE15"/>
    <mergeCell ref="A8:B8"/>
    <mergeCell ref="A9:B9"/>
    <mergeCell ref="A10:B10"/>
  </mergeCells>
  <conditionalFormatting sqref="I3:N3 V3:Z3">
    <cfRule type="containsBlanks" dxfId="5" priority="2">
      <formula>LEN(TRIM(I3))=0</formula>
    </cfRule>
  </conditionalFormatting>
  <dataValidations count="2">
    <dataValidation type="list" allowBlank="1" showErrorMessage="1" sqref="S7:S14" xr:uid="{00000000-0002-0000-0100-000000000000}">
      <formula1>"PI,Co-PI,Co-I,Other"</formula1>
    </dataValidation>
    <dataValidation type="list" allowBlank="1" showErrorMessage="1" sqref="K76:W77" xr:uid="{00000000-0002-0000-0100-000001000000}">
      <formula1>"Modified Total Direct Costs (MTDC),Total Direct Costs (TDC),Other"</formula1>
    </dataValidation>
  </dataValidations>
  <printOptions horizontalCentered="1" verticalCentered="1"/>
  <pageMargins left="0" right="0" top="0.25" bottom="0.25" header="0" footer="0"/>
  <pageSetup scale="60"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xr:uid="{00000000-0002-0000-0100-000002000000}">
          <x14:formula1>
            <xm:f>DATA!$G$2:$N$2</xm:f>
          </x14:formula1>
          <xm:sqref>X76:AA77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V12"/>
  <sheetViews>
    <sheetView workbookViewId="0">
      <selection activeCell="L18" sqref="L18"/>
    </sheetView>
  </sheetViews>
  <sheetFormatPr defaultColWidth="9" defaultRowHeight="12.75"/>
  <cols>
    <col min="1" max="2" width="9" style="928"/>
    <col min="3" max="3" width="9" style="928" bestFit="1" customWidth="1"/>
    <col min="4" max="4" width="8.85546875" style="928" bestFit="1" customWidth="1"/>
    <col min="5" max="7" width="7.85546875" style="928" bestFit="1" customWidth="1"/>
    <col min="8" max="8" width="9.42578125" style="928" bestFit="1" customWidth="1"/>
    <col min="9" max="11" width="10.42578125" style="928" bestFit="1" customWidth="1"/>
    <col min="12" max="12" width="8.42578125" style="928" bestFit="1" customWidth="1"/>
    <col min="13" max="14" width="8.140625" style="928" bestFit="1" customWidth="1"/>
    <col min="15" max="15" width="15.42578125" style="928" bestFit="1" customWidth="1"/>
    <col min="16" max="18" width="11" style="928" bestFit="1" customWidth="1"/>
    <col min="19" max="21" width="10" style="928" bestFit="1" customWidth="1"/>
    <col min="22" max="22" width="13.140625" style="928" bestFit="1" customWidth="1"/>
    <col min="23" max="16384" width="9" style="928"/>
  </cols>
  <sheetData>
    <row r="2" spans="2:22">
      <c r="C2" s="929" t="s">
        <v>178</v>
      </c>
      <c r="D2" s="930" t="s">
        <v>234</v>
      </c>
      <c r="E2" s="929" t="s">
        <v>243</v>
      </c>
      <c r="F2" s="931" t="s">
        <v>244</v>
      </c>
      <c r="G2" s="930" t="s">
        <v>245</v>
      </c>
      <c r="H2" s="932" t="s">
        <v>246</v>
      </c>
      <c r="I2" s="929" t="s">
        <v>247</v>
      </c>
      <c r="J2" s="931" t="s">
        <v>248</v>
      </c>
      <c r="K2" s="930" t="s">
        <v>249</v>
      </c>
      <c r="L2" s="929" t="s">
        <v>250</v>
      </c>
      <c r="M2" s="931" t="s">
        <v>251</v>
      </c>
      <c r="N2" s="930" t="s">
        <v>252</v>
      </c>
      <c r="O2" s="933" t="s">
        <v>253</v>
      </c>
      <c r="P2" s="929" t="s">
        <v>254</v>
      </c>
      <c r="Q2" s="931" t="s">
        <v>255</v>
      </c>
      <c r="R2" s="930" t="s">
        <v>256</v>
      </c>
      <c r="S2" s="929" t="s">
        <v>257</v>
      </c>
      <c r="T2" s="931" t="s">
        <v>258</v>
      </c>
      <c r="U2" s="930" t="s">
        <v>259</v>
      </c>
      <c r="V2" s="932" t="s">
        <v>260</v>
      </c>
    </row>
    <row r="3" spans="2:22">
      <c r="B3" s="929" t="s">
        <v>261</v>
      </c>
      <c r="C3" s="934">
        <f>'Year 1'!$I$3</f>
        <v>0</v>
      </c>
      <c r="D3" s="935">
        <f>'Year 1'!$V$3</f>
        <v>0</v>
      </c>
      <c r="E3" s="934">
        <f>DATE(YEAR(C3)-IF(MONTH(C3)&lt;7,1,0),7,1)</f>
        <v>693779</v>
      </c>
      <c r="F3" s="936">
        <f>DATE(YEAR(DATE(YEAR(C3)-IF(MONTH(C3)&lt;7,1,0),7,1))+1,7,1)</f>
        <v>694144</v>
      </c>
      <c r="G3" s="937">
        <f>DATE(YEAR(DATE(YEAR(C3)-IF(MONTH(C3)&lt;7,1,0),7,1))+2,7,1)</f>
        <v>694509</v>
      </c>
      <c r="H3" s="938">
        <f>_xlfn.DAYS(D3,C3)+1</f>
        <v>1</v>
      </c>
      <c r="I3" s="939">
        <f>_xlfn.DAYS(IF(F3&lt;=D3,F3-1,D3),C3)+1</f>
        <v>1</v>
      </c>
      <c r="J3" s="938">
        <f>MAX(_xlfn.DAYS(IF(G3&lt;=D3,G3-1,D3),F3)+1,0)</f>
        <v>0</v>
      </c>
      <c r="K3" s="940">
        <f>MAX(_xlfn.DAYS(D3,G3)+1,0)</f>
        <v>0</v>
      </c>
      <c r="L3" s="941">
        <f>I3/H3</f>
        <v>1</v>
      </c>
      <c r="M3" s="942">
        <f>J3/H3</f>
        <v>0</v>
      </c>
      <c r="N3" s="943">
        <f>K3/H3</f>
        <v>0</v>
      </c>
      <c r="O3" s="944" t="str">
        <f>'Year 1'!X76</f>
        <v>On Campus - Research</v>
      </c>
      <c r="P3" s="941" t="e" cm="1">
        <f t="array" ref="P3">_xlfn.XLOOKUP(E3,DATA!$F$2:$F$30,_xlfn._xlws.FILTER(DATA!$G$2:$N$30,DATA!$G$2:$N$2=$O3))</f>
        <v>#N/A</v>
      </c>
      <c r="Q3" s="942" t="e" cm="1">
        <f t="array" ref="Q3">_xlfn.XLOOKUP(F3,DATA!$F$2:$F$30,_xlfn._xlws.FILTER(DATA!$G$2:$N$30,DATA!$G$2:$N$2=$O3))</f>
        <v>#N/A</v>
      </c>
      <c r="R3" s="943" t="e" cm="1">
        <f t="array" ref="R3">_xlfn.XLOOKUP(G3,DATA!$F$2:$F$30,_xlfn._xlws.FILTER(DATA!$G$2:$N$30,DATA!$G$2:$N$2=$O3))</f>
        <v>#N/A</v>
      </c>
      <c r="S3" s="945" t="e">
        <f>L3*P3</f>
        <v>#N/A</v>
      </c>
      <c r="T3" s="946" t="e">
        <f>M3*Q3</f>
        <v>#N/A</v>
      </c>
      <c r="U3" s="947" t="e">
        <f>N3*R3</f>
        <v>#N/A</v>
      </c>
      <c r="V3" s="947" t="e">
        <f>S3+T3+U3</f>
        <v>#N/A</v>
      </c>
    </row>
    <row r="4" spans="2:22">
      <c r="B4" s="948" t="s">
        <v>262</v>
      </c>
      <c r="C4" s="949">
        <f>'Year 1'!$I$3</f>
        <v>0</v>
      </c>
      <c r="D4" s="950">
        <f>'Year 1'!$V$3</f>
        <v>0</v>
      </c>
      <c r="E4" s="949">
        <f t="shared" ref="E4" si="0">DATE(YEAR(C4)-IF(MONTH(C4)&lt;7,1,0),7,1)</f>
        <v>693779</v>
      </c>
      <c r="F4" s="951">
        <f t="shared" ref="F4:F12" si="1">DATE(YEAR(DATE(YEAR(C4)-IF(MONTH(C4)&lt;7,1,0),7,1))+1,7,1)</f>
        <v>694144</v>
      </c>
      <c r="G4" s="952">
        <f t="shared" ref="G4:G12" si="2">DATE(YEAR(DATE(YEAR(C4)-IF(MONTH(C4)&lt;7,1,0),7,1))+2,7,1)</f>
        <v>694509</v>
      </c>
      <c r="H4" s="953">
        <f t="shared" ref="H4:H12" si="3">_xlfn.DAYS(D4,C4)+1</f>
        <v>1</v>
      </c>
      <c r="I4" s="954">
        <f t="shared" ref="I4:I12" si="4">_xlfn.DAYS(IF(F4&lt;=D4,F4-1,D4),C4)+1</f>
        <v>1</v>
      </c>
      <c r="J4" s="953">
        <f t="shared" ref="J4:J12" si="5">MAX(_xlfn.DAYS(IF(G4&lt;=D4,G4-1,D4),F4)+1,0)</f>
        <v>0</v>
      </c>
      <c r="K4" s="955">
        <f t="shared" ref="K4:K12" si="6">MAX(_xlfn.DAYS(D4,G4)+1,0)</f>
        <v>0</v>
      </c>
      <c r="L4" s="956">
        <f t="shared" ref="L4:L12" si="7">I4/H4</f>
        <v>1</v>
      </c>
      <c r="M4" s="957">
        <f t="shared" ref="M4:M12" si="8">J4/H4</f>
        <v>0</v>
      </c>
      <c r="N4" s="958">
        <f t="shared" ref="N4:N12" si="9">K4/H4</f>
        <v>0</v>
      </c>
      <c r="O4" s="959">
        <f>'Year 1'!X77</f>
        <v>0</v>
      </c>
      <c r="P4" s="956" t="e" cm="1" vm="2">
        <f t="array" ref="P4">_xlfn.XLOOKUP(E4,DATA!$F$2:$F$30,_xlfn._xlws.FILTER(DATA!$G$2:$N$30,DATA!$G$2:$N$2=$O4))</f>
        <v>#VALUE!</v>
      </c>
      <c r="Q4" s="957" t="e" cm="1" vm="2">
        <f t="array" ref="Q4">_xlfn.XLOOKUP(F4,DATA!$F$2:$F$30,_xlfn._xlws.FILTER(DATA!$G$2:$N$30,DATA!$G$2:$N$2=$O4))</f>
        <v>#VALUE!</v>
      </c>
      <c r="R4" s="958" t="e" cm="1" vm="2">
        <f t="array" ref="R4">_xlfn.XLOOKUP(G4,DATA!$F$2:$F$30,_xlfn._xlws.FILTER(DATA!$G$2:$N$30,DATA!$G$2:$N$2=$O4))</f>
        <v>#VALUE!</v>
      </c>
      <c r="S4" s="960" t="e" vm="1">
        <f t="shared" ref="S4:S12" si="10">L4*P4</f>
        <v>#VALUE!</v>
      </c>
      <c r="T4" s="961" t="e" vm="1">
        <f t="shared" ref="T4:T12" si="11">M4*Q4</f>
        <v>#VALUE!</v>
      </c>
      <c r="U4" s="962" t="e" vm="1">
        <f t="shared" ref="U4:U12" si="12">N4*R4</f>
        <v>#VALUE!</v>
      </c>
      <c r="V4" s="962" t="e" vm="1">
        <f t="shared" ref="V4:V12" si="13">S4+T4+U4</f>
        <v>#VALUE!</v>
      </c>
    </row>
    <row r="5" spans="2:22">
      <c r="B5" s="929" t="s">
        <v>263</v>
      </c>
      <c r="C5" s="934">
        <f>'Year 2'!$I$3</f>
        <v>0</v>
      </c>
      <c r="D5" s="935">
        <f>'Year 2'!$V$3</f>
        <v>0</v>
      </c>
      <c r="E5" s="934">
        <f>DATE(YEAR(C5)-IF(MONTH(C5)&lt;7,1,0),7,1)</f>
        <v>693779</v>
      </c>
      <c r="F5" s="936">
        <f t="shared" si="1"/>
        <v>694144</v>
      </c>
      <c r="G5" s="937">
        <f t="shared" si="2"/>
        <v>694509</v>
      </c>
      <c r="H5" s="938">
        <f t="shared" si="3"/>
        <v>1</v>
      </c>
      <c r="I5" s="939">
        <f t="shared" si="4"/>
        <v>1</v>
      </c>
      <c r="J5" s="938">
        <f t="shared" si="5"/>
        <v>0</v>
      </c>
      <c r="K5" s="940">
        <f t="shared" si="6"/>
        <v>0</v>
      </c>
      <c r="L5" s="941">
        <f t="shared" si="7"/>
        <v>1</v>
      </c>
      <c r="M5" s="942">
        <f t="shared" si="8"/>
        <v>0</v>
      </c>
      <c r="N5" s="943">
        <f t="shared" si="9"/>
        <v>0</v>
      </c>
      <c r="O5" s="944" t="str">
        <f>'Year 2'!X76</f>
        <v>On Campus - Research</v>
      </c>
      <c r="P5" s="941" t="e" cm="1">
        <f t="array" ref="P5">_xlfn.XLOOKUP(E5,DATA!$F$2:$F$30,_xlfn._xlws.FILTER(DATA!$G$2:$N$30,DATA!$G$2:$N$2=$O5))</f>
        <v>#N/A</v>
      </c>
      <c r="Q5" s="942" t="e" cm="1">
        <f t="array" ref="Q5">_xlfn.XLOOKUP(F5,DATA!$F$2:$F$30,_xlfn._xlws.FILTER(DATA!$G$2:$N$30,DATA!$G$2:$N$2=$O5))</f>
        <v>#N/A</v>
      </c>
      <c r="R5" s="943" t="e" cm="1">
        <f t="array" ref="R5">_xlfn.XLOOKUP(G5,DATA!$F$2:$F$30,_xlfn._xlws.FILTER(DATA!$G$2:$N$30,DATA!$G$2:$N$2=$O5))</f>
        <v>#N/A</v>
      </c>
      <c r="S5" s="945" t="e">
        <f t="shared" si="10"/>
        <v>#N/A</v>
      </c>
      <c r="T5" s="946" t="e">
        <f t="shared" si="11"/>
        <v>#N/A</v>
      </c>
      <c r="U5" s="947" t="e">
        <f t="shared" si="12"/>
        <v>#N/A</v>
      </c>
      <c r="V5" s="947" t="e">
        <f t="shared" si="13"/>
        <v>#N/A</v>
      </c>
    </row>
    <row r="6" spans="2:22">
      <c r="B6" s="948" t="s">
        <v>264</v>
      </c>
      <c r="C6" s="949">
        <f>'Year 2'!$I$3</f>
        <v>0</v>
      </c>
      <c r="D6" s="950">
        <f>'Year 2'!$V$3</f>
        <v>0</v>
      </c>
      <c r="E6" s="949">
        <f t="shared" ref="E6:E12" si="14">DATE(YEAR(C6)-IF(MONTH(C6)&lt;7,1,0),7,1)</f>
        <v>693779</v>
      </c>
      <c r="F6" s="951">
        <f t="shared" si="1"/>
        <v>694144</v>
      </c>
      <c r="G6" s="952">
        <f t="shared" si="2"/>
        <v>694509</v>
      </c>
      <c r="H6" s="953">
        <f t="shared" si="3"/>
        <v>1</v>
      </c>
      <c r="I6" s="954">
        <f t="shared" si="4"/>
        <v>1</v>
      </c>
      <c r="J6" s="953">
        <f t="shared" si="5"/>
        <v>0</v>
      </c>
      <c r="K6" s="955">
        <f t="shared" si="6"/>
        <v>0</v>
      </c>
      <c r="L6" s="956">
        <f t="shared" si="7"/>
        <v>1</v>
      </c>
      <c r="M6" s="957">
        <f t="shared" si="8"/>
        <v>0</v>
      </c>
      <c r="N6" s="958">
        <f t="shared" si="9"/>
        <v>0</v>
      </c>
      <c r="O6" s="959">
        <f>'Year 2'!X77</f>
        <v>0</v>
      </c>
      <c r="P6" s="956" t="e" cm="1" vm="2">
        <f t="array" ref="P6">_xlfn.XLOOKUP(E6,DATA!$F$2:$F$30,_xlfn._xlws.FILTER(DATA!$G$2:$N$30,DATA!$G$2:$N$2=$O6))</f>
        <v>#VALUE!</v>
      </c>
      <c r="Q6" s="957" t="e" cm="1" vm="2">
        <f t="array" ref="Q6">_xlfn.XLOOKUP(F6,DATA!$F$2:$F$30,_xlfn._xlws.FILTER(DATA!$G$2:$N$30,DATA!$G$2:$N$2=$O6))</f>
        <v>#VALUE!</v>
      </c>
      <c r="R6" s="958" t="e" cm="1" vm="2">
        <f t="array" ref="R6">_xlfn.XLOOKUP(G6,DATA!$F$2:$F$30,_xlfn._xlws.FILTER(DATA!$G$2:$N$30,DATA!$G$2:$N$2=$O6))</f>
        <v>#VALUE!</v>
      </c>
      <c r="S6" s="960" t="e" vm="1">
        <f t="shared" si="10"/>
        <v>#VALUE!</v>
      </c>
      <c r="T6" s="961" t="e" vm="1">
        <f t="shared" si="11"/>
        <v>#VALUE!</v>
      </c>
      <c r="U6" s="962" t="e" vm="1">
        <f t="shared" si="12"/>
        <v>#VALUE!</v>
      </c>
      <c r="V6" s="962" t="e" vm="1">
        <f t="shared" si="13"/>
        <v>#VALUE!</v>
      </c>
    </row>
    <row r="7" spans="2:22">
      <c r="B7" s="929" t="s">
        <v>265</v>
      </c>
      <c r="C7" s="934">
        <f>'Year 3'!$I$3</f>
        <v>0</v>
      </c>
      <c r="D7" s="935">
        <f>'Year 3'!$V$3</f>
        <v>0</v>
      </c>
      <c r="E7" s="934">
        <f t="shared" si="14"/>
        <v>693779</v>
      </c>
      <c r="F7" s="936">
        <f t="shared" si="1"/>
        <v>694144</v>
      </c>
      <c r="G7" s="937">
        <f t="shared" si="2"/>
        <v>694509</v>
      </c>
      <c r="H7" s="938">
        <f t="shared" si="3"/>
        <v>1</v>
      </c>
      <c r="I7" s="939">
        <f t="shared" si="4"/>
        <v>1</v>
      </c>
      <c r="J7" s="938">
        <f t="shared" si="5"/>
        <v>0</v>
      </c>
      <c r="K7" s="940">
        <f t="shared" si="6"/>
        <v>0</v>
      </c>
      <c r="L7" s="941">
        <f t="shared" si="7"/>
        <v>1</v>
      </c>
      <c r="M7" s="942">
        <f t="shared" si="8"/>
        <v>0</v>
      </c>
      <c r="N7" s="943">
        <f t="shared" si="9"/>
        <v>0</v>
      </c>
      <c r="O7" s="944" t="str">
        <f>'Year 3'!X76</f>
        <v>On Campus - Research</v>
      </c>
      <c r="P7" s="941" t="e" cm="1">
        <f t="array" ref="P7">_xlfn.XLOOKUP(E7,DATA!$F$2:$F$30,_xlfn._xlws.FILTER(DATA!$G$2:$N$30,DATA!$G$2:$N$2=$O7))</f>
        <v>#N/A</v>
      </c>
      <c r="Q7" s="942" t="e" cm="1">
        <f t="array" ref="Q7">_xlfn.XLOOKUP(F7,DATA!$F$2:$F$30,_xlfn._xlws.FILTER(DATA!$G$2:$N$30,DATA!$G$2:$N$2=$O7))</f>
        <v>#N/A</v>
      </c>
      <c r="R7" s="943" t="e" cm="1">
        <f t="array" ref="R7">_xlfn.XLOOKUP(G7,DATA!$F$2:$F$30,_xlfn._xlws.FILTER(DATA!$G$2:$N$30,DATA!$G$2:$N$2=$O7))</f>
        <v>#N/A</v>
      </c>
      <c r="S7" s="945" t="e">
        <f t="shared" si="10"/>
        <v>#N/A</v>
      </c>
      <c r="T7" s="946" t="e">
        <f t="shared" si="11"/>
        <v>#N/A</v>
      </c>
      <c r="U7" s="947" t="e">
        <f t="shared" si="12"/>
        <v>#N/A</v>
      </c>
      <c r="V7" s="947" t="e">
        <f t="shared" si="13"/>
        <v>#N/A</v>
      </c>
    </row>
    <row r="8" spans="2:22">
      <c r="B8" s="948" t="s">
        <v>266</v>
      </c>
      <c r="C8" s="949">
        <f>'Year 3'!$I$3</f>
        <v>0</v>
      </c>
      <c r="D8" s="950">
        <f>'Year 3'!$V$3</f>
        <v>0</v>
      </c>
      <c r="E8" s="949">
        <f t="shared" si="14"/>
        <v>693779</v>
      </c>
      <c r="F8" s="951">
        <f t="shared" si="1"/>
        <v>694144</v>
      </c>
      <c r="G8" s="952">
        <f t="shared" si="2"/>
        <v>694509</v>
      </c>
      <c r="H8" s="953">
        <f t="shared" si="3"/>
        <v>1</v>
      </c>
      <c r="I8" s="954">
        <f t="shared" si="4"/>
        <v>1</v>
      </c>
      <c r="J8" s="953">
        <f t="shared" si="5"/>
        <v>0</v>
      </c>
      <c r="K8" s="955">
        <f t="shared" si="6"/>
        <v>0</v>
      </c>
      <c r="L8" s="956">
        <f t="shared" si="7"/>
        <v>1</v>
      </c>
      <c r="M8" s="957">
        <f t="shared" si="8"/>
        <v>0</v>
      </c>
      <c r="N8" s="958">
        <f t="shared" si="9"/>
        <v>0</v>
      </c>
      <c r="O8" s="959">
        <f>'Year 3'!X77</f>
        <v>0</v>
      </c>
      <c r="P8" s="956" t="e" cm="1" vm="2">
        <f t="array" ref="P8">_xlfn.XLOOKUP(E8,DATA!$F$2:$F$30,_xlfn._xlws.FILTER(DATA!$G$2:$N$30,DATA!$G$2:$N$2=$O8))</f>
        <v>#VALUE!</v>
      </c>
      <c r="Q8" s="957" t="e" cm="1" vm="2">
        <f t="array" ref="Q8">_xlfn.XLOOKUP(F8,DATA!$F$2:$F$30,_xlfn._xlws.FILTER(DATA!$G$2:$N$30,DATA!$G$2:$N$2=$O8))</f>
        <v>#VALUE!</v>
      </c>
      <c r="R8" s="958" t="e" cm="1" vm="2">
        <f t="array" ref="R8">_xlfn.XLOOKUP(G8,DATA!$F$2:$F$30,_xlfn._xlws.FILTER(DATA!$G$2:$N$30,DATA!$G$2:$N$2=$O8))</f>
        <v>#VALUE!</v>
      </c>
      <c r="S8" s="960" t="e" vm="1">
        <f t="shared" si="10"/>
        <v>#VALUE!</v>
      </c>
      <c r="T8" s="961" t="e" vm="1">
        <f t="shared" si="11"/>
        <v>#VALUE!</v>
      </c>
      <c r="U8" s="962" t="e" vm="1">
        <f t="shared" si="12"/>
        <v>#VALUE!</v>
      </c>
      <c r="V8" s="962" t="e" vm="1">
        <f t="shared" si="13"/>
        <v>#VALUE!</v>
      </c>
    </row>
    <row r="9" spans="2:22">
      <c r="B9" s="929" t="s">
        <v>267</v>
      </c>
      <c r="C9" s="934">
        <f>'Year 4'!$I$3</f>
        <v>0</v>
      </c>
      <c r="D9" s="935">
        <f>'Year 4'!$V$3</f>
        <v>0</v>
      </c>
      <c r="E9" s="934">
        <f t="shared" si="14"/>
        <v>693779</v>
      </c>
      <c r="F9" s="936">
        <f t="shared" si="1"/>
        <v>694144</v>
      </c>
      <c r="G9" s="937">
        <f t="shared" si="2"/>
        <v>694509</v>
      </c>
      <c r="H9" s="938">
        <f t="shared" si="3"/>
        <v>1</v>
      </c>
      <c r="I9" s="939">
        <f t="shared" si="4"/>
        <v>1</v>
      </c>
      <c r="J9" s="938">
        <f t="shared" si="5"/>
        <v>0</v>
      </c>
      <c r="K9" s="940">
        <f t="shared" si="6"/>
        <v>0</v>
      </c>
      <c r="L9" s="941">
        <f t="shared" si="7"/>
        <v>1</v>
      </c>
      <c r="M9" s="942">
        <f t="shared" si="8"/>
        <v>0</v>
      </c>
      <c r="N9" s="943">
        <f t="shared" si="9"/>
        <v>0</v>
      </c>
      <c r="O9" s="944" t="str">
        <f>'Year 4'!X76</f>
        <v>On Campus - Research</v>
      </c>
      <c r="P9" s="941" t="e" cm="1">
        <f t="array" ref="P9">_xlfn.XLOOKUP(E9,DATA!$F$2:$F$30,_xlfn._xlws.FILTER(DATA!$G$2:$N$30,DATA!$G$2:$N$2=$O9))</f>
        <v>#N/A</v>
      </c>
      <c r="Q9" s="942" t="e" cm="1">
        <f t="array" ref="Q9">_xlfn.XLOOKUP(F9,DATA!$F$2:$F$30,_xlfn._xlws.FILTER(DATA!$G$2:$N$30,DATA!$G$2:$N$2=$O9))</f>
        <v>#N/A</v>
      </c>
      <c r="R9" s="943" t="e" cm="1">
        <f t="array" ref="R9">_xlfn.XLOOKUP(G9,DATA!$F$2:$F$30,_xlfn._xlws.FILTER(DATA!$G$2:$N$30,DATA!$G$2:$N$2=$O9))</f>
        <v>#N/A</v>
      </c>
      <c r="S9" s="945" t="e">
        <f t="shared" si="10"/>
        <v>#N/A</v>
      </c>
      <c r="T9" s="946" t="e">
        <f t="shared" si="11"/>
        <v>#N/A</v>
      </c>
      <c r="U9" s="947" t="e">
        <f t="shared" si="12"/>
        <v>#N/A</v>
      </c>
      <c r="V9" s="947" t="e">
        <f t="shared" si="13"/>
        <v>#N/A</v>
      </c>
    </row>
    <row r="10" spans="2:22">
      <c r="B10" s="948" t="s">
        <v>268</v>
      </c>
      <c r="C10" s="949">
        <f>'Year 4'!$I$3</f>
        <v>0</v>
      </c>
      <c r="D10" s="950">
        <f>'Year 4'!$V$3</f>
        <v>0</v>
      </c>
      <c r="E10" s="949">
        <f t="shared" si="14"/>
        <v>693779</v>
      </c>
      <c r="F10" s="951">
        <f t="shared" si="1"/>
        <v>694144</v>
      </c>
      <c r="G10" s="952">
        <f t="shared" si="2"/>
        <v>694509</v>
      </c>
      <c r="H10" s="953">
        <f t="shared" si="3"/>
        <v>1</v>
      </c>
      <c r="I10" s="954">
        <f t="shared" si="4"/>
        <v>1</v>
      </c>
      <c r="J10" s="953">
        <f t="shared" si="5"/>
        <v>0</v>
      </c>
      <c r="K10" s="955">
        <f t="shared" si="6"/>
        <v>0</v>
      </c>
      <c r="L10" s="956">
        <f t="shared" si="7"/>
        <v>1</v>
      </c>
      <c r="M10" s="957">
        <f t="shared" si="8"/>
        <v>0</v>
      </c>
      <c r="N10" s="958">
        <f t="shared" si="9"/>
        <v>0</v>
      </c>
      <c r="O10" s="959">
        <f>'Year 4'!X77</f>
        <v>0</v>
      </c>
      <c r="P10" s="956" t="e" cm="1" vm="2">
        <f t="array" ref="P10">_xlfn.XLOOKUP(E10,DATA!$F$2:$F$30,_xlfn._xlws.FILTER(DATA!$G$2:$N$30,DATA!$G$2:$N$2=$O10))</f>
        <v>#VALUE!</v>
      </c>
      <c r="Q10" s="957" t="e" cm="1" vm="2">
        <f t="array" ref="Q10">_xlfn.XLOOKUP(F10,DATA!$F$2:$F$30,_xlfn._xlws.FILTER(DATA!$G$2:$N$30,DATA!$G$2:$N$2=$O10))</f>
        <v>#VALUE!</v>
      </c>
      <c r="R10" s="958" t="e" cm="1" vm="2">
        <f t="array" ref="R10">_xlfn.XLOOKUP(G10,DATA!$F$2:$F$30,_xlfn._xlws.FILTER(DATA!$G$2:$N$30,DATA!$G$2:$N$2=$O10))</f>
        <v>#VALUE!</v>
      </c>
      <c r="S10" s="960" t="e" vm="1">
        <f t="shared" si="10"/>
        <v>#VALUE!</v>
      </c>
      <c r="T10" s="961" t="e" vm="1">
        <f t="shared" si="11"/>
        <v>#VALUE!</v>
      </c>
      <c r="U10" s="962" t="e" vm="1">
        <f t="shared" si="12"/>
        <v>#VALUE!</v>
      </c>
      <c r="V10" s="962" t="e" vm="1">
        <f t="shared" si="13"/>
        <v>#VALUE!</v>
      </c>
    </row>
    <row r="11" spans="2:22">
      <c r="B11" s="929" t="s">
        <v>269</v>
      </c>
      <c r="C11" s="934">
        <f>'Year 5'!$I$3</f>
        <v>0</v>
      </c>
      <c r="D11" s="935">
        <f>'Year 5'!$V$3</f>
        <v>0</v>
      </c>
      <c r="E11" s="934">
        <f t="shared" si="14"/>
        <v>693779</v>
      </c>
      <c r="F11" s="936">
        <f t="shared" si="1"/>
        <v>694144</v>
      </c>
      <c r="G11" s="937">
        <f t="shared" si="2"/>
        <v>694509</v>
      </c>
      <c r="H11" s="938">
        <f t="shared" si="3"/>
        <v>1</v>
      </c>
      <c r="I11" s="939">
        <f t="shared" si="4"/>
        <v>1</v>
      </c>
      <c r="J11" s="938">
        <f t="shared" si="5"/>
        <v>0</v>
      </c>
      <c r="K11" s="940">
        <f t="shared" si="6"/>
        <v>0</v>
      </c>
      <c r="L11" s="941">
        <f t="shared" si="7"/>
        <v>1</v>
      </c>
      <c r="M11" s="942">
        <f t="shared" si="8"/>
        <v>0</v>
      </c>
      <c r="N11" s="943">
        <f t="shared" si="9"/>
        <v>0</v>
      </c>
      <c r="O11" s="944" t="str">
        <f>'Year 5'!X76</f>
        <v>On Campus - Research</v>
      </c>
      <c r="P11" s="941" t="e" cm="1">
        <f t="array" ref="P11">_xlfn.XLOOKUP(E11,DATA!$F$2:$F$30,_xlfn._xlws.FILTER(DATA!$G$2:$N$30,DATA!$G$2:$N$2=$O11))</f>
        <v>#N/A</v>
      </c>
      <c r="Q11" s="942" t="e" cm="1">
        <f t="array" ref="Q11">_xlfn.XLOOKUP(F11,DATA!$F$2:$F$30,_xlfn._xlws.FILTER(DATA!$G$2:$N$30,DATA!$G$2:$N$2=$O11))</f>
        <v>#N/A</v>
      </c>
      <c r="R11" s="943" t="e" cm="1">
        <f t="array" ref="R11">_xlfn.XLOOKUP(G11,DATA!$F$2:$F$30,_xlfn._xlws.FILTER(DATA!$G$2:$N$30,DATA!$G$2:$N$2=$O11))</f>
        <v>#N/A</v>
      </c>
      <c r="S11" s="945" t="e">
        <f t="shared" si="10"/>
        <v>#N/A</v>
      </c>
      <c r="T11" s="946" t="e">
        <f t="shared" si="11"/>
        <v>#N/A</v>
      </c>
      <c r="U11" s="947" t="e">
        <f t="shared" si="12"/>
        <v>#N/A</v>
      </c>
      <c r="V11" s="947" t="e">
        <f t="shared" si="13"/>
        <v>#N/A</v>
      </c>
    </row>
    <row r="12" spans="2:22">
      <c r="B12" s="948" t="s">
        <v>270</v>
      </c>
      <c r="C12" s="949">
        <f>'Year 5'!$I$3</f>
        <v>0</v>
      </c>
      <c r="D12" s="950">
        <f>'Year 5'!$V$3</f>
        <v>0</v>
      </c>
      <c r="E12" s="949">
        <f t="shared" si="14"/>
        <v>693779</v>
      </c>
      <c r="F12" s="951">
        <f t="shared" si="1"/>
        <v>694144</v>
      </c>
      <c r="G12" s="952">
        <f t="shared" si="2"/>
        <v>694509</v>
      </c>
      <c r="H12" s="953">
        <f t="shared" si="3"/>
        <v>1</v>
      </c>
      <c r="I12" s="954">
        <f t="shared" si="4"/>
        <v>1</v>
      </c>
      <c r="J12" s="953">
        <f t="shared" si="5"/>
        <v>0</v>
      </c>
      <c r="K12" s="955">
        <f t="shared" si="6"/>
        <v>0</v>
      </c>
      <c r="L12" s="956">
        <f t="shared" si="7"/>
        <v>1</v>
      </c>
      <c r="M12" s="957">
        <f t="shared" si="8"/>
        <v>0</v>
      </c>
      <c r="N12" s="958">
        <f t="shared" si="9"/>
        <v>0</v>
      </c>
      <c r="O12" s="959">
        <f>'Year 5'!X77</f>
        <v>0</v>
      </c>
      <c r="P12" s="956" t="e" cm="1" vm="2">
        <f t="array" ref="P12">_xlfn.XLOOKUP(E12,DATA!$F$2:$F$30,_xlfn._xlws.FILTER(DATA!$G$2:$N$30,DATA!$G$2:$N$2=$O12))</f>
        <v>#VALUE!</v>
      </c>
      <c r="Q12" s="957" t="e" cm="1" vm="2">
        <f t="array" ref="Q12">_xlfn.XLOOKUP(F12,DATA!$F$2:$F$30,_xlfn._xlws.FILTER(DATA!$G$2:$N$30,DATA!$G$2:$N$2=$O12))</f>
        <v>#VALUE!</v>
      </c>
      <c r="R12" s="958" t="e" cm="1" vm="2">
        <f t="array" ref="R12">_xlfn.XLOOKUP(G12,DATA!$F$2:$F$30,_xlfn._xlws.FILTER(DATA!$G$2:$N$30,DATA!$G$2:$N$2=$O12))</f>
        <v>#VALUE!</v>
      </c>
      <c r="S12" s="960" t="e" vm="1">
        <f t="shared" si="10"/>
        <v>#VALUE!</v>
      </c>
      <c r="T12" s="961" t="e" vm="1">
        <f t="shared" si="11"/>
        <v>#VALUE!</v>
      </c>
      <c r="U12" s="962" t="e" vm="1">
        <f t="shared" si="12"/>
        <v>#VALUE!</v>
      </c>
      <c r="V12" s="962" t="e" vm="1">
        <f t="shared" si="13"/>
        <v>#VALUE!</v>
      </c>
    </row>
  </sheetData>
  <sheetProtection algorithmName="SHA-512" hashValue="m8j0v9B7PQ/lTKRw6xGcYI5n4xaAPC7V2FK3P1lm0v7enz2EgFXpwHKc87UFVaIidZkFigGZxZThQb0UJ+yt3A==" saltValue="XjPlOqeF5jDLWDKxuPjChw==" spinCount="100000" sheet="1" objects="1" scenarios="1"/>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E5FFFF"/>
    <pageSetUpPr fitToPage="1"/>
  </sheetPr>
  <dimension ref="A1:BJ92"/>
  <sheetViews>
    <sheetView showGridLines="0" showZeros="0" zoomScaleNormal="100" workbookViewId="0">
      <selection activeCell="AG34" sqref="AG34"/>
    </sheetView>
  </sheetViews>
  <sheetFormatPr defaultColWidth="14.42578125" defaultRowHeight="12.75" outlineLevelRow="1"/>
  <cols>
    <col min="1" max="3" width="2.42578125" customWidth="1"/>
    <col min="4" max="4" width="3.28515625" customWidth="1"/>
    <col min="5" max="26" width="2.42578125" customWidth="1"/>
    <col min="27" max="27" width="10.42578125" customWidth="1"/>
    <col min="28" max="30" width="8.28515625" customWidth="1"/>
    <col min="31" max="31" width="15.42578125" customWidth="1"/>
    <col min="32" max="32" width="15.42578125" hidden="1" customWidth="1"/>
    <col min="33" max="33" width="15.42578125" customWidth="1"/>
    <col min="34" max="36" width="8.28515625" customWidth="1"/>
    <col min="37" max="37" width="15.42578125" customWidth="1"/>
    <col min="38" max="38" width="15.42578125" hidden="1" customWidth="1"/>
    <col min="39" max="40" width="15.42578125" customWidth="1"/>
    <col min="41" max="41" width="15.42578125" hidden="1" customWidth="1"/>
    <col min="42" max="42" width="15.42578125" customWidth="1"/>
    <col min="43" max="44" width="10.42578125" customWidth="1"/>
    <col min="45" max="45" width="51.42578125" customWidth="1"/>
    <col min="46" max="46" width="21.42578125" customWidth="1"/>
    <col min="47" max="48" width="9.140625" customWidth="1"/>
    <col min="49" max="51" width="9.140625" hidden="1" customWidth="1"/>
    <col min="52" max="62" width="9.140625" customWidth="1"/>
  </cols>
  <sheetData>
    <row r="1" spans="1:62" ht="15" customHeight="1">
      <c r="A1" s="1250" t="s">
        <v>0</v>
      </c>
      <c r="B1" s="1239"/>
      <c r="C1" s="1239"/>
      <c r="D1" s="1239"/>
      <c r="E1" s="1239"/>
      <c r="F1" s="1239"/>
      <c r="G1" s="1239"/>
      <c r="H1" s="1239"/>
      <c r="I1" s="1239"/>
      <c r="J1" s="1239"/>
      <c r="K1" s="1239"/>
      <c r="L1" s="1239"/>
      <c r="M1" s="1239"/>
      <c r="N1" s="1239"/>
      <c r="O1" s="1239"/>
      <c r="P1" s="1239"/>
      <c r="Q1" s="1239"/>
      <c r="R1" s="1239"/>
      <c r="S1" s="1239"/>
      <c r="T1" s="1239"/>
      <c r="U1" s="1239"/>
      <c r="V1" s="1239"/>
      <c r="W1" s="1239"/>
      <c r="X1" s="1239"/>
      <c r="Y1" s="1239"/>
      <c r="Z1" s="1239"/>
      <c r="AA1" s="1238" t="s">
        <v>110</v>
      </c>
      <c r="AB1" s="1239"/>
      <c r="AC1" s="1239"/>
      <c r="AD1" s="1239"/>
      <c r="AE1" s="1239"/>
      <c r="AF1" s="1239"/>
      <c r="AG1" s="1239"/>
      <c r="AH1" s="1240" t="s">
        <v>2</v>
      </c>
      <c r="AI1" s="1239"/>
      <c r="AJ1" s="1239"/>
      <c r="AK1" s="1239"/>
      <c r="AL1" s="1239"/>
      <c r="AM1" s="1241"/>
      <c r="AN1" s="1240" t="s">
        <v>3</v>
      </c>
      <c r="AO1" s="1239"/>
      <c r="AP1" s="1241"/>
      <c r="AQ1" s="4"/>
      <c r="AR1" s="4"/>
      <c r="AS1" s="4"/>
      <c r="AT1" s="4"/>
      <c r="AU1" s="4"/>
      <c r="AV1" s="4"/>
      <c r="AW1" s="47"/>
      <c r="AX1" s="47"/>
      <c r="AY1" s="47"/>
      <c r="AZ1" s="4"/>
      <c r="BA1" s="4"/>
      <c r="BB1" s="4"/>
      <c r="BC1" s="4"/>
      <c r="BD1" s="4"/>
      <c r="BE1" s="4"/>
      <c r="BF1" s="4"/>
      <c r="BG1" s="4"/>
      <c r="BH1" s="4"/>
      <c r="BI1" s="4"/>
      <c r="BJ1" s="4"/>
    </row>
    <row r="2" spans="1:62" ht="15" customHeight="1" thickBot="1">
      <c r="A2" s="1092" t="s">
        <v>4</v>
      </c>
      <c r="B2" s="1054"/>
      <c r="C2" s="1054"/>
      <c r="D2" s="1054"/>
      <c r="E2" s="1054"/>
      <c r="F2" s="1054"/>
      <c r="G2" s="1054"/>
      <c r="H2" s="1054"/>
      <c r="I2" s="1054"/>
      <c r="J2" s="1054"/>
      <c r="K2" s="1054"/>
      <c r="L2" s="1054"/>
      <c r="M2" s="1054"/>
      <c r="N2" s="1054"/>
      <c r="O2" s="1054"/>
      <c r="P2" s="1054"/>
      <c r="Q2" s="1054"/>
      <c r="R2" s="1054"/>
      <c r="S2" s="1054"/>
      <c r="T2" s="1054"/>
      <c r="U2" s="1054"/>
      <c r="V2" s="1054"/>
      <c r="W2" s="1054"/>
      <c r="X2" s="1054"/>
      <c r="Y2" s="1054"/>
      <c r="Z2" s="1054"/>
      <c r="AA2" s="1094"/>
      <c r="AB2" s="1094"/>
      <c r="AC2" s="1094"/>
      <c r="AD2" s="1094"/>
      <c r="AE2" s="1094"/>
      <c r="AF2" s="1094"/>
      <c r="AG2" s="1094"/>
      <c r="AH2" s="1082"/>
      <c r="AI2" s="1094"/>
      <c r="AJ2" s="1094"/>
      <c r="AK2" s="1094"/>
      <c r="AL2" s="1094"/>
      <c r="AM2" s="1083"/>
      <c r="AN2" s="1082"/>
      <c r="AO2" s="1094"/>
      <c r="AP2" s="1083"/>
      <c r="AQ2" s="4"/>
      <c r="AR2" s="4"/>
      <c r="AS2" s="4"/>
      <c r="AT2" s="4"/>
      <c r="AU2" s="4"/>
      <c r="AV2" s="4"/>
      <c r="AW2" s="48"/>
      <c r="AX2" s="48"/>
      <c r="AY2" s="48"/>
      <c r="AZ2" s="4"/>
      <c r="BA2" s="4"/>
      <c r="BB2" s="4"/>
      <c r="BC2" s="4"/>
      <c r="BD2" s="4"/>
      <c r="BE2" s="4"/>
      <c r="BF2" s="4"/>
      <c r="BG2" s="4"/>
      <c r="BH2" s="4"/>
      <c r="BI2" s="4"/>
      <c r="BJ2" s="4"/>
    </row>
    <row r="3" spans="1:62" ht="15" customHeight="1" thickBot="1">
      <c r="A3" s="1242" t="s">
        <v>7</v>
      </c>
      <c r="B3" s="1094"/>
      <c r="C3" s="1094"/>
      <c r="D3" s="1094"/>
      <c r="E3" s="1094"/>
      <c r="F3" s="1094"/>
      <c r="G3" s="1094"/>
      <c r="H3" s="1094"/>
      <c r="I3" s="1243"/>
      <c r="J3" s="1244"/>
      <c r="K3" s="1244"/>
      <c r="L3" s="1244"/>
      <c r="M3" s="1244"/>
      <c r="N3" s="1245"/>
      <c r="O3" s="1249" t="s">
        <v>8</v>
      </c>
      <c r="P3" s="1094"/>
      <c r="Q3" s="1094"/>
      <c r="R3" s="1094"/>
      <c r="S3" s="1094"/>
      <c r="T3" s="1094"/>
      <c r="U3" s="1094"/>
      <c r="V3" s="1243"/>
      <c r="W3" s="1244"/>
      <c r="X3" s="1244"/>
      <c r="Y3" s="1244"/>
      <c r="Z3" s="1245"/>
      <c r="AA3" s="1094"/>
      <c r="AB3" s="1094"/>
      <c r="AC3" s="1094"/>
      <c r="AD3" s="1094"/>
      <c r="AE3" s="1094"/>
      <c r="AF3" s="1094"/>
      <c r="AG3" s="1094"/>
      <c r="AH3" s="1084"/>
      <c r="AI3" s="1085"/>
      <c r="AJ3" s="1085"/>
      <c r="AK3" s="1085"/>
      <c r="AL3" s="1085"/>
      <c r="AM3" s="1086"/>
      <c r="AN3" s="1084"/>
      <c r="AO3" s="1085"/>
      <c r="AP3" s="1086"/>
      <c r="AQ3" s="49"/>
      <c r="AR3" s="49"/>
      <c r="AS3" s="49"/>
      <c r="AT3" s="49"/>
      <c r="AU3" s="49"/>
      <c r="AV3" s="49"/>
      <c r="AW3" s="50"/>
      <c r="AX3" s="50"/>
      <c r="AY3" s="50"/>
      <c r="AZ3" s="49"/>
      <c r="BA3" s="49"/>
      <c r="BB3" s="49"/>
      <c r="BC3" s="49"/>
      <c r="BD3" s="49"/>
      <c r="BE3" s="49"/>
      <c r="BF3" s="49"/>
      <c r="BG3" s="49"/>
      <c r="BH3" s="49"/>
      <c r="BI3" s="49"/>
      <c r="BJ3" s="49"/>
    </row>
    <row r="4" spans="1:62">
      <c r="A4" s="1246" t="s">
        <v>10</v>
      </c>
      <c r="B4" s="1096"/>
      <c r="C4" s="1096"/>
      <c r="D4" s="1096"/>
      <c r="E4" s="1096"/>
      <c r="F4" s="1096"/>
      <c r="G4" s="1096"/>
      <c r="H4" s="1096"/>
      <c r="I4" s="1096"/>
      <c r="J4" s="1096"/>
      <c r="K4" s="1096"/>
      <c r="L4" s="1096"/>
      <c r="M4" s="1096"/>
      <c r="N4" s="1096"/>
      <c r="O4" s="1096"/>
      <c r="P4" s="1096"/>
      <c r="Q4" s="1096"/>
      <c r="R4" s="1096"/>
      <c r="S4" s="1096"/>
      <c r="T4" s="1096"/>
      <c r="U4" s="1096"/>
      <c r="V4" s="1096"/>
      <c r="W4" s="1096"/>
      <c r="X4" s="1096"/>
      <c r="Y4" s="1096"/>
      <c r="Z4" s="1096"/>
      <c r="AA4" s="1096"/>
      <c r="AB4" s="1096"/>
      <c r="AC4" s="1096"/>
      <c r="AD4" s="1096"/>
      <c r="AE4" s="1096"/>
      <c r="AF4" s="1096"/>
      <c r="AG4" s="1097"/>
      <c r="AH4" s="5"/>
      <c r="AI4" s="5"/>
      <c r="AJ4" s="683"/>
      <c r="AK4" s="5"/>
      <c r="AL4" s="5"/>
      <c r="AM4" s="142"/>
      <c r="AN4" s="5"/>
      <c r="AO4" s="5"/>
      <c r="AP4" s="142"/>
      <c r="AQ4" s="4"/>
      <c r="AR4" s="4"/>
      <c r="AS4" s="4"/>
      <c r="AT4" s="4"/>
      <c r="AU4" s="4"/>
      <c r="AV4" s="4"/>
      <c r="AW4" s="5"/>
      <c r="AX4" s="5"/>
      <c r="AY4" s="5"/>
      <c r="AZ4" s="4"/>
      <c r="BA4" s="4"/>
      <c r="BB4" s="4"/>
      <c r="BC4" s="4"/>
      <c r="BD4" s="4"/>
      <c r="BE4" s="4"/>
      <c r="BF4" s="4"/>
      <c r="BG4" s="4"/>
      <c r="BH4" s="4"/>
      <c r="BI4" s="4"/>
      <c r="BJ4" s="4"/>
    </row>
    <row r="5" spans="1:62">
      <c r="A5" s="1247"/>
      <c r="B5" s="1073"/>
      <c r="C5" s="1073"/>
      <c r="D5" s="1073"/>
      <c r="E5" s="1073"/>
      <c r="F5" s="1073"/>
      <c r="G5" s="1073"/>
      <c r="H5" s="1073"/>
      <c r="I5" s="1073"/>
      <c r="J5" s="1073"/>
      <c r="K5" s="1073"/>
      <c r="L5" s="1073"/>
      <c r="M5" s="1073"/>
      <c r="N5" s="1073"/>
      <c r="O5" s="1073"/>
      <c r="P5" s="1073"/>
      <c r="Q5" s="1073"/>
      <c r="R5" s="1073"/>
      <c r="S5" s="1248"/>
      <c r="T5" s="1073"/>
      <c r="U5" s="1073"/>
      <c r="V5" s="1073"/>
      <c r="W5" s="1073"/>
      <c r="X5" s="1073"/>
      <c r="Y5" s="1073"/>
      <c r="Z5" s="1074"/>
      <c r="AA5" s="7" t="s">
        <v>11</v>
      </c>
      <c r="AB5" s="51"/>
      <c r="AC5" s="186" t="s">
        <v>12</v>
      </c>
      <c r="AD5" s="52"/>
      <c r="AE5" s="53" t="s">
        <v>13</v>
      </c>
      <c r="AF5" s="13"/>
      <c r="AG5" s="684" t="s">
        <v>14</v>
      </c>
      <c r="AH5" s="685"/>
      <c r="AI5" s="686" t="s">
        <v>12</v>
      </c>
      <c r="AJ5" s="9"/>
      <c r="AK5" s="10" t="s">
        <v>13</v>
      </c>
      <c r="AL5" s="687"/>
      <c r="AM5" s="11" t="s">
        <v>14</v>
      </c>
      <c r="AN5" s="54" t="s">
        <v>13</v>
      </c>
      <c r="AO5" s="688"/>
      <c r="AP5" s="689" t="s">
        <v>14</v>
      </c>
      <c r="AQ5" s="14"/>
      <c r="AR5" s="14"/>
      <c r="AS5" s="14"/>
      <c r="AT5" s="14"/>
      <c r="AU5" s="14"/>
      <c r="AV5" s="14"/>
      <c r="AW5" s="53"/>
      <c r="AX5" s="13"/>
      <c r="AY5" s="55"/>
      <c r="AZ5" s="14"/>
      <c r="BA5" s="14"/>
      <c r="BB5" s="14"/>
      <c r="BC5" s="14"/>
      <c r="BD5" s="14"/>
      <c r="BE5" s="14"/>
      <c r="BF5" s="14"/>
      <c r="BG5" s="14"/>
      <c r="BH5" s="14"/>
      <c r="BI5" s="14"/>
      <c r="BJ5" s="14"/>
    </row>
    <row r="6" spans="1:62">
      <c r="A6" s="690"/>
      <c r="B6" s="152"/>
      <c r="C6" s="152"/>
      <c r="D6" s="1056" t="s">
        <v>15</v>
      </c>
      <c r="E6" s="1057"/>
      <c r="F6" s="1057"/>
      <c r="G6" s="1057"/>
      <c r="H6" s="1057"/>
      <c r="I6" s="1057"/>
      <c r="J6" s="1057"/>
      <c r="K6" s="1057"/>
      <c r="L6" s="1057"/>
      <c r="M6" s="1057"/>
      <c r="N6" s="1057"/>
      <c r="O6" s="1057"/>
      <c r="P6" s="1057"/>
      <c r="Q6" s="1057"/>
      <c r="R6" s="1057"/>
      <c r="S6" s="1056" t="s">
        <v>16</v>
      </c>
      <c r="T6" s="1057"/>
      <c r="U6" s="1057"/>
      <c r="V6" s="1057"/>
      <c r="W6" s="1057"/>
      <c r="X6" s="1057"/>
      <c r="Y6" s="1057"/>
      <c r="Z6" s="1058"/>
      <c r="AA6" s="15" t="s">
        <v>17</v>
      </c>
      <c r="AB6" s="16" t="s">
        <v>18</v>
      </c>
      <c r="AC6" s="7" t="s">
        <v>19</v>
      </c>
      <c r="AD6" s="7" t="s">
        <v>20</v>
      </c>
      <c r="AE6" s="15" t="s">
        <v>21</v>
      </c>
      <c r="AF6" s="13"/>
      <c r="AG6" s="56" t="s">
        <v>22</v>
      </c>
      <c r="AH6" s="16" t="s">
        <v>18</v>
      </c>
      <c r="AI6" s="7" t="s">
        <v>19</v>
      </c>
      <c r="AJ6" s="17" t="s">
        <v>20</v>
      </c>
      <c r="AK6" s="18" t="s">
        <v>21</v>
      </c>
      <c r="AL6" s="13"/>
      <c r="AM6" s="155" t="s">
        <v>22</v>
      </c>
      <c r="AN6" s="146" t="s">
        <v>21</v>
      </c>
      <c r="AO6" s="823"/>
      <c r="AP6" s="854" t="s">
        <v>22</v>
      </c>
      <c r="AQ6" s="14"/>
      <c r="AR6" s="14"/>
      <c r="AS6" s="14"/>
      <c r="AT6" s="14"/>
      <c r="AU6" s="14"/>
      <c r="AV6" s="14"/>
      <c r="AW6" s="15"/>
      <c r="AX6" s="13"/>
      <c r="AY6" s="57"/>
      <c r="AZ6" s="14"/>
      <c r="BA6" s="14"/>
      <c r="BB6" s="14"/>
      <c r="BC6" s="14"/>
      <c r="BD6" s="14"/>
      <c r="BE6" s="14"/>
      <c r="BF6" s="14"/>
      <c r="BG6" s="14"/>
      <c r="BH6" s="14"/>
      <c r="BI6" s="14"/>
      <c r="BJ6" s="14"/>
    </row>
    <row r="7" spans="1:62">
      <c r="A7" s="1230" t="str">
        <f>"1."</f>
        <v>1.</v>
      </c>
      <c r="B7" s="1069"/>
      <c r="C7" s="1225">
        <f>'Year 1'!C7:R7</f>
        <v>0</v>
      </c>
      <c r="D7" s="1069"/>
      <c r="E7" s="1069"/>
      <c r="F7" s="1069"/>
      <c r="G7" s="1069"/>
      <c r="H7" s="1069"/>
      <c r="I7" s="1069"/>
      <c r="J7" s="1069"/>
      <c r="K7" s="1069"/>
      <c r="L7" s="1069"/>
      <c r="M7" s="1069"/>
      <c r="N7" s="1069"/>
      <c r="O7" s="1069"/>
      <c r="P7" s="1069"/>
      <c r="Q7" s="1069"/>
      <c r="R7" s="1226"/>
      <c r="S7" s="1227">
        <f>'Year 1'!S7:Z7</f>
        <v>0</v>
      </c>
      <c r="T7" s="1228"/>
      <c r="U7" s="1228"/>
      <c r="V7" s="1228"/>
      <c r="W7" s="1228"/>
      <c r="X7" s="1228"/>
      <c r="Y7" s="1228"/>
      <c r="Z7" s="1229"/>
      <c r="AA7" s="58">
        <f>IF('Year 1'!AT3&gt;0,'Year 1'!AA7*(1+'Year 1'!AT3),'Year 1'!AA7)</f>
        <v>0</v>
      </c>
      <c r="AB7" s="292"/>
      <c r="AC7" s="292"/>
      <c r="AD7" s="292"/>
      <c r="AE7" s="157">
        <f t="shared" ref="AE7:AE14" si="0">(AA7*AB7/12)+(AA7*AC7/9)+(AA7*AD7/9)</f>
        <v>0</v>
      </c>
      <c r="AF7" s="158"/>
      <c r="AG7" s="21">
        <f>(AA7/9*DATA!A$5*AC7)+(DATA!A$4*AC7)+(AA7/9*DATA!A$3*AD7)+(AA7/12*DATA!A$5*AB7)+(DATA!A$4*AB7)</f>
        <v>0</v>
      </c>
      <c r="AH7" s="323"/>
      <c r="AI7" s="304"/>
      <c r="AJ7" s="324"/>
      <c r="AK7" s="159">
        <f t="shared" ref="AK7:AK14" si="1">(AA7*AH7/12)+(AA7*AJ7/9)+(AA7*AI7/9)</f>
        <v>0</v>
      </c>
      <c r="AL7" s="20"/>
      <c r="AM7" s="21">
        <f>(AA7/9*DATA!A$5*AI7)+(DATA!A$4*AI7)+(AA7/9*DATA!A$3*AJ7)+(AA7/12*DATA!A$5*AH7)+(DATA!A$4*AH7)</f>
        <v>0</v>
      </c>
      <c r="AN7" s="59">
        <f t="shared" ref="AN7:AN14" si="2">AE7+AK7</f>
        <v>0</v>
      </c>
      <c r="AO7" s="824"/>
      <c r="AP7" s="874">
        <f t="shared" ref="AP7:AP14" si="3">AG7+AM7</f>
        <v>0</v>
      </c>
      <c r="AQ7" s="14"/>
      <c r="AR7" s="14"/>
      <c r="AS7" s="771" t="s">
        <v>23</v>
      </c>
      <c r="AT7" s="772" t="s">
        <v>24</v>
      </c>
      <c r="AU7" s="14"/>
      <c r="AV7" s="14"/>
      <c r="AW7" s="157"/>
      <c r="AX7" s="157"/>
      <c r="AY7" s="157"/>
      <c r="AZ7" s="14"/>
      <c r="BA7" s="14"/>
      <c r="BB7" s="14"/>
      <c r="BC7" s="14"/>
      <c r="BD7" s="14"/>
      <c r="BE7" s="14"/>
      <c r="BF7" s="14"/>
      <c r="BG7" s="14"/>
      <c r="BH7" s="14"/>
      <c r="BI7" s="14"/>
      <c r="BJ7" s="14"/>
    </row>
    <row r="8" spans="1:62">
      <c r="A8" s="1215" t="str">
        <f>"2."</f>
        <v>2.</v>
      </c>
      <c r="B8" s="1076"/>
      <c r="C8" s="1163">
        <f>'Year 1'!C8:R8</f>
        <v>0</v>
      </c>
      <c r="D8" s="1076"/>
      <c r="E8" s="1076"/>
      <c r="F8" s="1076"/>
      <c r="G8" s="1076"/>
      <c r="H8" s="1076"/>
      <c r="I8" s="1076"/>
      <c r="J8" s="1076"/>
      <c r="K8" s="1076"/>
      <c r="L8" s="1076"/>
      <c r="M8" s="1076"/>
      <c r="N8" s="1076"/>
      <c r="O8" s="1076"/>
      <c r="P8" s="1076"/>
      <c r="Q8" s="1076"/>
      <c r="R8" s="1217"/>
      <c r="S8" s="1231">
        <f>'Year 1'!S8:Z8</f>
        <v>0</v>
      </c>
      <c r="T8" s="1232"/>
      <c r="U8" s="1232"/>
      <c r="V8" s="1232"/>
      <c r="W8" s="1232"/>
      <c r="X8" s="1232"/>
      <c r="Y8" s="1232"/>
      <c r="Z8" s="1233"/>
      <c r="AA8" s="58">
        <f>IF('Year 1'!AT3&gt;0,'Year 1'!AA8*(1+'Year 1'!AT3),'Year 1'!AA8)</f>
        <v>0</v>
      </c>
      <c r="AB8" s="293"/>
      <c r="AC8" s="293"/>
      <c r="AD8" s="293"/>
      <c r="AE8" s="157">
        <f t="shared" si="0"/>
        <v>0</v>
      </c>
      <c r="AF8" s="13"/>
      <c r="AG8" s="23">
        <f>(AA8/9*DATA!A$5*AC8)+(DATA!A$4*AC8)+(AA8/9*DATA!A$3*AD8)+(AA8/12*DATA!A$5*AB8)+(DATA!A$4*AB8)</f>
        <v>0</v>
      </c>
      <c r="AH8" s="325"/>
      <c r="AI8" s="307"/>
      <c r="AJ8" s="326"/>
      <c r="AK8" s="159">
        <f t="shared" si="1"/>
        <v>0</v>
      </c>
      <c r="AL8" s="590"/>
      <c r="AM8" s="23">
        <f>(AA8/9*DATA!A$5*AI8)+(DATA!A$4*AI8)+(AA8/9*DATA!A$3*AJ8)+(AA8/12*DATA!A$5*AH8)+(DATA!A$4*AH8)</f>
        <v>0</v>
      </c>
      <c r="AN8" s="60">
        <f t="shared" si="2"/>
        <v>0</v>
      </c>
      <c r="AO8" s="825"/>
      <c r="AP8" s="880">
        <f t="shared" si="3"/>
        <v>0</v>
      </c>
      <c r="AQ8" s="26"/>
      <c r="AR8" s="26"/>
      <c r="AS8" s="761" t="s">
        <v>25</v>
      </c>
      <c r="AT8" s="764">
        <f>SUM(AE7:AE14)+(AE17)+SUM(AE22:AE30)</f>
        <v>0</v>
      </c>
      <c r="AU8" s="26"/>
      <c r="AV8" s="26"/>
      <c r="AW8" s="157"/>
      <c r="AX8" s="13"/>
      <c r="AY8" s="157"/>
      <c r="AZ8" s="26"/>
      <c r="BA8" s="26"/>
      <c r="BB8" s="26"/>
      <c r="BC8" s="26"/>
      <c r="BD8" s="26"/>
      <c r="BE8" s="26"/>
      <c r="BF8" s="26"/>
      <c r="BG8" s="26"/>
      <c r="BH8" s="26"/>
      <c r="BI8" s="26"/>
      <c r="BJ8" s="26"/>
    </row>
    <row r="9" spans="1:62">
      <c r="A9" s="1215" t="str">
        <f>"3."</f>
        <v>3.</v>
      </c>
      <c r="B9" s="1076"/>
      <c r="C9" s="1163">
        <f>'Year 1'!C9:R9</f>
        <v>0</v>
      </c>
      <c r="D9" s="1076"/>
      <c r="E9" s="1076"/>
      <c r="F9" s="1076"/>
      <c r="G9" s="1076"/>
      <c r="H9" s="1076"/>
      <c r="I9" s="1076"/>
      <c r="J9" s="1076"/>
      <c r="K9" s="1076"/>
      <c r="L9" s="1076"/>
      <c r="M9" s="1076"/>
      <c r="N9" s="1076"/>
      <c r="O9" s="1076"/>
      <c r="P9" s="1076"/>
      <c r="Q9" s="1076"/>
      <c r="R9" s="1217"/>
      <c r="S9" s="1218">
        <f>'Year 1'!S9:Z9</f>
        <v>0</v>
      </c>
      <c r="T9" s="1076"/>
      <c r="U9" s="1076"/>
      <c r="V9" s="1076"/>
      <c r="W9" s="1076"/>
      <c r="X9" s="1076"/>
      <c r="Y9" s="1076"/>
      <c r="Z9" s="1115"/>
      <c r="AA9" s="58">
        <f>IF('Year 1'!AT3&gt;0,'Year 1'!AA9*(1+'Year 1'!AT3),'Year 1'!AA9)</f>
        <v>0</v>
      </c>
      <c r="AB9" s="293"/>
      <c r="AC9" s="293"/>
      <c r="AD9" s="293"/>
      <c r="AE9" s="157">
        <f t="shared" si="0"/>
        <v>0</v>
      </c>
      <c r="AF9" s="27"/>
      <c r="AG9" s="23">
        <f>(AA9/9*DATA!A$5*AC9)+(DATA!A$4*AC9)+(AA9/9*DATA!A$3*AD9)+(AA9/12*DATA!A$5*AB9)+(DATA!A$4*AB9)</f>
        <v>0</v>
      </c>
      <c r="AH9" s="325"/>
      <c r="AI9" s="309"/>
      <c r="AJ9" s="327"/>
      <c r="AK9" s="28">
        <f t="shared" si="1"/>
        <v>0</v>
      </c>
      <c r="AL9" s="591"/>
      <c r="AM9" s="23">
        <f>(AA9/9*DATA!A$5*AI9)+(DATA!A$4*AI9)+(AA9/9*DATA!A$3*AJ9)+(AA9/12*DATA!A$5*AH9)+(DATA!A$4*AH9)</f>
        <v>0</v>
      </c>
      <c r="AN9" s="61">
        <f t="shared" si="2"/>
        <v>0</v>
      </c>
      <c r="AO9" s="567"/>
      <c r="AP9" s="880">
        <f t="shared" si="3"/>
        <v>0</v>
      </c>
      <c r="AQ9" s="26"/>
      <c r="AR9" s="26"/>
      <c r="AS9" s="761" t="s">
        <v>26</v>
      </c>
      <c r="AT9" s="764">
        <f>SUM(AE18:AE21)+SUM(AE31:AE34)</f>
        <v>0</v>
      </c>
      <c r="AU9" s="26"/>
      <c r="AV9" s="26"/>
      <c r="AW9" s="157"/>
      <c r="AX9" s="27"/>
      <c r="AY9" s="157"/>
      <c r="AZ9" s="26"/>
      <c r="BA9" s="26"/>
      <c r="BB9" s="26"/>
      <c r="BC9" s="26"/>
      <c r="BD9" s="26"/>
      <c r="BE9" s="26"/>
      <c r="BF9" s="26"/>
      <c r="BG9" s="26"/>
      <c r="BH9" s="26"/>
      <c r="BI9" s="26"/>
      <c r="BJ9" s="26"/>
    </row>
    <row r="10" spans="1:62">
      <c r="A10" s="1215" t="str">
        <f>"4."</f>
        <v>4.</v>
      </c>
      <c r="B10" s="1076"/>
      <c r="C10" s="1163">
        <f>'Year 1'!C10:R10</f>
        <v>0</v>
      </c>
      <c r="D10" s="1076"/>
      <c r="E10" s="1076"/>
      <c r="F10" s="1076"/>
      <c r="G10" s="1076"/>
      <c r="H10" s="1076"/>
      <c r="I10" s="1076"/>
      <c r="J10" s="1076"/>
      <c r="K10" s="1076"/>
      <c r="L10" s="1076"/>
      <c r="M10" s="1076"/>
      <c r="N10" s="1076"/>
      <c r="O10" s="1076"/>
      <c r="P10" s="1076"/>
      <c r="Q10" s="1076"/>
      <c r="R10" s="1217"/>
      <c r="S10" s="1218">
        <f>'Year 1'!S10:Z10</f>
        <v>0</v>
      </c>
      <c r="T10" s="1076"/>
      <c r="U10" s="1076"/>
      <c r="V10" s="1076"/>
      <c r="W10" s="1076"/>
      <c r="X10" s="1076"/>
      <c r="Y10" s="1076"/>
      <c r="Z10" s="1115"/>
      <c r="AA10" s="58">
        <f>IF('Year 1'!AT3&gt;0,'Year 1'!AA10*(1+'Year 1'!AT3),'Year 1'!AA10)</f>
        <v>0</v>
      </c>
      <c r="AB10" s="293"/>
      <c r="AC10" s="293"/>
      <c r="AD10" s="293"/>
      <c r="AE10" s="157">
        <f t="shared" si="0"/>
        <v>0</v>
      </c>
      <c r="AF10" s="27"/>
      <c r="AG10" s="23">
        <f>(AA10/9*DATA!A$5*AC10)+(DATA!A$4*AC10)+(AA10/9*DATA!A$3*AD10)+(AA10/12*DATA!A$5*AB10)+(DATA!A$4*AB10)</f>
        <v>0</v>
      </c>
      <c r="AH10" s="325"/>
      <c r="AI10" s="307"/>
      <c r="AJ10" s="326"/>
      <c r="AK10" s="159">
        <f t="shared" si="1"/>
        <v>0</v>
      </c>
      <c r="AL10" s="691"/>
      <c r="AM10" s="23">
        <f>(AA10/9*DATA!A$5*AI10)+(DATA!A$4*AI10)+(AA10/9*DATA!A$3*AJ10)+(AA10/12*DATA!A$5*AH10)+(DATA!A$4*AH10)</f>
        <v>0</v>
      </c>
      <c r="AN10" s="60">
        <f t="shared" si="2"/>
        <v>0</v>
      </c>
      <c r="AO10" s="826"/>
      <c r="AP10" s="875">
        <f t="shared" si="3"/>
        <v>0</v>
      </c>
      <c r="AQ10" s="26"/>
      <c r="AR10" s="26"/>
      <c r="AS10" s="761" t="s">
        <v>27</v>
      </c>
      <c r="AT10" s="764">
        <f>(SUM(AG7:AG14))+(SUM(AG17:AG34))</f>
        <v>0</v>
      </c>
      <c r="AU10" s="26"/>
      <c r="AV10" s="26"/>
      <c r="AW10" s="157"/>
      <c r="AX10" s="27"/>
      <c r="AY10" s="157"/>
      <c r="AZ10" s="26"/>
      <c r="BA10" s="26"/>
      <c r="BB10" s="26"/>
      <c r="BC10" s="26"/>
      <c r="BD10" s="26"/>
      <c r="BE10" s="26"/>
      <c r="BF10" s="26"/>
      <c r="BG10" s="26"/>
      <c r="BH10" s="26"/>
      <c r="BI10" s="26"/>
      <c r="BJ10" s="26"/>
    </row>
    <row r="11" spans="1:62">
      <c r="A11" s="1215" t="str">
        <f>"5."</f>
        <v>5.</v>
      </c>
      <c r="B11" s="1076"/>
      <c r="C11" s="1163">
        <f>'Year 1'!C11:R11</f>
        <v>0</v>
      </c>
      <c r="D11" s="1076"/>
      <c r="E11" s="1076"/>
      <c r="F11" s="1076"/>
      <c r="G11" s="1076"/>
      <c r="H11" s="1076"/>
      <c r="I11" s="1076"/>
      <c r="J11" s="1076"/>
      <c r="K11" s="1076"/>
      <c r="L11" s="1076"/>
      <c r="M11" s="1076"/>
      <c r="N11" s="1076"/>
      <c r="O11" s="1076"/>
      <c r="P11" s="1076"/>
      <c r="Q11" s="1076"/>
      <c r="R11" s="1217"/>
      <c r="S11" s="1218">
        <f>'Year 1'!S11:Z11</f>
        <v>0</v>
      </c>
      <c r="T11" s="1076"/>
      <c r="U11" s="1076"/>
      <c r="V11" s="1076"/>
      <c r="W11" s="1076"/>
      <c r="X11" s="1076"/>
      <c r="Y11" s="1076"/>
      <c r="Z11" s="1115"/>
      <c r="AA11" s="58">
        <f>IF('Year 1'!AT3&gt;0,'Year 1'!AA11*(1+'Year 1'!AT3),'Year 1'!AA11)</f>
        <v>0</v>
      </c>
      <c r="AB11" s="293"/>
      <c r="AC11" s="293"/>
      <c r="AD11" s="293"/>
      <c r="AE11" s="157">
        <f t="shared" si="0"/>
        <v>0</v>
      </c>
      <c r="AF11" s="27"/>
      <c r="AG11" s="23">
        <f>(AA11/9*DATA!A$5*AC11)+(DATA!A$4*AC11)+(AA11/9*DATA!A$3*AD11)+(AA11/12*DATA!A$5*AB11)+(DATA!A$4*AB11)</f>
        <v>0</v>
      </c>
      <c r="AH11" s="325"/>
      <c r="AI11" s="309"/>
      <c r="AJ11" s="327"/>
      <c r="AK11" s="159">
        <f t="shared" si="1"/>
        <v>0</v>
      </c>
      <c r="AL11" s="691"/>
      <c r="AM11" s="23">
        <f>(AA11/9*DATA!A$5*AI11)+(DATA!A$4*AI11)+(AA11/9*DATA!A$3*AJ11)+(AA11/12*DATA!A$5*AH11)+(DATA!A$4*AH11)</f>
        <v>0</v>
      </c>
      <c r="AN11" s="61">
        <f t="shared" si="2"/>
        <v>0</v>
      </c>
      <c r="AO11" s="567"/>
      <c r="AP11" s="875">
        <f t="shared" si="3"/>
        <v>0</v>
      </c>
      <c r="AQ11" s="26"/>
      <c r="AR11" s="26"/>
      <c r="AS11" s="761" t="s">
        <v>28</v>
      </c>
      <c r="AT11" s="764">
        <f>SUM(AG38:AG47)</f>
        <v>0</v>
      </c>
      <c r="AU11" s="26"/>
      <c r="AV11" s="26"/>
      <c r="AW11" s="157"/>
      <c r="AX11" s="27"/>
      <c r="AY11" s="157"/>
      <c r="AZ11" s="26"/>
      <c r="BA11" s="26"/>
      <c r="BB11" s="26"/>
      <c r="BC11" s="26"/>
      <c r="BD11" s="26"/>
      <c r="BE11" s="26"/>
      <c r="BF11" s="26"/>
      <c r="BG11" s="26"/>
      <c r="BH11" s="26"/>
      <c r="BI11" s="26"/>
      <c r="BJ11" s="26"/>
    </row>
    <row r="12" spans="1:62">
      <c r="A12" s="1215" t="str">
        <f>"6."</f>
        <v>6.</v>
      </c>
      <c r="B12" s="1076"/>
      <c r="C12" s="1163">
        <f>'Year 1'!C12:R12</f>
        <v>0</v>
      </c>
      <c r="D12" s="1076"/>
      <c r="E12" s="1076"/>
      <c r="F12" s="1076"/>
      <c r="G12" s="1076"/>
      <c r="H12" s="1076"/>
      <c r="I12" s="1076"/>
      <c r="J12" s="1076"/>
      <c r="K12" s="1076"/>
      <c r="L12" s="1076"/>
      <c r="M12" s="1076"/>
      <c r="N12" s="1076"/>
      <c r="O12" s="1076"/>
      <c r="P12" s="1076"/>
      <c r="Q12" s="1076"/>
      <c r="R12" s="1217"/>
      <c r="S12" s="1218">
        <f>'Year 1'!S12:Z12</f>
        <v>0</v>
      </c>
      <c r="T12" s="1076"/>
      <c r="U12" s="1076"/>
      <c r="V12" s="1076"/>
      <c r="W12" s="1076"/>
      <c r="X12" s="1076"/>
      <c r="Y12" s="1076"/>
      <c r="Z12" s="1115"/>
      <c r="AA12" s="58">
        <f>IF('Year 1'!AT3&gt;0,'Year 1'!AA12*(1+'Year 1'!AT3),'Year 1'!AA12)</f>
        <v>0</v>
      </c>
      <c r="AB12" s="293"/>
      <c r="AC12" s="293"/>
      <c r="AD12" s="293"/>
      <c r="AE12" s="157">
        <f t="shared" si="0"/>
        <v>0</v>
      </c>
      <c r="AF12" s="27"/>
      <c r="AG12" s="23">
        <f>(AA12/9*DATA!A$5*AC12)+(DATA!A$4*AC12)+(AA12/9*DATA!A$3*AD12)+(AA12/12*DATA!A$5*AB12)+(DATA!A$4*AB12)</f>
        <v>0</v>
      </c>
      <c r="AH12" s="325"/>
      <c r="AI12" s="307"/>
      <c r="AJ12" s="326"/>
      <c r="AK12" s="159">
        <f t="shared" si="1"/>
        <v>0</v>
      </c>
      <c r="AL12" s="691"/>
      <c r="AM12" s="23">
        <f>(AA12/9*DATA!A$5*AI12)+(DATA!A$4*AI12)+(AA12/9*DATA!A$3*AJ12)+(AA12/12*DATA!A$5*AH12)+(DATA!A$4*AH12)</f>
        <v>0</v>
      </c>
      <c r="AN12" s="61">
        <f t="shared" si="2"/>
        <v>0</v>
      </c>
      <c r="AO12" s="567"/>
      <c r="AP12" s="880">
        <f t="shared" si="3"/>
        <v>0</v>
      </c>
      <c r="AQ12" s="26"/>
      <c r="AR12" s="26"/>
      <c r="AS12" s="761" t="s">
        <v>29</v>
      </c>
      <c r="AT12" s="764">
        <f>AG50</f>
        <v>0</v>
      </c>
      <c r="AU12" s="26"/>
      <c r="AV12" s="26"/>
      <c r="AW12" s="157"/>
      <c r="AX12" s="27"/>
      <c r="AY12" s="157"/>
      <c r="AZ12" s="26"/>
      <c r="BA12" s="26"/>
      <c r="BB12" s="26"/>
      <c r="BC12" s="26"/>
      <c r="BD12" s="26"/>
      <c r="BE12" s="26"/>
      <c r="BF12" s="26"/>
      <c r="BG12" s="26"/>
      <c r="BH12" s="26"/>
      <c r="BI12" s="26"/>
      <c r="BJ12" s="26"/>
    </row>
    <row r="13" spans="1:62">
      <c r="A13" s="1215" t="str">
        <f>"7."</f>
        <v>7.</v>
      </c>
      <c r="B13" s="1076"/>
      <c r="C13" s="1163">
        <f>'Year 1'!C13:R13</f>
        <v>0</v>
      </c>
      <c r="D13" s="1076"/>
      <c r="E13" s="1076"/>
      <c r="F13" s="1076"/>
      <c r="G13" s="1076"/>
      <c r="H13" s="1076"/>
      <c r="I13" s="1076"/>
      <c r="J13" s="1076"/>
      <c r="K13" s="1076"/>
      <c r="L13" s="1076"/>
      <c r="M13" s="1076"/>
      <c r="N13" s="1076"/>
      <c r="O13" s="1076"/>
      <c r="P13" s="1076"/>
      <c r="Q13" s="1076"/>
      <c r="R13" s="1217"/>
      <c r="S13" s="1218">
        <f>'Year 1'!S13:Z13</f>
        <v>0</v>
      </c>
      <c r="T13" s="1076"/>
      <c r="U13" s="1076"/>
      <c r="V13" s="1076"/>
      <c r="W13" s="1076"/>
      <c r="X13" s="1076"/>
      <c r="Y13" s="1076"/>
      <c r="Z13" s="1115"/>
      <c r="AA13" s="58">
        <f>IF('Year 1'!AT3&gt;0,'Year 1'!AA13*(1+'Year 1'!AT3),'Year 1'!AA13)</f>
        <v>0</v>
      </c>
      <c r="AB13" s="293"/>
      <c r="AC13" s="293"/>
      <c r="AD13" s="293"/>
      <c r="AE13" s="157">
        <f t="shared" si="0"/>
        <v>0</v>
      </c>
      <c r="AF13" s="27"/>
      <c r="AG13" s="23">
        <f>(AA13/9*DATA!A$5*AC13)+(DATA!A$4*AC13)+(AA13/9*DATA!A$3*AD13)+(AA13/12*DATA!A$5*AB13)+(DATA!A$4*AB13)</f>
        <v>0</v>
      </c>
      <c r="AH13" s="325"/>
      <c r="AI13" s="309"/>
      <c r="AJ13" s="327"/>
      <c r="AK13" s="28">
        <f t="shared" si="1"/>
        <v>0</v>
      </c>
      <c r="AL13" s="591"/>
      <c r="AM13" s="23">
        <f>(AA13/9*DATA!A$5*AI13)+(DATA!A$4*AI13)+(AA13/9*DATA!A$3*AJ13)+(AA13/12*DATA!A$5*AH13)+(DATA!A$4*AH13)</f>
        <v>0</v>
      </c>
      <c r="AN13" s="61">
        <f t="shared" si="2"/>
        <v>0</v>
      </c>
      <c r="AO13" s="567"/>
      <c r="AP13" s="880">
        <f t="shared" si="3"/>
        <v>0</v>
      </c>
      <c r="AQ13" s="26"/>
      <c r="AR13" s="26"/>
      <c r="AS13" s="761" t="s">
        <v>30</v>
      </c>
      <c r="AT13" s="764">
        <f>AG51</f>
        <v>0</v>
      </c>
      <c r="AU13" s="26"/>
      <c r="AV13" s="26"/>
      <c r="AW13" s="157"/>
      <c r="AX13" s="27"/>
      <c r="AY13" s="157"/>
      <c r="AZ13" s="26"/>
      <c r="BA13" s="26"/>
      <c r="BB13" s="26"/>
      <c r="BC13" s="26"/>
      <c r="BD13" s="26"/>
      <c r="BE13" s="26"/>
      <c r="BF13" s="26"/>
      <c r="BG13" s="26"/>
      <c r="BH13" s="26"/>
      <c r="BI13" s="26"/>
      <c r="BJ13" s="26"/>
    </row>
    <row r="14" spans="1:62">
      <c r="A14" s="1216" t="str">
        <f>"8."</f>
        <v>8.</v>
      </c>
      <c r="B14" s="1104"/>
      <c r="C14" s="1234">
        <f>'Year 1'!C14:R14</f>
        <v>0</v>
      </c>
      <c r="D14" s="1104"/>
      <c r="E14" s="1104"/>
      <c r="F14" s="1104"/>
      <c r="G14" s="1104"/>
      <c r="H14" s="1104"/>
      <c r="I14" s="1104"/>
      <c r="J14" s="1104"/>
      <c r="K14" s="1104"/>
      <c r="L14" s="1104"/>
      <c r="M14" s="1104"/>
      <c r="N14" s="1104"/>
      <c r="O14" s="1104"/>
      <c r="P14" s="1104"/>
      <c r="Q14" s="1104"/>
      <c r="R14" s="1235"/>
      <c r="S14" s="1236">
        <f>'Year 1'!S14:Z14</f>
        <v>0</v>
      </c>
      <c r="T14" s="1104"/>
      <c r="U14" s="1104"/>
      <c r="V14" s="1104"/>
      <c r="W14" s="1104"/>
      <c r="X14" s="1104"/>
      <c r="Y14" s="1104"/>
      <c r="Z14" s="1237"/>
      <c r="AA14" s="58">
        <f>IF('Year 1'!AT3&gt;0,'Year 1'!AA14*(1+'Year 1'!AT3),'Year 1'!AA14)</f>
        <v>0</v>
      </c>
      <c r="AB14" s="293"/>
      <c r="AC14" s="293"/>
      <c r="AD14" s="293"/>
      <c r="AE14" s="157">
        <f t="shared" si="0"/>
        <v>0</v>
      </c>
      <c r="AF14" s="27"/>
      <c r="AG14" s="62">
        <f>(AA14/9*DATA!A$5*AC14)+(DATA!A$4*AC14)+(AA14/9*DATA!A$3*AD14)+(AA14/12*DATA!A$5*AB14)+(DATA!A$4*AB14)</f>
        <v>0</v>
      </c>
      <c r="AH14" s="328"/>
      <c r="AI14" s="313"/>
      <c r="AJ14" s="329"/>
      <c r="AK14" s="30">
        <f t="shared" si="1"/>
        <v>0</v>
      </c>
      <c r="AL14" s="591"/>
      <c r="AM14" s="31">
        <f>(AA14/9*DATA!A$5*AI14)+(DATA!A$4*AI14)+(AA14/9*DATA!A$3*AJ14)+(AA14/12*DATA!A$5*AH14)+(DATA!A$4*AH14)</f>
        <v>0</v>
      </c>
      <c r="AN14" s="63">
        <f t="shared" si="2"/>
        <v>0</v>
      </c>
      <c r="AO14" s="826"/>
      <c r="AP14" s="880">
        <f t="shared" si="3"/>
        <v>0</v>
      </c>
      <c r="AQ14" s="26"/>
      <c r="AR14" s="26"/>
      <c r="AS14" s="761" t="s">
        <v>31</v>
      </c>
      <c r="AT14" s="764">
        <f>AG62</f>
        <v>0</v>
      </c>
      <c r="AU14" s="26"/>
      <c r="AV14" s="26"/>
      <c r="AW14" s="157"/>
      <c r="AX14" s="27"/>
      <c r="AY14" s="157"/>
      <c r="AZ14" s="26"/>
      <c r="BA14" s="26"/>
      <c r="BB14" s="26"/>
      <c r="BC14" s="26"/>
      <c r="BD14" s="26"/>
      <c r="BE14" s="26"/>
      <c r="BF14" s="26"/>
      <c r="BG14" s="26"/>
      <c r="BH14" s="26"/>
      <c r="BI14" s="26"/>
      <c r="BJ14" s="26"/>
    </row>
    <row r="15" spans="1:62" ht="13.5" thickBot="1">
      <c r="A15" s="1213" t="s">
        <v>32</v>
      </c>
      <c r="B15" s="1144"/>
      <c r="C15" s="1144"/>
      <c r="D15" s="1144"/>
      <c r="E15" s="1144"/>
      <c r="F15" s="1144"/>
      <c r="G15" s="1144"/>
      <c r="H15" s="1144"/>
      <c r="I15" s="1144"/>
      <c r="J15" s="1144"/>
      <c r="K15" s="1144"/>
      <c r="L15" s="1144"/>
      <c r="M15" s="1144"/>
      <c r="N15" s="1144"/>
      <c r="O15" s="1144"/>
      <c r="P15" s="1144"/>
      <c r="Q15" s="1144"/>
      <c r="R15" s="1144"/>
      <c r="S15" s="1144"/>
      <c r="T15" s="1144"/>
      <c r="U15" s="1144"/>
      <c r="V15" s="1144"/>
      <c r="W15" s="1144"/>
      <c r="X15" s="1144"/>
      <c r="Y15" s="1144"/>
      <c r="Z15" s="1144"/>
      <c r="AA15" s="1144"/>
      <c r="AB15" s="1144"/>
      <c r="AC15" s="1144"/>
      <c r="AD15" s="1144"/>
      <c r="AE15" s="1199"/>
      <c r="AF15" s="27"/>
      <c r="AG15" s="64">
        <f>SUM(AE7:AG14)</f>
        <v>0</v>
      </c>
      <c r="AH15" s="265"/>
      <c r="AI15" s="264"/>
      <c r="AJ15" s="266"/>
      <c r="AK15" s="239"/>
      <c r="AL15" s="592"/>
      <c r="AM15" s="33">
        <f>SUM(AK7:AM14)</f>
        <v>0</v>
      </c>
      <c r="AN15" s="692"/>
      <c r="AO15" s="827"/>
      <c r="AP15" s="900">
        <f>SUM(AN7:AP14)</f>
        <v>0</v>
      </c>
      <c r="AQ15" s="26"/>
      <c r="AR15" s="26"/>
      <c r="AS15" s="762" t="s">
        <v>33</v>
      </c>
      <c r="AT15" s="765">
        <f>AG63+AG65</f>
        <v>0</v>
      </c>
      <c r="AU15" s="26"/>
      <c r="AV15" s="26"/>
      <c r="AW15" s="65"/>
      <c r="AX15" s="26"/>
      <c r="AY15" s="65"/>
      <c r="AZ15" s="26"/>
      <c r="BA15" s="26"/>
      <c r="BB15" s="26"/>
      <c r="BC15" s="26"/>
      <c r="BD15" s="26"/>
      <c r="BE15" s="26"/>
      <c r="BF15" s="26"/>
      <c r="BG15" s="26"/>
      <c r="BH15" s="26"/>
      <c r="BI15" s="26"/>
      <c r="BJ15" s="26"/>
    </row>
    <row r="16" spans="1:62">
      <c r="A16" s="1214" t="s">
        <v>34</v>
      </c>
      <c r="B16" s="1057"/>
      <c r="C16" s="1057"/>
      <c r="D16" s="1057"/>
      <c r="E16" s="1057"/>
      <c r="F16" s="1057"/>
      <c r="G16" s="1057"/>
      <c r="H16" s="1057"/>
      <c r="I16" s="1057"/>
      <c r="J16" s="1057"/>
      <c r="K16" s="1057"/>
      <c r="L16" s="1057"/>
      <c r="M16" s="1057"/>
      <c r="N16" s="1057"/>
      <c r="O16" s="1057"/>
      <c r="P16" s="1057"/>
      <c r="Q16" s="1057"/>
      <c r="R16" s="1057"/>
      <c r="S16" s="1057"/>
      <c r="T16" s="1057"/>
      <c r="U16" s="1057"/>
      <c r="V16" s="1057"/>
      <c r="W16" s="1057"/>
      <c r="X16" s="1057"/>
      <c r="Y16" s="1057"/>
      <c r="Z16" s="1057"/>
      <c r="AA16" s="1057"/>
      <c r="AB16" s="1057"/>
      <c r="AC16" s="1057"/>
      <c r="AD16" s="1057"/>
      <c r="AE16" s="1057"/>
      <c r="AF16" s="165"/>
      <c r="AG16" s="812"/>
      <c r="AH16" s="233"/>
      <c r="AI16" s="234"/>
      <c r="AJ16" s="202"/>
      <c r="AK16" s="566"/>
      <c r="AL16" s="593"/>
      <c r="AM16" s="556"/>
      <c r="AN16" s="566"/>
      <c r="AO16" s="828"/>
      <c r="AP16" s="901"/>
      <c r="AQ16" s="26"/>
      <c r="AR16" s="26"/>
      <c r="AS16" s="761" t="s">
        <v>35</v>
      </c>
      <c r="AT16" s="764">
        <f>AG64</f>
        <v>0</v>
      </c>
      <c r="AU16" s="26"/>
      <c r="AV16" s="26"/>
      <c r="AW16" s="66"/>
      <c r="AX16" s="66"/>
      <c r="AY16" s="66"/>
      <c r="AZ16" s="26"/>
      <c r="BA16" s="26"/>
      <c r="BB16" s="26"/>
      <c r="BC16" s="26"/>
      <c r="BD16" s="26"/>
      <c r="BE16" s="26"/>
      <c r="BF16" s="26"/>
      <c r="BG16" s="26"/>
      <c r="BH16" s="26"/>
      <c r="BI16" s="26"/>
      <c r="BJ16" s="26"/>
    </row>
    <row r="17" spans="1:62">
      <c r="A17" s="1210" t="s">
        <v>36</v>
      </c>
      <c r="B17" s="1069"/>
      <c r="C17" s="1069"/>
      <c r="D17" s="676"/>
      <c r="E17" s="166" t="s">
        <v>37</v>
      </c>
      <c r="F17" s="1113" t="s">
        <v>38</v>
      </c>
      <c r="G17" s="1069"/>
      <c r="H17" s="1069"/>
      <c r="I17" s="1069"/>
      <c r="J17" s="1069"/>
      <c r="K17" s="1069"/>
      <c r="L17" s="1069"/>
      <c r="M17" s="1069"/>
      <c r="N17" s="1069"/>
      <c r="O17" s="1069"/>
      <c r="P17" s="1069"/>
      <c r="Q17" s="1069"/>
      <c r="R17" s="1069"/>
      <c r="S17" s="1069"/>
      <c r="T17" s="1069"/>
      <c r="U17" s="1069"/>
      <c r="V17" s="1069"/>
      <c r="W17" s="1069"/>
      <c r="X17" s="1069"/>
      <c r="Y17" s="1069"/>
      <c r="Z17" s="1069"/>
      <c r="AA17" s="294">
        <f>IF('Year 1'!AT3&gt;0,('Year 1'!AA17*(1+'Year 1'!AT3)),'Year 1'!AA17)</f>
        <v>0</v>
      </c>
      <c r="AB17" s="355"/>
      <c r="AC17" s="258"/>
      <c r="AD17" s="232"/>
      <c r="AE17" s="36">
        <f>AA17*AB17/12*D17</f>
        <v>0</v>
      </c>
      <c r="AF17" s="161"/>
      <c r="AG17" s="479">
        <f>(AE17*DATA!A$5)+(DATA!A$4*AB17*D17)</f>
        <v>0</v>
      </c>
      <c r="AH17" s="333"/>
      <c r="AI17" s="196"/>
      <c r="AJ17" s="229"/>
      <c r="AK17" s="36">
        <f>AA17*AH17/12*D17</f>
        <v>0</v>
      </c>
      <c r="AL17" s="594"/>
      <c r="AM17" s="23">
        <f>(AK17*DATA!A$5)+(DATA!A$4*AH17)</f>
        <v>0</v>
      </c>
      <c r="AN17" s="60">
        <f t="shared" ref="AN17:AN34" si="4">AE17+AK17</f>
        <v>0</v>
      </c>
      <c r="AO17" s="829"/>
      <c r="AP17" s="880">
        <f t="shared" ref="AP17:AP34" si="5">AG17+AM17</f>
        <v>0</v>
      </c>
      <c r="AQ17" s="26"/>
      <c r="AR17" s="26"/>
      <c r="AS17" s="761" t="s">
        <v>39</v>
      </c>
      <c r="AT17" s="764">
        <f>SUM(AH66:AH70)</f>
        <v>0</v>
      </c>
      <c r="AU17" s="26"/>
      <c r="AV17" s="26"/>
      <c r="AW17" s="36"/>
      <c r="AX17" s="27"/>
      <c r="AY17" s="421"/>
      <c r="AZ17" s="26"/>
      <c r="BA17" s="26"/>
      <c r="BB17" s="26"/>
      <c r="BC17" s="26"/>
      <c r="BD17" s="26"/>
      <c r="BE17" s="26"/>
      <c r="BF17" s="26"/>
      <c r="BG17" s="26"/>
      <c r="BH17" s="26"/>
      <c r="BI17" s="26"/>
      <c r="BJ17" s="26"/>
    </row>
    <row r="18" spans="1:62">
      <c r="A18" s="1211" t="s">
        <v>40</v>
      </c>
      <c r="B18" s="1076"/>
      <c r="C18" s="1076"/>
      <c r="D18" s="677"/>
      <c r="E18" s="167" t="s">
        <v>37</v>
      </c>
      <c r="F18" s="168" t="s">
        <v>41</v>
      </c>
      <c r="G18" s="416"/>
      <c r="H18" s="416"/>
      <c r="I18" s="416"/>
      <c r="J18" s="416"/>
      <c r="K18" s="416"/>
      <c r="L18" s="416"/>
      <c r="M18" s="416"/>
      <c r="N18" s="416"/>
      <c r="O18" s="416"/>
      <c r="P18" s="416"/>
      <c r="Q18" s="416"/>
      <c r="R18" s="416"/>
      <c r="S18" s="416"/>
      <c r="T18" s="416"/>
      <c r="U18" s="416"/>
      <c r="V18" s="416"/>
      <c r="W18" s="416"/>
      <c r="X18" s="416"/>
      <c r="Y18" s="416"/>
      <c r="Z18" s="417"/>
      <c r="AA18" s="295">
        <f>IF('Year 1'!AT3&gt;0,('Year 1'!AA18*(1+'Year 1'!AT3)),'Year 1'!AA18)</f>
        <v>0</v>
      </c>
      <c r="AB18" s="257"/>
      <c r="AC18" s="422"/>
      <c r="AD18" s="259">
        <v>0</v>
      </c>
      <c r="AE18" s="36">
        <f>AA18*AC18/9*D18+AA18/9*AD18</f>
        <v>0</v>
      </c>
      <c r="AF18" s="161"/>
      <c r="AG18" s="479">
        <f>AE18*DATA!A$6</f>
        <v>0</v>
      </c>
      <c r="AH18" s="230"/>
      <c r="AI18" s="423"/>
      <c r="AJ18" s="229"/>
      <c r="AK18" s="36">
        <f>AA18*AI18/9*D18</f>
        <v>0</v>
      </c>
      <c r="AL18" s="594"/>
      <c r="AM18" s="23">
        <f>AK18*DATA!A6</f>
        <v>0</v>
      </c>
      <c r="AN18" s="61">
        <f t="shared" si="4"/>
        <v>0</v>
      </c>
      <c r="AO18" s="567"/>
      <c r="AP18" s="880">
        <f t="shared" si="5"/>
        <v>0</v>
      </c>
      <c r="AQ18" s="26"/>
      <c r="AR18" s="26"/>
      <c r="AS18" s="761" t="s">
        <v>42</v>
      </c>
      <c r="AT18" s="764">
        <f>SUM($AI$66:$AI$70)</f>
        <v>0</v>
      </c>
      <c r="AU18" s="26"/>
      <c r="AV18" s="26"/>
      <c r="AW18" s="36"/>
      <c r="AX18" s="27"/>
      <c r="AY18" s="421"/>
      <c r="AZ18" s="26"/>
      <c r="BA18" s="26"/>
      <c r="BB18" s="26"/>
      <c r="BC18" s="26"/>
      <c r="BD18" s="26"/>
      <c r="BE18" s="26"/>
      <c r="BF18" s="26"/>
      <c r="BG18" s="26"/>
      <c r="BH18" s="26"/>
      <c r="BI18" s="26"/>
      <c r="BJ18" s="26"/>
    </row>
    <row r="19" spans="1:62">
      <c r="A19" s="1211" t="s">
        <v>43</v>
      </c>
      <c r="B19" s="1076"/>
      <c r="C19" s="1076"/>
      <c r="D19" s="677"/>
      <c r="E19" s="167" t="s">
        <v>37</v>
      </c>
      <c r="F19" s="168" t="s">
        <v>44</v>
      </c>
      <c r="G19" s="416"/>
      <c r="H19" s="416"/>
      <c r="I19" s="416"/>
      <c r="J19" s="416"/>
      <c r="K19" s="416"/>
      <c r="L19" s="416"/>
      <c r="M19" s="416"/>
      <c r="N19" s="416"/>
      <c r="O19" s="416"/>
      <c r="P19" s="416"/>
      <c r="Q19" s="416"/>
      <c r="R19" s="416"/>
      <c r="S19" s="416"/>
      <c r="T19" s="416"/>
      <c r="U19" s="416"/>
      <c r="V19" s="416"/>
      <c r="W19" s="416"/>
      <c r="X19" s="416"/>
      <c r="Y19" s="416"/>
      <c r="Z19" s="417"/>
      <c r="AA19" s="295">
        <f>IF('Year 1'!AT3&gt;0,('Year 1'!AA19*(1+'Year 1'!AT3)),'Year 1'!AA19)</f>
        <v>0</v>
      </c>
      <c r="AB19" s="257"/>
      <c r="AC19" s="341"/>
      <c r="AD19" s="259"/>
      <c r="AE19" s="36">
        <f t="shared" ref="AE19:AE20" si="6">AA19*AC19/9*D19+AA19/9*AD19</f>
        <v>0</v>
      </c>
      <c r="AF19" s="161"/>
      <c r="AG19" s="479">
        <f>AE19*DATA!A$6</f>
        <v>0</v>
      </c>
      <c r="AH19" s="418"/>
      <c r="AI19" s="420"/>
      <c r="AJ19" s="229"/>
      <c r="AK19" s="36">
        <f t="shared" ref="AK19:AK20" si="7">AA19*AI19/9*D19</f>
        <v>0</v>
      </c>
      <c r="AL19" s="594"/>
      <c r="AM19" s="23">
        <f>AK19*DATA!A6</f>
        <v>0</v>
      </c>
      <c r="AN19" s="61">
        <f t="shared" si="4"/>
        <v>0</v>
      </c>
      <c r="AO19" s="567"/>
      <c r="AP19" s="880">
        <f t="shared" si="5"/>
        <v>0</v>
      </c>
      <c r="AQ19" s="26"/>
      <c r="AR19" s="26"/>
      <c r="AS19" s="761" t="s">
        <v>45</v>
      </c>
      <c r="AT19" s="764">
        <f>AG71</f>
        <v>0</v>
      </c>
      <c r="AU19" s="26"/>
      <c r="AV19" s="26"/>
      <c r="AW19" s="36"/>
      <c r="AX19" s="27"/>
      <c r="AY19" s="421"/>
      <c r="AZ19" s="26"/>
      <c r="BA19" s="26"/>
      <c r="BB19" s="26"/>
      <c r="BC19" s="26"/>
      <c r="BD19" s="26"/>
      <c r="BE19" s="26"/>
      <c r="BF19" s="26"/>
      <c r="BG19" s="26"/>
      <c r="BH19" s="26"/>
      <c r="BI19" s="26"/>
      <c r="BJ19" s="26"/>
    </row>
    <row r="20" spans="1:62">
      <c r="A20" s="1211" t="s">
        <v>46</v>
      </c>
      <c r="B20" s="1076"/>
      <c r="C20" s="1076"/>
      <c r="D20" s="677"/>
      <c r="E20" s="167" t="s">
        <v>37</v>
      </c>
      <c r="F20" s="168" t="s">
        <v>47</v>
      </c>
      <c r="G20" s="416"/>
      <c r="H20" s="416"/>
      <c r="I20" s="416"/>
      <c r="J20" s="416"/>
      <c r="K20" s="416"/>
      <c r="L20" s="416"/>
      <c r="M20" s="416"/>
      <c r="N20" s="416"/>
      <c r="O20" s="416"/>
      <c r="P20" s="416"/>
      <c r="Q20" s="416"/>
      <c r="R20" s="416"/>
      <c r="S20" s="416"/>
      <c r="T20" s="416"/>
      <c r="U20" s="416"/>
      <c r="V20" s="416"/>
      <c r="W20" s="416"/>
      <c r="X20" s="416"/>
      <c r="Y20" s="416"/>
      <c r="Z20" s="417"/>
      <c r="AA20" s="295">
        <f>IF('Year 1'!AT3&gt;0,('Year 1'!AA20*(1+'Year 1'!AT3)),'Year 1'!AA20)</f>
        <v>0</v>
      </c>
      <c r="AB20" s="257"/>
      <c r="AC20" s="341"/>
      <c r="AD20" s="259"/>
      <c r="AE20" s="36">
        <f t="shared" si="6"/>
        <v>0</v>
      </c>
      <c r="AF20" s="161"/>
      <c r="AG20" s="479">
        <f>AE20*DATA!A$6</f>
        <v>0</v>
      </c>
      <c r="AH20" s="418"/>
      <c r="AI20" s="420"/>
      <c r="AJ20" s="229"/>
      <c r="AK20" s="36">
        <f t="shared" si="7"/>
        <v>0</v>
      </c>
      <c r="AL20" s="594"/>
      <c r="AM20" s="23">
        <f>AK20*DATA!A6</f>
        <v>0</v>
      </c>
      <c r="AN20" s="61">
        <f t="shared" si="4"/>
        <v>0</v>
      </c>
      <c r="AO20" s="567"/>
      <c r="AP20" s="880">
        <f t="shared" si="5"/>
        <v>0</v>
      </c>
      <c r="AQ20" s="26"/>
      <c r="AR20" s="26"/>
      <c r="AS20" s="761" t="s">
        <v>48</v>
      </c>
      <c r="AT20" s="764">
        <f>SUM(AG54:AG58)</f>
        <v>0</v>
      </c>
      <c r="AU20" s="26"/>
      <c r="AV20" s="26"/>
      <c r="AW20" s="36"/>
      <c r="AX20" s="27"/>
      <c r="AY20" s="421"/>
      <c r="AZ20" s="26"/>
      <c r="BA20" s="26"/>
      <c r="BB20" s="26"/>
      <c r="BC20" s="26"/>
      <c r="BD20" s="26"/>
      <c r="BE20" s="26"/>
      <c r="BF20" s="26"/>
      <c r="BG20" s="26"/>
      <c r="BH20" s="26"/>
      <c r="BI20" s="26"/>
      <c r="BJ20" s="26"/>
    </row>
    <row r="21" spans="1:62">
      <c r="A21" s="1211" t="s">
        <v>49</v>
      </c>
      <c r="B21" s="1076"/>
      <c r="C21" s="1076"/>
      <c r="D21" s="677"/>
      <c r="E21" s="167" t="s">
        <v>37</v>
      </c>
      <c r="F21" s="1114" t="s">
        <v>50</v>
      </c>
      <c r="G21" s="1076"/>
      <c r="H21" s="1076"/>
      <c r="I21" s="1076"/>
      <c r="J21" s="1076"/>
      <c r="K21" s="1076"/>
      <c r="L21" s="1076"/>
      <c r="M21" s="1076"/>
      <c r="N21" s="1076"/>
      <c r="O21" s="1076"/>
      <c r="P21" s="1076"/>
      <c r="Q21" s="1076"/>
      <c r="R21" s="1076"/>
      <c r="S21" s="1076"/>
      <c r="T21" s="1076"/>
      <c r="U21" s="1076"/>
      <c r="V21" s="1076"/>
      <c r="W21" s="1076"/>
      <c r="X21" s="1076"/>
      <c r="Y21" s="1076"/>
      <c r="Z21" s="1115"/>
      <c r="AA21" s="295">
        <f>IF('Year 1'!AT3&gt;0,('Year 1'!AA21*(1+'Year 1'!AT3)),'Year 1'!AA21)</f>
        <v>0</v>
      </c>
      <c r="AB21" s="1207"/>
      <c r="AC21" s="1125"/>
      <c r="AD21" s="330"/>
      <c r="AE21" s="36">
        <f>AA21*AD21/3*D21</f>
        <v>0</v>
      </c>
      <c r="AF21" s="161"/>
      <c r="AG21" s="479">
        <f>AE21*DATA!A3</f>
        <v>0</v>
      </c>
      <c r="AH21" s="1251"/>
      <c r="AI21" s="1125"/>
      <c r="AJ21" s="334"/>
      <c r="AK21" s="36">
        <f>AA21*AJ21/3*D21</f>
        <v>0</v>
      </c>
      <c r="AL21" s="594"/>
      <c r="AM21" s="23">
        <f>AK21*DATA!A3</f>
        <v>0</v>
      </c>
      <c r="AN21" s="63">
        <f t="shared" si="4"/>
        <v>0</v>
      </c>
      <c r="AO21" s="826"/>
      <c r="AP21" s="880">
        <f t="shared" si="5"/>
        <v>0</v>
      </c>
      <c r="AQ21" s="26"/>
      <c r="AR21" s="26"/>
      <c r="AS21" s="761" t="s">
        <v>51</v>
      </c>
      <c r="AT21" s="764">
        <f>AG80</f>
        <v>0</v>
      </c>
      <c r="AU21" s="26"/>
      <c r="AV21" s="26"/>
      <c r="AW21" s="36"/>
      <c r="AX21" s="27"/>
      <c r="AY21" s="421"/>
      <c r="AZ21" s="26"/>
      <c r="BA21" s="26"/>
      <c r="BB21" s="26"/>
      <c r="BC21" s="26"/>
      <c r="BD21" s="26"/>
      <c r="BE21" s="26"/>
      <c r="BF21" s="26"/>
      <c r="BG21" s="26"/>
      <c r="BH21" s="26"/>
      <c r="BI21" s="26"/>
      <c r="BJ21" s="26"/>
    </row>
    <row r="22" spans="1:62">
      <c r="A22" s="1119" t="s">
        <v>52</v>
      </c>
      <c r="B22" s="1076"/>
      <c r="C22" s="1076"/>
      <c r="D22" s="679"/>
      <c r="E22" s="167" t="s">
        <v>37</v>
      </c>
      <c r="F22" s="1126" t="str">
        <f>'Year 1'!F28:Z28</f>
        <v xml:space="preserve">Other - full time benefited </v>
      </c>
      <c r="G22" s="1063"/>
      <c r="H22" s="1063"/>
      <c r="I22" s="1063"/>
      <c r="J22" s="1063"/>
      <c r="K22" s="1063"/>
      <c r="L22" s="1063"/>
      <c r="M22" s="1063"/>
      <c r="N22" s="1063"/>
      <c r="O22" s="1063"/>
      <c r="P22" s="1063"/>
      <c r="Q22" s="1063"/>
      <c r="R22" s="1063"/>
      <c r="S22" s="1063"/>
      <c r="T22" s="1063"/>
      <c r="U22" s="1063"/>
      <c r="V22" s="1063"/>
      <c r="W22" s="1063"/>
      <c r="X22" s="1063"/>
      <c r="Y22" s="1063"/>
      <c r="Z22" s="1064"/>
      <c r="AA22" s="295">
        <f>IF('Year 1'!AT3&gt;0,('Year 1'!AA22*(1+'Year 1'!AT3)),'Year 1'!AA22)</f>
        <v>0</v>
      </c>
      <c r="AB22" s="331"/>
      <c r="AC22" s="1207"/>
      <c r="AD22" s="1125"/>
      <c r="AE22" s="36">
        <f t="shared" ref="AE22:AE34" si="8">AA22*AB22/12*D22</f>
        <v>0</v>
      </c>
      <c r="AF22" s="161"/>
      <c r="AG22" s="479">
        <f>(AE22*DATA!A$5)+(DATA!A$4*AB22*D22)</f>
        <v>0</v>
      </c>
      <c r="AH22" s="317"/>
      <c r="AI22" s="1138"/>
      <c r="AJ22" s="1253"/>
      <c r="AK22" s="36">
        <f t="shared" ref="AK22:AK28" si="9">AA22*AH22/12*D22</f>
        <v>0</v>
      </c>
      <c r="AL22" s="594"/>
      <c r="AM22" s="568">
        <f>(AK22*DATA!A$5)+(DATA!A$4*AH22)</f>
        <v>0</v>
      </c>
      <c r="AN22" s="60">
        <f t="shared" si="4"/>
        <v>0</v>
      </c>
      <c r="AO22" s="826"/>
      <c r="AP22" s="880">
        <f t="shared" si="5"/>
        <v>0</v>
      </c>
      <c r="AQ22" s="26"/>
      <c r="AR22" s="26"/>
      <c r="AS22" s="763"/>
      <c r="AT22" s="766"/>
      <c r="AU22" s="26"/>
      <c r="AV22" s="26"/>
      <c r="AW22" s="36"/>
      <c r="AX22" s="27"/>
      <c r="AY22" s="421"/>
      <c r="AZ22" s="26"/>
      <c r="BA22" s="26"/>
      <c r="BB22" s="26"/>
      <c r="BC22" s="26"/>
      <c r="BD22" s="26"/>
      <c r="BE22" s="26"/>
      <c r="BF22" s="26"/>
      <c r="BG22" s="26"/>
      <c r="BH22" s="26"/>
      <c r="BI22" s="26"/>
      <c r="BJ22" s="26"/>
    </row>
    <row r="23" spans="1:62" ht="15.75" outlineLevel="1">
      <c r="A23" s="1119" t="s">
        <v>54</v>
      </c>
      <c r="B23" s="1076"/>
      <c r="C23" s="1076"/>
      <c r="D23" s="677"/>
      <c r="E23" s="168" t="s">
        <v>37</v>
      </c>
      <c r="F23" s="1126" t="str">
        <f>'Year 1'!F28:Z28</f>
        <v xml:space="preserve">Other - full time benefited </v>
      </c>
      <c r="G23" s="1063"/>
      <c r="H23" s="1063"/>
      <c r="I23" s="1063"/>
      <c r="J23" s="1063"/>
      <c r="K23" s="1063"/>
      <c r="L23" s="1063"/>
      <c r="M23" s="1063"/>
      <c r="N23" s="1063"/>
      <c r="O23" s="1063"/>
      <c r="P23" s="1063"/>
      <c r="Q23" s="1063"/>
      <c r="R23" s="1063"/>
      <c r="S23" s="1063"/>
      <c r="T23" s="1063"/>
      <c r="U23" s="1063"/>
      <c r="V23" s="1063"/>
      <c r="W23" s="1063"/>
      <c r="X23" s="1063"/>
      <c r="Y23" s="1063"/>
      <c r="Z23" s="1064"/>
      <c r="AA23" s="295">
        <f>IF('Year 1'!AT3&gt;0,('Year 1'!AA23*(1+'Year 1'!AT3)),'Year 1'!AA23)</f>
        <v>0</v>
      </c>
      <c r="AB23" s="356"/>
      <c r="AC23" s="1207"/>
      <c r="AD23" s="1125"/>
      <c r="AE23" s="36">
        <f t="shared" ref="AE23:AE28" si="10">AA23*AB23/12*D23</f>
        <v>0</v>
      </c>
      <c r="AF23" s="161"/>
      <c r="AG23" s="479">
        <f>(AE23*DATA!A$5)+(DATA!A$4*AB23*D23)</f>
        <v>0</v>
      </c>
      <c r="AH23" s="325"/>
      <c r="AI23" s="1138"/>
      <c r="AJ23" s="1254"/>
      <c r="AK23" s="36">
        <f t="shared" si="9"/>
        <v>0</v>
      </c>
      <c r="AL23" s="693"/>
      <c r="AM23" s="570">
        <f>(AK23*DATA!A$5)+(DATA!A$4*AH23)</f>
        <v>0</v>
      </c>
      <c r="AN23" s="67">
        <f t="shared" ref="AN23:AN28" si="11">AE23+AK23</f>
        <v>0</v>
      </c>
      <c r="AO23" s="567"/>
      <c r="AP23" s="880">
        <f t="shared" ref="AP23:AP28" si="12">AG23+AM23</f>
        <v>0</v>
      </c>
      <c r="AQ23" s="26"/>
      <c r="AR23" s="26"/>
      <c r="AS23" s="768" t="s">
        <v>55</v>
      </c>
      <c r="AT23" s="769">
        <f>SUM($AT$8:$AT$21)</f>
        <v>0</v>
      </c>
      <c r="AU23" s="26"/>
      <c r="AV23" s="26"/>
      <c r="AW23" s="36"/>
      <c r="AX23" s="27"/>
      <c r="AY23" s="421"/>
      <c r="AZ23" s="26"/>
      <c r="BA23" s="26"/>
      <c r="BB23" s="26"/>
      <c r="BC23" s="26"/>
      <c r="BD23" s="26"/>
      <c r="BE23" s="26"/>
      <c r="BF23" s="26"/>
      <c r="BG23" s="26"/>
      <c r="BH23" s="26"/>
      <c r="BI23" s="26"/>
      <c r="BJ23" s="26"/>
    </row>
    <row r="24" spans="1:62" outlineLevel="1">
      <c r="A24" s="1119" t="s">
        <v>56</v>
      </c>
      <c r="B24" s="1076"/>
      <c r="C24" s="1076"/>
      <c r="D24" s="677"/>
      <c r="E24" s="168" t="s">
        <v>37</v>
      </c>
      <c r="F24" s="1126" t="str">
        <f>'Year 1'!F28:Z28</f>
        <v xml:space="preserve">Other - full time benefited </v>
      </c>
      <c r="G24" s="1063"/>
      <c r="H24" s="1063"/>
      <c r="I24" s="1063"/>
      <c r="J24" s="1063"/>
      <c r="K24" s="1063"/>
      <c r="L24" s="1063"/>
      <c r="M24" s="1063"/>
      <c r="N24" s="1063"/>
      <c r="O24" s="1063"/>
      <c r="P24" s="1063"/>
      <c r="Q24" s="1063"/>
      <c r="R24" s="1063"/>
      <c r="S24" s="1063"/>
      <c r="T24" s="1063"/>
      <c r="U24" s="1063"/>
      <c r="V24" s="1063"/>
      <c r="W24" s="1063"/>
      <c r="X24" s="1063"/>
      <c r="Y24" s="1063"/>
      <c r="Z24" s="1064"/>
      <c r="AA24" s="295">
        <f>IF('Year 1'!AT3&gt;0,('Year 1'!AA24*(1+'Year 1'!AT3)),'Year 1'!AA24)</f>
        <v>0</v>
      </c>
      <c r="AB24" s="356"/>
      <c r="AC24" s="1207"/>
      <c r="AD24" s="1125"/>
      <c r="AE24" s="36">
        <f t="shared" si="10"/>
        <v>0</v>
      </c>
      <c r="AF24" s="161"/>
      <c r="AG24" s="479">
        <f>(AE24*DATA!A$5)+(DATA!A$4*AB24*D24)</f>
        <v>0</v>
      </c>
      <c r="AH24" s="325"/>
      <c r="AI24" s="1138"/>
      <c r="AJ24" s="1254"/>
      <c r="AK24" s="36">
        <f t="shared" si="9"/>
        <v>0</v>
      </c>
      <c r="AL24" s="693"/>
      <c r="AM24" s="570">
        <f>(AK24*DATA!A$5)+(DATA!A$4*AH24)</f>
        <v>0</v>
      </c>
      <c r="AN24" s="67">
        <f t="shared" si="11"/>
        <v>0</v>
      </c>
      <c r="AO24" s="567"/>
      <c r="AP24" s="880">
        <f t="shared" si="12"/>
        <v>0</v>
      </c>
      <c r="AQ24" s="26"/>
      <c r="AR24" s="26"/>
      <c r="AS24" s="26"/>
      <c r="AT24" s="26"/>
      <c r="AU24" s="26"/>
      <c r="AV24" s="26"/>
      <c r="AW24" s="36"/>
      <c r="AX24" s="27"/>
      <c r="AY24" s="421"/>
      <c r="AZ24" s="26"/>
      <c r="BA24" s="26"/>
      <c r="BB24" s="26"/>
      <c r="BC24" s="26"/>
      <c r="BD24" s="26"/>
      <c r="BE24" s="26"/>
      <c r="BF24" s="26"/>
      <c r="BG24" s="26"/>
      <c r="BH24" s="26"/>
      <c r="BI24" s="26"/>
      <c r="BJ24" s="26"/>
    </row>
    <row r="25" spans="1:62" outlineLevel="1">
      <c r="A25" s="1119" t="s">
        <v>57</v>
      </c>
      <c r="B25" s="1076"/>
      <c r="C25" s="1076"/>
      <c r="D25" s="677"/>
      <c r="E25" s="168" t="s">
        <v>37</v>
      </c>
      <c r="F25" s="1126" t="str">
        <f>'Year 1'!F28:Z28</f>
        <v xml:space="preserve">Other - full time benefited </v>
      </c>
      <c r="G25" s="1063"/>
      <c r="H25" s="1063"/>
      <c r="I25" s="1063"/>
      <c r="J25" s="1063"/>
      <c r="K25" s="1063"/>
      <c r="L25" s="1063"/>
      <c r="M25" s="1063"/>
      <c r="N25" s="1063"/>
      <c r="O25" s="1063"/>
      <c r="P25" s="1063"/>
      <c r="Q25" s="1063"/>
      <c r="R25" s="1063"/>
      <c r="S25" s="1063"/>
      <c r="T25" s="1063"/>
      <c r="U25" s="1063"/>
      <c r="V25" s="1063"/>
      <c r="W25" s="1063"/>
      <c r="X25" s="1063"/>
      <c r="Y25" s="1063"/>
      <c r="Z25" s="1064"/>
      <c r="AA25" s="295">
        <f>IF('Year 1'!AT3&gt;0,('Year 1'!AA25*(1+'Year 1'!AT3)),'Year 1'!AA25)</f>
        <v>0</v>
      </c>
      <c r="AB25" s="356"/>
      <c r="AC25" s="1207"/>
      <c r="AD25" s="1125"/>
      <c r="AE25" s="36">
        <f t="shared" si="10"/>
        <v>0</v>
      </c>
      <c r="AF25" s="161"/>
      <c r="AG25" s="479">
        <f>(AE25*DATA!A$5)+(DATA!A$4*AB25*D25)</f>
        <v>0</v>
      </c>
      <c r="AH25" s="325"/>
      <c r="AI25" s="1138"/>
      <c r="AJ25" s="1254"/>
      <c r="AK25" s="36">
        <f t="shared" si="9"/>
        <v>0</v>
      </c>
      <c r="AL25" s="693"/>
      <c r="AM25" s="570">
        <f>(AK25*DATA!A$5)+(DATA!A$4*AH25)</f>
        <v>0</v>
      </c>
      <c r="AN25" s="67">
        <f t="shared" si="11"/>
        <v>0</v>
      </c>
      <c r="AO25" s="567"/>
      <c r="AP25" s="880">
        <f t="shared" si="12"/>
        <v>0</v>
      </c>
      <c r="AQ25" s="26"/>
      <c r="AR25" s="26"/>
      <c r="AS25" s="26"/>
      <c r="AT25" s="26"/>
      <c r="AU25" s="26"/>
      <c r="AV25" s="26"/>
      <c r="AW25" s="36"/>
      <c r="AX25" s="27"/>
      <c r="AY25" s="421"/>
      <c r="AZ25" s="26"/>
      <c r="BA25" s="26"/>
      <c r="BB25" s="26"/>
      <c r="BC25" s="26"/>
      <c r="BD25" s="26"/>
      <c r="BE25" s="26"/>
      <c r="BF25" s="26"/>
      <c r="BG25" s="26"/>
      <c r="BH25" s="26"/>
      <c r="BI25" s="26"/>
      <c r="BJ25" s="26"/>
    </row>
    <row r="26" spans="1:62" outlineLevel="1">
      <c r="A26" s="1119" t="s">
        <v>58</v>
      </c>
      <c r="B26" s="1076"/>
      <c r="C26" s="1076"/>
      <c r="D26" s="677"/>
      <c r="E26" s="168" t="s">
        <v>37</v>
      </c>
      <c r="F26" s="1126" t="str">
        <f>'Year 1'!F28:Z28</f>
        <v xml:space="preserve">Other - full time benefited </v>
      </c>
      <c r="G26" s="1063"/>
      <c r="H26" s="1063"/>
      <c r="I26" s="1063"/>
      <c r="J26" s="1063"/>
      <c r="K26" s="1063"/>
      <c r="L26" s="1063"/>
      <c r="M26" s="1063"/>
      <c r="N26" s="1063"/>
      <c r="O26" s="1063"/>
      <c r="P26" s="1063"/>
      <c r="Q26" s="1063"/>
      <c r="R26" s="1063"/>
      <c r="S26" s="1063"/>
      <c r="T26" s="1063"/>
      <c r="U26" s="1063"/>
      <c r="V26" s="1063"/>
      <c r="W26" s="1063"/>
      <c r="X26" s="1063"/>
      <c r="Y26" s="1063"/>
      <c r="Z26" s="1064"/>
      <c r="AA26" s="295">
        <f>IF('Year 1'!AT3&gt;0,('Year 1'!AA26*(1+'Year 1'!AT3)),'Year 1'!AA26)</f>
        <v>0</v>
      </c>
      <c r="AB26" s="356"/>
      <c r="AC26" s="1207"/>
      <c r="AD26" s="1125"/>
      <c r="AE26" s="36">
        <f t="shared" si="10"/>
        <v>0</v>
      </c>
      <c r="AF26" s="161"/>
      <c r="AG26" s="479">
        <f>(AE26*DATA!A$5)+(DATA!A$4*AB26*D26)</f>
        <v>0</v>
      </c>
      <c r="AH26" s="325"/>
      <c r="AI26" s="1138"/>
      <c r="AJ26" s="1254"/>
      <c r="AK26" s="36">
        <f t="shared" si="9"/>
        <v>0</v>
      </c>
      <c r="AL26" s="693"/>
      <c r="AM26" s="570">
        <f>(AK26*DATA!A$5)+(DATA!A$4*AH26)</f>
        <v>0</v>
      </c>
      <c r="AN26" s="67">
        <f t="shared" si="11"/>
        <v>0</v>
      </c>
      <c r="AO26" s="567"/>
      <c r="AP26" s="880">
        <f t="shared" si="12"/>
        <v>0</v>
      </c>
      <c r="AQ26" s="26"/>
      <c r="AR26" s="26"/>
      <c r="AS26" s="26"/>
      <c r="AT26" s="26"/>
      <c r="AU26" s="26"/>
      <c r="AV26" s="26"/>
      <c r="AW26" s="36"/>
      <c r="AX26" s="27"/>
      <c r="AY26" s="421"/>
      <c r="AZ26" s="26"/>
      <c r="BA26" s="26"/>
      <c r="BB26" s="26"/>
      <c r="BC26" s="26"/>
      <c r="BD26" s="26"/>
      <c r="BE26" s="26"/>
      <c r="BF26" s="26"/>
      <c r="BG26" s="26"/>
      <c r="BH26" s="26"/>
      <c r="BI26" s="26"/>
      <c r="BJ26" s="26"/>
    </row>
    <row r="27" spans="1:62" outlineLevel="1">
      <c r="A27" s="1119" t="s">
        <v>59</v>
      </c>
      <c r="B27" s="1076"/>
      <c r="C27" s="1076"/>
      <c r="D27" s="677"/>
      <c r="E27" s="168" t="s">
        <v>37</v>
      </c>
      <c r="F27" s="1126" t="str">
        <f>'Year 1'!F28:Z28</f>
        <v xml:space="preserve">Other - full time benefited </v>
      </c>
      <c r="G27" s="1063"/>
      <c r="H27" s="1063"/>
      <c r="I27" s="1063"/>
      <c r="J27" s="1063"/>
      <c r="K27" s="1063"/>
      <c r="L27" s="1063"/>
      <c r="M27" s="1063"/>
      <c r="N27" s="1063"/>
      <c r="O27" s="1063"/>
      <c r="P27" s="1063"/>
      <c r="Q27" s="1063"/>
      <c r="R27" s="1063"/>
      <c r="S27" s="1063"/>
      <c r="T27" s="1063"/>
      <c r="U27" s="1063"/>
      <c r="V27" s="1063"/>
      <c r="W27" s="1063"/>
      <c r="X27" s="1063"/>
      <c r="Y27" s="1063"/>
      <c r="Z27" s="1064"/>
      <c r="AA27" s="295">
        <f>IF('Year 1'!AT3&gt;0,('Year 1'!AA27*(1+'Year 1'!AT3)),'Year 1'!AA27)</f>
        <v>0</v>
      </c>
      <c r="AB27" s="356"/>
      <c r="AC27" s="1207"/>
      <c r="AD27" s="1125"/>
      <c r="AE27" s="36">
        <f t="shared" si="10"/>
        <v>0</v>
      </c>
      <c r="AF27" s="161"/>
      <c r="AG27" s="479">
        <f>(AE27*DATA!A$5)+(DATA!A$4*AB27*D27)</f>
        <v>0</v>
      </c>
      <c r="AH27" s="325"/>
      <c r="AI27" s="1138"/>
      <c r="AJ27" s="1254"/>
      <c r="AK27" s="36">
        <f t="shared" si="9"/>
        <v>0</v>
      </c>
      <c r="AL27" s="693"/>
      <c r="AM27" s="570">
        <f>(AK27*DATA!A$5)+(DATA!A$4*AH27)</f>
        <v>0</v>
      </c>
      <c r="AN27" s="67">
        <f t="shared" si="11"/>
        <v>0</v>
      </c>
      <c r="AO27" s="567"/>
      <c r="AP27" s="880">
        <f t="shared" si="12"/>
        <v>0</v>
      </c>
      <c r="AQ27" s="26"/>
      <c r="AR27" s="26"/>
      <c r="AS27" s="26"/>
      <c r="AT27" s="26"/>
      <c r="AU27" s="26"/>
      <c r="AV27" s="26"/>
      <c r="AW27" s="36"/>
      <c r="AX27" s="27"/>
      <c r="AY27" s="421"/>
      <c r="AZ27" s="26"/>
      <c r="BA27" s="26"/>
      <c r="BB27" s="26"/>
      <c r="BC27" s="26"/>
      <c r="BD27" s="26"/>
      <c r="BE27" s="26"/>
      <c r="BF27" s="26"/>
      <c r="BG27" s="26"/>
      <c r="BH27" s="26"/>
      <c r="BI27" s="26"/>
      <c r="BJ27" s="26"/>
    </row>
    <row r="28" spans="1:62" outlineLevel="1">
      <c r="A28" s="1119" t="s">
        <v>60</v>
      </c>
      <c r="B28" s="1076"/>
      <c r="C28" s="1076"/>
      <c r="D28" s="677"/>
      <c r="E28" s="168" t="s">
        <v>37</v>
      </c>
      <c r="F28" s="1126" t="str">
        <f>'Year 1'!F28:Z28</f>
        <v xml:space="preserve">Other - full time benefited </v>
      </c>
      <c r="G28" s="1063"/>
      <c r="H28" s="1063"/>
      <c r="I28" s="1063"/>
      <c r="J28" s="1063"/>
      <c r="K28" s="1063"/>
      <c r="L28" s="1063"/>
      <c r="M28" s="1063"/>
      <c r="N28" s="1063"/>
      <c r="O28" s="1063"/>
      <c r="P28" s="1063"/>
      <c r="Q28" s="1063"/>
      <c r="R28" s="1063"/>
      <c r="S28" s="1063"/>
      <c r="T28" s="1063"/>
      <c r="U28" s="1063"/>
      <c r="V28" s="1063"/>
      <c r="W28" s="1063"/>
      <c r="X28" s="1063"/>
      <c r="Y28" s="1063"/>
      <c r="Z28" s="1064"/>
      <c r="AA28" s="295">
        <f>IF('Year 1'!AT3&gt;0,('Year 1'!AA28*(1+'Year 1'!AT3)),'Year 1'!AA28)</f>
        <v>0</v>
      </c>
      <c r="AB28" s="356"/>
      <c r="AC28" s="1207"/>
      <c r="AD28" s="1125"/>
      <c r="AE28" s="36">
        <f t="shared" si="10"/>
        <v>0</v>
      </c>
      <c r="AF28" s="161"/>
      <c r="AG28" s="479">
        <f>(AE28*DATA!A$5)+(DATA!A$4*AB28*D28)</f>
        <v>0</v>
      </c>
      <c r="AH28" s="325"/>
      <c r="AI28" s="1138"/>
      <c r="AJ28" s="1254"/>
      <c r="AK28" s="36">
        <f t="shared" si="9"/>
        <v>0</v>
      </c>
      <c r="AL28" s="693"/>
      <c r="AM28" s="570">
        <f>(AK28*DATA!A$5)+(DATA!A$4*AH28)</f>
        <v>0</v>
      </c>
      <c r="AN28" s="67">
        <f t="shared" si="11"/>
        <v>0</v>
      </c>
      <c r="AO28" s="567"/>
      <c r="AP28" s="880">
        <f t="shared" si="12"/>
        <v>0</v>
      </c>
      <c r="AQ28" s="26"/>
      <c r="AR28" s="26"/>
      <c r="AS28" s="26"/>
      <c r="AT28" s="26"/>
      <c r="AU28" s="26"/>
      <c r="AV28" s="26"/>
      <c r="AW28" s="36"/>
      <c r="AX28" s="27"/>
      <c r="AY28" s="421"/>
      <c r="AZ28" s="26"/>
      <c r="BA28" s="26"/>
      <c r="BB28" s="26"/>
      <c r="BC28" s="26"/>
      <c r="BD28" s="26"/>
      <c r="BE28" s="26"/>
      <c r="BF28" s="26"/>
      <c r="BG28" s="26"/>
      <c r="BH28" s="26"/>
      <c r="BI28" s="26"/>
      <c r="BJ28" s="26"/>
    </row>
    <row r="29" spans="1:62" outlineLevel="1">
      <c r="A29" s="1119" t="s">
        <v>61</v>
      </c>
      <c r="B29" s="1076"/>
      <c r="C29" s="1076"/>
      <c r="D29" s="680"/>
      <c r="E29" s="168" t="s">
        <v>37</v>
      </c>
      <c r="F29" s="1126" t="str">
        <f>'Year 1'!F29:Z29</f>
        <v xml:space="preserve">Other - full time benefited </v>
      </c>
      <c r="G29" s="1063"/>
      <c r="H29" s="1063"/>
      <c r="I29" s="1063"/>
      <c r="J29" s="1063"/>
      <c r="K29" s="1063"/>
      <c r="L29" s="1063"/>
      <c r="M29" s="1063"/>
      <c r="N29" s="1063"/>
      <c r="O29" s="1063"/>
      <c r="P29" s="1063"/>
      <c r="Q29" s="1063"/>
      <c r="R29" s="1063"/>
      <c r="S29" s="1063"/>
      <c r="T29" s="1063"/>
      <c r="U29" s="1063"/>
      <c r="V29" s="1063"/>
      <c r="W29" s="1063"/>
      <c r="X29" s="1063"/>
      <c r="Y29" s="1063"/>
      <c r="Z29" s="1064"/>
      <c r="AA29" s="295">
        <f>IF('Year 1'!AT3&gt;0,('Year 1'!AA29*(1+'Year 1'!AT3)),'Year 1'!AA29)</f>
        <v>0</v>
      </c>
      <c r="AB29" s="356"/>
      <c r="AC29" s="1252"/>
      <c r="AD29" s="1125"/>
      <c r="AE29" s="36">
        <f t="shared" si="8"/>
        <v>0</v>
      </c>
      <c r="AF29" s="161"/>
      <c r="AG29" s="479">
        <f>(AE29*DATA!A$5)+(DATA!A$4*AB29*D29)</f>
        <v>0</v>
      </c>
      <c r="AH29" s="332"/>
      <c r="AI29" s="1252"/>
      <c r="AJ29" s="1254"/>
      <c r="AK29" s="36">
        <f t="shared" ref="AK29:AK33" si="13">AA29*AH29/12*D29</f>
        <v>0</v>
      </c>
      <c r="AL29" s="594"/>
      <c r="AM29" s="569">
        <f>(AK29*DATA!A$5)+(DATA!A$4*AH29)</f>
        <v>0</v>
      </c>
      <c r="AN29" s="67">
        <f t="shared" si="4"/>
        <v>0</v>
      </c>
      <c r="AO29" s="567"/>
      <c r="AP29" s="880">
        <f t="shared" si="5"/>
        <v>0</v>
      </c>
      <c r="AQ29" s="26"/>
      <c r="AR29" s="26"/>
      <c r="AS29" s="26"/>
      <c r="AT29" s="26"/>
      <c r="AU29" s="26"/>
      <c r="AV29" s="26"/>
      <c r="AW29" s="36"/>
      <c r="AX29" s="27"/>
      <c r="AY29" s="421"/>
      <c r="AZ29" s="26"/>
      <c r="BA29" s="26"/>
      <c r="BB29" s="26"/>
      <c r="BC29" s="26"/>
      <c r="BD29" s="26"/>
      <c r="BE29" s="26"/>
      <c r="BF29" s="26"/>
      <c r="BG29" s="26"/>
      <c r="BH29" s="26"/>
      <c r="BI29" s="26"/>
      <c r="BJ29" s="26"/>
    </row>
    <row r="30" spans="1:62" outlineLevel="1">
      <c r="A30" s="1119" t="s">
        <v>62</v>
      </c>
      <c r="B30" s="1076"/>
      <c r="C30" s="1076"/>
      <c r="D30" s="677"/>
      <c r="E30" s="168" t="s">
        <v>37</v>
      </c>
      <c r="F30" s="1126" t="str">
        <f>'Year 1'!F30:Z30</f>
        <v xml:space="preserve">Other - full time benefited </v>
      </c>
      <c r="G30" s="1063"/>
      <c r="H30" s="1063"/>
      <c r="I30" s="1063"/>
      <c r="J30" s="1063"/>
      <c r="K30" s="1063"/>
      <c r="L30" s="1063"/>
      <c r="M30" s="1063"/>
      <c r="N30" s="1063"/>
      <c r="O30" s="1063"/>
      <c r="P30" s="1063"/>
      <c r="Q30" s="1063"/>
      <c r="R30" s="1063"/>
      <c r="S30" s="1063"/>
      <c r="T30" s="1063"/>
      <c r="U30" s="1063"/>
      <c r="V30" s="1063"/>
      <c r="W30" s="1063"/>
      <c r="X30" s="1063"/>
      <c r="Y30" s="1063"/>
      <c r="Z30" s="1064"/>
      <c r="AA30" s="295">
        <f>IF('Year 1'!AT3&gt;0,('Year 1'!AA30*(1+'Year 1'!AT3)),'Year 1'!AA30)</f>
        <v>0</v>
      </c>
      <c r="AB30" s="356"/>
      <c r="AC30" s="1207"/>
      <c r="AD30" s="1125"/>
      <c r="AE30" s="36">
        <f t="shared" si="8"/>
        <v>0</v>
      </c>
      <c r="AF30" s="161"/>
      <c r="AG30" s="479">
        <f>(AE30*DATA!A$5)+(DATA!A$4*AB30*D30)</f>
        <v>0</v>
      </c>
      <c r="AH30" s="325"/>
      <c r="AI30" s="1116"/>
      <c r="AJ30" s="1254"/>
      <c r="AK30" s="36">
        <f>AA30*AH30/12*D30</f>
        <v>0</v>
      </c>
      <c r="AL30" s="693"/>
      <c r="AM30" s="570">
        <f>(AK30*DATA!A$5)+(DATA!A$4*AH30)</f>
        <v>0</v>
      </c>
      <c r="AN30" s="67">
        <f t="shared" si="4"/>
        <v>0</v>
      </c>
      <c r="AO30" s="567"/>
      <c r="AP30" s="880">
        <f t="shared" si="5"/>
        <v>0</v>
      </c>
      <c r="AQ30" s="26"/>
      <c r="AR30" s="26"/>
      <c r="AS30" s="26"/>
      <c r="AT30" s="26"/>
      <c r="AU30" s="26"/>
      <c r="AV30" s="26"/>
      <c r="AW30" s="36"/>
      <c r="AX30" s="27"/>
      <c r="AY30" s="421"/>
      <c r="AZ30" s="26"/>
      <c r="BA30" s="26"/>
      <c r="BB30" s="26"/>
      <c r="BC30" s="26"/>
      <c r="BD30" s="26"/>
      <c r="BE30" s="26"/>
      <c r="BF30" s="26"/>
      <c r="BG30" s="26"/>
      <c r="BH30" s="26"/>
      <c r="BI30" s="26"/>
      <c r="BJ30" s="26"/>
    </row>
    <row r="31" spans="1:62" outlineLevel="1">
      <c r="A31" s="1119" t="s">
        <v>63</v>
      </c>
      <c r="B31" s="1076"/>
      <c r="C31" s="1076"/>
      <c r="D31" s="677"/>
      <c r="E31" s="168" t="s">
        <v>37</v>
      </c>
      <c r="F31" s="1126" t="str">
        <f>'Year 1'!F31:Z31</f>
        <v xml:space="preserve">Other - part time undergrad student </v>
      </c>
      <c r="G31" s="1063"/>
      <c r="H31" s="1063"/>
      <c r="I31" s="1063"/>
      <c r="J31" s="1063"/>
      <c r="K31" s="1063"/>
      <c r="L31" s="1063"/>
      <c r="M31" s="1063"/>
      <c r="N31" s="1063"/>
      <c r="O31" s="1063"/>
      <c r="P31" s="1063"/>
      <c r="Q31" s="1063"/>
      <c r="R31" s="1063"/>
      <c r="S31" s="1063"/>
      <c r="T31" s="1063"/>
      <c r="U31" s="1063"/>
      <c r="V31" s="1063"/>
      <c r="W31" s="1063"/>
      <c r="X31" s="1063"/>
      <c r="Y31" s="1063"/>
      <c r="Z31" s="1064"/>
      <c r="AA31" s="295">
        <f>IF('Year 1'!AT3&gt;0,('Year 1'!AA31*(1+'Year 1'!AT3)),'Year 1'!AA31)</f>
        <v>0</v>
      </c>
      <c r="AB31" s="356"/>
      <c r="AC31" s="1252"/>
      <c r="AD31" s="1125"/>
      <c r="AE31" s="36">
        <f t="shared" si="8"/>
        <v>0</v>
      </c>
      <c r="AF31" s="161"/>
      <c r="AG31" s="479">
        <f>AE31*DATA!A3</f>
        <v>0</v>
      </c>
      <c r="AH31" s="325"/>
      <c r="AI31" s="1252"/>
      <c r="AJ31" s="1254"/>
      <c r="AK31" s="36">
        <f t="shared" si="13"/>
        <v>0</v>
      </c>
      <c r="AL31" s="693"/>
      <c r="AM31" s="570">
        <f>AK31*DATA!A3</f>
        <v>0</v>
      </c>
      <c r="AN31" s="67">
        <f t="shared" si="4"/>
        <v>0</v>
      </c>
      <c r="AO31" s="567"/>
      <c r="AP31" s="880">
        <f t="shared" si="5"/>
        <v>0</v>
      </c>
      <c r="AQ31" s="26"/>
      <c r="AR31" s="26"/>
      <c r="AS31" s="26"/>
      <c r="AT31" s="26"/>
      <c r="AU31" s="26"/>
      <c r="AV31" s="26"/>
      <c r="AW31" s="36"/>
      <c r="AX31" s="27"/>
      <c r="AY31" s="421"/>
      <c r="AZ31" s="26"/>
      <c r="BA31" s="26"/>
      <c r="BB31" s="26"/>
      <c r="BC31" s="26"/>
      <c r="BD31" s="26"/>
      <c r="BE31" s="26"/>
      <c r="BF31" s="26"/>
      <c r="BG31" s="26"/>
      <c r="BH31" s="26"/>
      <c r="BI31" s="26"/>
      <c r="BJ31" s="26"/>
    </row>
    <row r="32" spans="1:62" outlineLevel="1">
      <c r="A32" s="1119" t="s">
        <v>65</v>
      </c>
      <c r="B32" s="1076"/>
      <c r="C32" s="1076"/>
      <c r="D32" s="679"/>
      <c r="E32" s="168" t="s">
        <v>37</v>
      </c>
      <c r="F32" s="1126" t="str">
        <f>'Year 1'!F32:Z32</f>
        <v xml:space="preserve">Other - part time undergrad student </v>
      </c>
      <c r="G32" s="1063"/>
      <c r="H32" s="1063"/>
      <c r="I32" s="1063"/>
      <c r="J32" s="1063"/>
      <c r="K32" s="1063"/>
      <c r="L32" s="1063"/>
      <c r="M32" s="1063"/>
      <c r="N32" s="1063"/>
      <c r="O32" s="1063"/>
      <c r="P32" s="1063"/>
      <c r="Q32" s="1063"/>
      <c r="R32" s="1063"/>
      <c r="S32" s="1063"/>
      <c r="T32" s="1063"/>
      <c r="U32" s="1063"/>
      <c r="V32" s="1063"/>
      <c r="W32" s="1063"/>
      <c r="X32" s="1063"/>
      <c r="Y32" s="1063"/>
      <c r="Z32" s="1064"/>
      <c r="AA32" s="295">
        <f>IF('Year 1'!AT3&gt;0,('Year 1'!AA32*(1+'Year 1'!AT3)),'Year 1'!AA32)</f>
        <v>0</v>
      </c>
      <c r="AB32" s="356"/>
      <c r="AC32" s="1207"/>
      <c r="AD32" s="1125"/>
      <c r="AE32" s="36">
        <f t="shared" si="8"/>
        <v>0</v>
      </c>
      <c r="AF32" s="161"/>
      <c r="AG32" s="479">
        <f>AE32*DATA!A3</f>
        <v>0</v>
      </c>
      <c r="AH32" s="325"/>
      <c r="AI32" s="1116"/>
      <c r="AJ32" s="1254"/>
      <c r="AK32" s="36">
        <f>AA32*AH32/12*D32</f>
        <v>0</v>
      </c>
      <c r="AL32" s="594"/>
      <c r="AM32" s="570">
        <f>AK32*DATA!A3</f>
        <v>0</v>
      </c>
      <c r="AN32" s="68">
        <f t="shared" si="4"/>
        <v>0</v>
      </c>
      <c r="AO32" s="826"/>
      <c r="AP32" s="880">
        <f t="shared" si="5"/>
        <v>0</v>
      </c>
      <c r="AQ32" s="26"/>
      <c r="AR32" s="26"/>
      <c r="AS32" s="26"/>
      <c r="AT32" s="26"/>
      <c r="AU32" s="26"/>
      <c r="AV32" s="26"/>
      <c r="AW32" s="36"/>
      <c r="AX32" s="27"/>
      <c r="AY32" s="421"/>
      <c r="AZ32" s="26"/>
      <c r="BA32" s="26"/>
      <c r="BB32" s="26"/>
      <c r="BC32" s="26"/>
      <c r="BD32" s="26"/>
      <c r="BE32" s="26"/>
      <c r="BF32" s="26"/>
      <c r="BG32" s="26"/>
      <c r="BH32" s="26"/>
      <c r="BI32" s="26"/>
      <c r="BJ32" s="26"/>
    </row>
    <row r="33" spans="1:62" outlineLevel="1">
      <c r="A33" s="1119" t="s">
        <v>66</v>
      </c>
      <c r="B33" s="1076"/>
      <c r="C33" s="1076"/>
      <c r="D33" s="680"/>
      <c r="E33" s="168" t="s">
        <v>37</v>
      </c>
      <c r="F33" s="1126" t="str">
        <f>'Year 1'!F33:Z33</f>
        <v>Other - part time - Graduate Student Hourly</v>
      </c>
      <c r="G33" s="1063"/>
      <c r="H33" s="1063"/>
      <c r="I33" s="1063"/>
      <c r="J33" s="1063"/>
      <c r="K33" s="1063"/>
      <c r="L33" s="1063"/>
      <c r="M33" s="1063"/>
      <c r="N33" s="1063"/>
      <c r="O33" s="1063"/>
      <c r="P33" s="1063"/>
      <c r="Q33" s="1063"/>
      <c r="R33" s="1063"/>
      <c r="S33" s="1063"/>
      <c r="T33" s="1063"/>
      <c r="U33" s="1063"/>
      <c r="V33" s="1063"/>
      <c r="W33" s="1063"/>
      <c r="X33" s="1063"/>
      <c r="Y33" s="1063"/>
      <c r="Z33" s="1064"/>
      <c r="AA33" s="295">
        <f>IF('Year 1'!AT3&gt;0,('Year 1'!AA33*(1+'Year 1'!AT3)),'Year 1'!AA33)</f>
        <v>0</v>
      </c>
      <c r="AB33" s="356"/>
      <c r="AC33" s="1252"/>
      <c r="AD33" s="1125"/>
      <c r="AE33" s="36">
        <f t="shared" si="8"/>
        <v>0</v>
      </c>
      <c r="AF33" s="161"/>
      <c r="AG33" s="479">
        <f>AE33*DATA!A3</f>
        <v>0</v>
      </c>
      <c r="AH33" s="325"/>
      <c r="AI33" s="1252"/>
      <c r="AJ33" s="1254"/>
      <c r="AK33" s="36">
        <f t="shared" si="13"/>
        <v>0</v>
      </c>
      <c r="AL33" s="594"/>
      <c r="AM33" s="570">
        <f>AK33*DATA!A3</f>
        <v>0</v>
      </c>
      <c r="AN33" s="68">
        <f t="shared" si="4"/>
        <v>0</v>
      </c>
      <c r="AO33" s="826"/>
      <c r="AP33" s="880">
        <f t="shared" si="5"/>
        <v>0</v>
      </c>
      <c r="AQ33" s="26"/>
      <c r="AR33" s="26"/>
      <c r="AS33" s="26"/>
      <c r="AT33" s="26"/>
      <c r="AU33" s="26"/>
      <c r="AV33" s="26"/>
      <c r="AW33" s="36"/>
      <c r="AX33" s="27"/>
      <c r="AY33" s="421"/>
      <c r="AZ33" s="26"/>
      <c r="BA33" s="26"/>
      <c r="BB33" s="26"/>
      <c r="BC33" s="26"/>
      <c r="BD33" s="26"/>
      <c r="BE33" s="26"/>
      <c r="BF33" s="26"/>
      <c r="BG33" s="26"/>
      <c r="BH33" s="26"/>
      <c r="BI33" s="26"/>
      <c r="BJ33" s="26"/>
    </row>
    <row r="34" spans="1:62" outlineLevel="1">
      <c r="A34" s="1119" t="s">
        <v>68</v>
      </c>
      <c r="B34" s="1076"/>
      <c r="C34" s="1076"/>
      <c r="D34" s="677"/>
      <c r="E34" s="169" t="s">
        <v>37</v>
      </c>
      <c r="F34" s="1126" t="str">
        <f>'Year 1'!F34:Z34</f>
        <v>Other - part time</v>
      </c>
      <c r="G34" s="1063"/>
      <c r="H34" s="1063"/>
      <c r="I34" s="1063"/>
      <c r="J34" s="1063"/>
      <c r="K34" s="1063"/>
      <c r="L34" s="1063"/>
      <c r="M34" s="1063"/>
      <c r="N34" s="1063"/>
      <c r="O34" s="1063"/>
      <c r="P34" s="1063"/>
      <c r="Q34" s="1063"/>
      <c r="R34" s="1063"/>
      <c r="S34" s="1063"/>
      <c r="T34" s="1063"/>
      <c r="U34" s="1063"/>
      <c r="V34" s="1063"/>
      <c r="W34" s="1063"/>
      <c r="X34" s="1063"/>
      <c r="Y34" s="1063"/>
      <c r="Z34" s="1064"/>
      <c r="AA34" s="297">
        <f>IF('Year 1'!AT3&gt;0,('Year 1'!AA34*(1+'Year 1'!AT3)),'Year 1'!AA34)</f>
        <v>0</v>
      </c>
      <c r="AB34" s="356"/>
      <c r="AC34" s="260"/>
      <c r="AD34" s="231"/>
      <c r="AE34" s="36">
        <f t="shared" si="8"/>
        <v>0</v>
      </c>
      <c r="AF34" s="161"/>
      <c r="AG34" s="806">
        <f>AE34*DATA!A3</f>
        <v>0</v>
      </c>
      <c r="AH34" s="328"/>
      <c r="AI34" s="197"/>
      <c r="AJ34" s="229"/>
      <c r="AK34" s="69">
        <f>AA34*AH34/12*D34</f>
        <v>0</v>
      </c>
      <c r="AL34" s="594"/>
      <c r="AM34" s="572">
        <f>AK34*DATA!A3</f>
        <v>0</v>
      </c>
      <c r="AN34" s="67">
        <f t="shared" si="4"/>
        <v>0</v>
      </c>
      <c r="AO34" s="567"/>
      <c r="AP34" s="891">
        <f t="shared" si="5"/>
        <v>0</v>
      </c>
      <c r="AQ34" s="26"/>
      <c r="AR34" s="26"/>
      <c r="AS34" s="26"/>
      <c r="AT34" s="26"/>
      <c r="AU34" s="26"/>
      <c r="AV34" s="26"/>
      <c r="AW34" s="70"/>
      <c r="AX34" s="27"/>
      <c r="AY34" s="421"/>
      <c r="AZ34" s="26"/>
      <c r="BA34" s="26"/>
      <c r="BB34" s="26"/>
      <c r="BC34" s="26"/>
      <c r="BD34" s="26"/>
      <c r="BE34" s="26"/>
      <c r="BF34" s="26"/>
      <c r="BG34" s="26"/>
      <c r="BH34" s="26"/>
      <c r="BI34" s="26"/>
      <c r="BJ34" s="26"/>
    </row>
    <row r="35" spans="1:62">
      <c r="A35" s="1208" t="s">
        <v>70</v>
      </c>
      <c r="B35" s="1134"/>
      <c r="C35" s="1209">
        <f>SUM(D17:D34)</f>
        <v>0</v>
      </c>
      <c r="D35" s="1134"/>
      <c r="E35" s="170" t="s">
        <v>37</v>
      </c>
      <c r="F35" s="1278" t="s">
        <v>71</v>
      </c>
      <c r="G35" s="1134"/>
      <c r="H35" s="1134"/>
      <c r="I35" s="1134"/>
      <c r="J35" s="1134"/>
      <c r="K35" s="1134"/>
      <c r="L35" s="1134"/>
      <c r="M35" s="1134"/>
      <c r="N35" s="1134"/>
      <c r="O35" s="1134"/>
      <c r="P35" s="1134"/>
      <c r="Q35" s="1134"/>
      <c r="R35" s="1134"/>
      <c r="S35" s="1134"/>
      <c r="T35" s="1134"/>
      <c r="U35" s="1134"/>
      <c r="V35" s="1134"/>
      <c r="W35" s="1134"/>
      <c r="X35" s="1134"/>
      <c r="Y35" s="1134"/>
      <c r="Z35" s="1134"/>
      <c r="AA35" s="1134"/>
      <c r="AB35" s="1134"/>
      <c r="AC35" s="1134"/>
      <c r="AD35" s="1134"/>
      <c r="AE35" s="1279"/>
      <c r="AF35" s="161"/>
      <c r="AG35" s="807">
        <f>SUM(AE17:AG34)</f>
        <v>0</v>
      </c>
      <c r="AH35" s="694"/>
      <c r="AI35" s="201"/>
      <c r="AJ35" s="202"/>
      <c r="AK35" s="595"/>
      <c r="AL35" s="594"/>
      <c r="AM35" s="40">
        <f>SUM(AK17:AM34)</f>
        <v>0</v>
      </c>
      <c r="AN35" s="596"/>
      <c r="AO35" s="830"/>
      <c r="AP35" s="902">
        <f>SUM(AN17:AP34)</f>
        <v>0</v>
      </c>
      <c r="AQ35" s="26"/>
      <c r="AR35" s="26"/>
      <c r="AS35" s="26"/>
      <c r="AT35" s="26"/>
      <c r="AU35" s="26"/>
      <c r="AV35" s="26"/>
      <c r="AW35" s="71"/>
      <c r="AX35" s="26"/>
      <c r="AY35" s="72"/>
      <c r="AZ35" s="26"/>
      <c r="BA35" s="26"/>
      <c r="BB35" s="26"/>
      <c r="BC35" s="26"/>
      <c r="BD35" s="26"/>
      <c r="BE35" s="26"/>
      <c r="BF35" s="26"/>
      <c r="BG35" s="26"/>
      <c r="BH35" s="26"/>
      <c r="BI35" s="26"/>
      <c r="BJ35" s="26"/>
    </row>
    <row r="36" spans="1:62" ht="13.5" thickBot="1">
      <c r="A36" s="1280" t="s">
        <v>72</v>
      </c>
      <c r="B36" s="1148"/>
      <c r="C36" s="1148"/>
      <c r="D36" s="1148"/>
      <c r="E36" s="1148"/>
      <c r="F36" s="1148"/>
      <c r="G36" s="1148"/>
      <c r="H36" s="1148"/>
      <c r="I36" s="1148"/>
      <c r="J36" s="1148"/>
      <c r="K36" s="1148"/>
      <c r="L36" s="1148"/>
      <c r="M36" s="1148"/>
      <c r="N36" s="1148"/>
      <c r="O36" s="1148"/>
      <c r="P36" s="1148"/>
      <c r="Q36" s="1148"/>
      <c r="R36" s="1148"/>
      <c r="S36" s="1148"/>
      <c r="T36" s="1148"/>
      <c r="U36" s="1148"/>
      <c r="V36" s="1148"/>
      <c r="W36" s="1148"/>
      <c r="X36" s="1148"/>
      <c r="Y36" s="1148"/>
      <c r="Z36" s="1148"/>
      <c r="AA36" s="1148"/>
      <c r="AB36" s="1148"/>
      <c r="AC36" s="1148"/>
      <c r="AD36" s="1148"/>
      <c r="AE36" s="1281"/>
      <c r="AF36" s="41"/>
      <c r="AG36" s="808">
        <f>AG15+AG35</f>
        <v>0</v>
      </c>
      <c r="AH36" s="694"/>
      <c r="AI36" s="201"/>
      <c r="AJ36" s="202"/>
      <c r="AK36" s="597"/>
      <c r="AL36" s="594"/>
      <c r="AM36" s="42">
        <f>AM15+AM35</f>
        <v>0</v>
      </c>
      <c r="AN36" s="598"/>
      <c r="AO36" s="831"/>
      <c r="AP36" s="903">
        <f>AP15+AP35</f>
        <v>0</v>
      </c>
      <c r="AQ36" s="26"/>
      <c r="AR36" s="26"/>
      <c r="AS36" s="26"/>
      <c r="AT36" s="26"/>
      <c r="AU36" s="26"/>
      <c r="AV36" s="26"/>
      <c r="AW36" s="26"/>
      <c r="AX36" s="26"/>
      <c r="AY36" s="73"/>
      <c r="AZ36" s="26"/>
      <c r="BA36" s="26"/>
      <c r="BB36" s="26"/>
      <c r="BC36" s="26"/>
      <c r="BD36" s="26"/>
      <c r="BE36" s="26"/>
      <c r="BF36" s="26"/>
      <c r="BG36" s="26"/>
      <c r="BH36" s="26"/>
      <c r="BI36" s="26"/>
      <c r="BJ36" s="26"/>
    </row>
    <row r="37" spans="1:62">
      <c r="A37" s="1282" t="s">
        <v>28</v>
      </c>
      <c r="B37" s="1283"/>
      <c r="C37" s="1283"/>
      <c r="D37" s="1283"/>
      <c r="E37" s="1283"/>
      <c r="F37" s="1283"/>
      <c r="G37" s="1283"/>
      <c r="H37" s="1283"/>
      <c r="I37" s="1283"/>
      <c r="J37" s="1283"/>
      <c r="K37" s="1283"/>
      <c r="L37" s="1283"/>
      <c r="M37" s="1283"/>
      <c r="N37" s="1283"/>
      <c r="O37" s="1283"/>
      <c r="P37" s="1283"/>
      <c r="Q37" s="1283"/>
      <c r="R37" s="1283"/>
      <c r="S37" s="1283"/>
      <c r="T37" s="1283"/>
      <c r="U37" s="1283"/>
      <c r="V37" s="1283"/>
      <c r="W37" s="1283"/>
      <c r="X37" s="1283"/>
      <c r="Y37" s="1283"/>
      <c r="Z37" s="1283"/>
      <c r="AA37" s="1283"/>
      <c r="AB37" s="1283"/>
      <c r="AC37" s="1283"/>
      <c r="AD37" s="1283"/>
      <c r="AE37" s="1283"/>
      <c r="AF37" s="171"/>
      <c r="AG37" s="553"/>
      <c r="AH37" s="694"/>
      <c r="AI37" s="201"/>
      <c r="AJ37" s="201"/>
      <c r="AK37" s="599"/>
      <c r="AL37" s="579"/>
      <c r="AM37" s="556"/>
      <c r="AN37" s="1263"/>
      <c r="AO37" s="574"/>
      <c r="AP37" s="901"/>
      <c r="AQ37" s="26"/>
      <c r="AR37" s="26"/>
      <c r="AS37" s="26"/>
      <c r="AT37" s="26"/>
      <c r="AU37" s="26"/>
      <c r="AV37" s="26"/>
      <c r="AW37" s="74"/>
      <c r="AX37" s="26"/>
      <c r="AY37" s="66"/>
      <c r="AZ37" s="26"/>
      <c r="BA37" s="26"/>
      <c r="BB37" s="26"/>
      <c r="BC37" s="26"/>
      <c r="BD37" s="26"/>
      <c r="BE37" s="26"/>
      <c r="BF37" s="26"/>
      <c r="BG37" s="26"/>
      <c r="BH37" s="26"/>
      <c r="BI37" s="26"/>
      <c r="BJ37" s="26"/>
    </row>
    <row r="38" spans="1:62">
      <c r="A38" s="1219" t="s">
        <v>73</v>
      </c>
      <c r="B38" s="1220"/>
      <c r="C38" s="1220"/>
      <c r="D38" s="1220"/>
      <c r="E38" s="1220"/>
      <c r="F38" s="1220"/>
      <c r="G38" s="1221"/>
      <c r="H38" s="1149" t="str">
        <f>"1."</f>
        <v>1.</v>
      </c>
      <c r="I38" s="1069"/>
      <c r="J38" s="1069"/>
      <c r="K38" s="1129"/>
      <c r="L38" s="1060"/>
      <c r="M38" s="1060"/>
      <c r="N38" s="1060"/>
      <c r="O38" s="1060"/>
      <c r="P38" s="1060"/>
      <c r="Q38" s="1060"/>
      <c r="R38" s="1060"/>
      <c r="S38" s="1060"/>
      <c r="T38" s="1060"/>
      <c r="U38" s="1060"/>
      <c r="V38" s="1060"/>
      <c r="W38" s="1060"/>
      <c r="X38" s="1060"/>
      <c r="Y38" s="1060"/>
      <c r="Z38" s="1060"/>
      <c r="AA38" s="1060"/>
      <c r="AB38" s="1060"/>
      <c r="AC38" s="1060"/>
      <c r="AD38" s="1060"/>
      <c r="AE38" s="1060"/>
      <c r="AF38" s="1061"/>
      <c r="AG38" s="321"/>
      <c r="AH38" s="694"/>
      <c r="AI38" s="201"/>
      <c r="AJ38" s="201"/>
      <c r="AK38" s="600"/>
      <c r="AL38" s="579"/>
      <c r="AM38" s="580"/>
      <c r="AN38" s="1264"/>
      <c r="AO38" s="574"/>
      <c r="AP38" s="875">
        <f t="shared" ref="AP38:AP47" si="14">AG38+AM38</f>
        <v>0</v>
      </c>
      <c r="AQ38" s="26"/>
      <c r="AR38" s="26"/>
      <c r="AS38" s="26"/>
      <c r="AT38" s="26"/>
      <c r="AU38" s="26"/>
      <c r="AV38" s="26"/>
      <c r="AW38" s="75"/>
      <c r="AX38" s="26"/>
      <c r="AY38" s="76"/>
      <c r="AZ38" s="26"/>
      <c r="BA38" s="26"/>
      <c r="BB38" s="26"/>
      <c r="BC38" s="26"/>
      <c r="BD38" s="26"/>
      <c r="BE38" s="26"/>
      <c r="BF38" s="26"/>
      <c r="BG38" s="26"/>
      <c r="BH38" s="26"/>
      <c r="BI38" s="26"/>
      <c r="BJ38" s="26"/>
    </row>
    <row r="39" spans="1:62">
      <c r="A39" s="1222"/>
      <c r="B39" s="1223"/>
      <c r="C39" s="1223"/>
      <c r="D39" s="1223"/>
      <c r="E39" s="1223"/>
      <c r="F39" s="1223"/>
      <c r="G39" s="1224"/>
      <c r="H39" s="1212" t="str">
        <f>"2."</f>
        <v>2.</v>
      </c>
      <c r="I39" s="1076"/>
      <c r="J39" s="1076"/>
      <c r="K39" s="1145"/>
      <c r="L39" s="1063"/>
      <c r="M39" s="1063"/>
      <c r="N39" s="1063"/>
      <c r="O39" s="1063"/>
      <c r="P39" s="1063"/>
      <c r="Q39" s="1063"/>
      <c r="R39" s="1063"/>
      <c r="S39" s="1063"/>
      <c r="T39" s="1063"/>
      <c r="U39" s="1063"/>
      <c r="V39" s="1063"/>
      <c r="W39" s="1063"/>
      <c r="X39" s="1063"/>
      <c r="Y39" s="1063"/>
      <c r="Z39" s="1063"/>
      <c r="AA39" s="1063"/>
      <c r="AB39" s="1063"/>
      <c r="AC39" s="1063"/>
      <c r="AD39" s="1063"/>
      <c r="AE39" s="1063"/>
      <c r="AF39" s="1064"/>
      <c r="AG39" s="321"/>
      <c r="AH39" s="694"/>
      <c r="AI39" s="201"/>
      <c r="AJ39" s="201"/>
      <c r="AK39" s="600"/>
      <c r="AL39" s="574"/>
      <c r="AM39" s="580"/>
      <c r="AN39" s="1264"/>
      <c r="AO39" s="574"/>
      <c r="AP39" s="880">
        <f t="shared" si="14"/>
        <v>0</v>
      </c>
      <c r="AQ39" s="26"/>
      <c r="AR39" s="26"/>
      <c r="AS39" s="26"/>
      <c r="AT39" s="26"/>
      <c r="AU39" s="26"/>
      <c r="AV39" s="26"/>
      <c r="AW39" s="75"/>
      <c r="AX39" s="26"/>
      <c r="AY39" s="77"/>
      <c r="AZ39" s="26"/>
      <c r="BA39" s="26"/>
      <c r="BB39" s="26"/>
      <c r="BC39" s="26"/>
      <c r="BD39" s="26"/>
      <c r="BE39" s="26"/>
      <c r="BF39" s="26"/>
      <c r="BG39" s="26"/>
      <c r="BH39" s="26"/>
      <c r="BI39" s="26"/>
      <c r="BJ39" s="26"/>
    </row>
    <row r="40" spans="1:62">
      <c r="A40" s="1222"/>
      <c r="B40" s="1223"/>
      <c r="C40" s="1223"/>
      <c r="D40" s="1223"/>
      <c r="E40" s="1223"/>
      <c r="F40" s="1223"/>
      <c r="G40" s="1224"/>
      <c r="H40" s="1212" t="str">
        <f>"3."</f>
        <v>3.</v>
      </c>
      <c r="I40" s="1076"/>
      <c r="J40" s="1076"/>
      <c r="K40" s="1145"/>
      <c r="L40" s="1063"/>
      <c r="M40" s="1063"/>
      <c r="N40" s="1063"/>
      <c r="O40" s="1063"/>
      <c r="P40" s="1063"/>
      <c r="Q40" s="1063"/>
      <c r="R40" s="1063"/>
      <c r="S40" s="1063"/>
      <c r="T40" s="1063"/>
      <c r="U40" s="1063"/>
      <c r="V40" s="1063"/>
      <c r="W40" s="1063"/>
      <c r="X40" s="1063"/>
      <c r="Y40" s="1063"/>
      <c r="Z40" s="1063"/>
      <c r="AA40" s="1063"/>
      <c r="AB40" s="1063"/>
      <c r="AC40" s="1063"/>
      <c r="AD40" s="1063"/>
      <c r="AE40" s="1063"/>
      <c r="AF40" s="1064"/>
      <c r="AG40" s="321"/>
      <c r="AH40" s="694"/>
      <c r="AI40" s="201"/>
      <c r="AJ40" s="201"/>
      <c r="AK40" s="600"/>
      <c r="AL40" s="574"/>
      <c r="AM40" s="580"/>
      <c r="AN40" s="1264"/>
      <c r="AO40" s="574"/>
      <c r="AP40" s="880">
        <f t="shared" si="14"/>
        <v>0</v>
      </c>
      <c r="AQ40" s="26"/>
      <c r="AR40" s="26"/>
      <c r="AS40" s="26"/>
      <c r="AT40" s="26"/>
      <c r="AU40" s="26"/>
      <c r="AV40" s="26"/>
      <c r="AW40" s="75"/>
      <c r="AX40" s="26"/>
      <c r="AY40" s="77"/>
      <c r="AZ40" s="26"/>
      <c r="BA40" s="26"/>
      <c r="BB40" s="26"/>
      <c r="BC40" s="26"/>
      <c r="BD40" s="26"/>
      <c r="BE40" s="26"/>
      <c r="BF40" s="26"/>
      <c r="BG40" s="26"/>
      <c r="BH40" s="26"/>
      <c r="BI40" s="26"/>
      <c r="BJ40" s="26"/>
    </row>
    <row r="41" spans="1:62">
      <c r="A41" s="1222"/>
      <c r="B41" s="1223"/>
      <c r="C41" s="1223"/>
      <c r="D41" s="1223"/>
      <c r="E41" s="1223"/>
      <c r="F41" s="1223"/>
      <c r="G41" s="1224"/>
      <c r="H41" s="1212" t="str">
        <f>"4."</f>
        <v>4.</v>
      </c>
      <c r="I41" s="1076"/>
      <c r="J41" s="1076"/>
      <c r="K41" s="1145"/>
      <c r="L41" s="1063"/>
      <c r="M41" s="1063"/>
      <c r="N41" s="1063"/>
      <c r="O41" s="1063"/>
      <c r="P41" s="1063"/>
      <c r="Q41" s="1063"/>
      <c r="R41" s="1063"/>
      <c r="S41" s="1063"/>
      <c r="T41" s="1063"/>
      <c r="U41" s="1063"/>
      <c r="V41" s="1063"/>
      <c r="W41" s="1063"/>
      <c r="X41" s="1063"/>
      <c r="Y41" s="1063"/>
      <c r="Z41" s="1063"/>
      <c r="AA41" s="1063"/>
      <c r="AB41" s="1063"/>
      <c r="AC41" s="1063"/>
      <c r="AD41" s="1063"/>
      <c r="AE41" s="1063"/>
      <c r="AF41" s="1064"/>
      <c r="AG41" s="321"/>
      <c r="AH41" s="694"/>
      <c r="AI41" s="201"/>
      <c r="AJ41" s="201"/>
      <c r="AK41" s="600"/>
      <c r="AL41" s="574"/>
      <c r="AM41" s="580"/>
      <c r="AN41" s="1264"/>
      <c r="AO41" s="574"/>
      <c r="AP41" s="880">
        <f t="shared" si="14"/>
        <v>0</v>
      </c>
      <c r="AQ41" s="26"/>
      <c r="AR41" s="26"/>
      <c r="AS41" s="26"/>
      <c r="AT41" s="26"/>
      <c r="AU41" s="26"/>
      <c r="AV41" s="26"/>
      <c r="AW41" s="75"/>
      <c r="AX41" s="26"/>
      <c r="AY41" s="77"/>
      <c r="AZ41" s="26"/>
      <c r="BA41" s="26"/>
      <c r="BB41" s="26"/>
      <c r="BC41" s="26"/>
      <c r="BD41" s="26"/>
      <c r="BE41" s="26"/>
      <c r="BF41" s="26"/>
      <c r="BG41" s="26"/>
      <c r="BH41" s="26"/>
      <c r="BI41" s="26"/>
      <c r="BJ41" s="26"/>
    </row>
    <row r="42" spans="1:62">
      <c r="A42" s="1222"/>
      <c r="B42" s="1117"/>
      <c r="C42" s="1117"/>
      <c r="D42" s="1117"/>
      <c r="E42" s="1117"/>
      <c r="F42" s="1117"/>
      <c r="G42" s="1224"/>
      <c r="H42" s="1212" t="str">
        <f>"5."</f>
        <v>5.</v>
      </c>
      <c r="I42" s="1076"/>
      <c r="J42" s="1076"/>
      <c r="K42" s="1145"/>
      <c r="L42" s="1063"/>
      <c r="M42" s="1063"/>
      <c r="N42" s="1063"/>
      <c r="O42" s="1063"/>
      <c r="P42" s="1063"/>
      <c r="Q42" s="1063"/>
      <c r="R42" s="1063"/>
      <c r="S42" s="1063"/>
      <c r="T42" s="1063"/>
      <c r="U42" s="1063"/>
      <c r="V42" s="1063"/>
      <c r="W42" s="1063"/>
      <c r="X42" s="1063"/>
      <c r="Y42" s="1063"/>
      <c r="Z42" s="1063"/>
      <c r="AA42" s="1063"/>
      <c r="AB42" s="1063"/>
      <c r="AC42" s="1063"/>
      <c r="AD42" s="1063"/>
      <c r="AE42" s="1063"/>
      <c r="AF42" s="1064"/>
      <c r="AG42" s="321"/>
      <c r="AH42" s="694"/>
      <c r="AI42" s="201"/>
      <c r="AJ42" s="201"/>
      <c r="AK42" s="600"/>
      <c r="AL42" s="574"/>
      <c r="AM42" s="580"/>
      <c r="AN42" s="1264"/>
      <c r="AO42" s="574"/>
      <c r="AP42" s="880">
        <f t="shared" si="14"/>
        <v>0</v>
      </c>
      <c r="AQ42" s="26"/>
      <c r="AR42" s="26"/>
      <c r="AS42" s="26"/>
      <c r="AT42" s="26"/>
      <c r="AU42" s="26"/>
      <c r="AV42" s="26"/>
      <c r="AW42" s="75"/>
      <c r="AX42" s="26"/>
      <c r="AY42" s="77"/>
      <c r="AZ42" s="26"/>
      <c r="BA42" s="26"/>
      <c r="BB42" s="26"/>
      <c r="BC42" s="26"/>
      <c r="BD42" s="26"/>
      <c r="BE42" s="26"/>
      <c r="BF42" s="26"/>
      <c r="BG42" s="26"/>
      <c r="BH42" s="26"/>
      <c r="BI42" s="26"/>
      <c r="BJ42" s="26"/>
    </row>
    <row r="43" spans="1:62" outlineLevel="1">
      <c r="A43" s="418"/>
      <c r="B43" s="198"/>
      <c r="C43" s="198"/>
      <c r="D43" s="198"/>
      <c r="E43" s="198"/>
      <c r="F43" s="198"/>
      <c r="G43" s="241"/>
      <c r="H43" s="1212" t="str">
        <f>"6."</f>
        <v>6.</v>
      </c>
      <c r="I43" s="1076"/>
      <c r="J43" s="1076"/>
      <c r="K43" s="1145"/>
      <c r="L43" s="1063"/>
      <c r="M43" s="1063"/>
      <c r="N43" s="1063"/>
      <c r="O43" s="1063"/>
      <c r="P43" s="1063"/>
      <c r="Q43" s="1063"/>
      <c r="R43" s="1063"/>
      <c r="S43" s="1063"/>
      <c r="T43" s="1063"/>
      <c r="U43" s="1063"/>
      <c r="V43" s="1063"/>
      <c r="W43" s="1063"/>
      <c r="X43" s="1063"/>
      <c r="Y43" s="1063"/>
      <c r="Z43" s="1063"/>
      <c r="AA43" s="1063"/>
      <c r="AB43" s="1063"/>
      <c r="AC43" s="1063"/>
      <c r="AD43" s="1063"/>
      <c r="AE43" s="1063"/>
      <c r="AF43" s="1064"/>
      <c r="AG43" s="335"/>
      <c r="AH43" s="694"/>
      <c r="AI43" s="201"/>
      <c r="AJ43" s="201"/>
      <c r="AK43" s="600"/>
      <c r="AL43" s="574"/>
      <c r="AM43" s="580"/>
      <c r="AN43" s="1264"/>
      <c r="AO43" s="574"/>
      <c r="AP43" s="880">
        <f t="shared" si="14"/>
        <v>0</v>
      </c>
      <c r="AQ43" s="26"/>
      <c r="AR43" s="26"/>
      <c r="AS43" s="26"/>
      <c r="AT43" s="26"/>
      <c r="AU43" s="26"/>
      <c r="AV43" s="26"/>
      <c r="AW43" s="75"/>
      <c r="AX43" s="26"/>
      <c r="AY43" s="77"/>
      <c r="AZ43" s="26"/>
      <c r="BA43" s="26"/>
      <c r="BB43" s="26"/>
      <c r="BC43" s="26"/>
      <c r="BD43" s="26"/>
      <c r="BE43" s="26"/>
      <c r="BF43" s="26"/>
      <c r="BG43" s="26"/>
      <c r="BH43" s="26"/>
      <c r="BI43" s="26"/>
      <c r="BJ43" s="26"/>
    </row>
    <row r="44" spans="1:62" outlineLevel="1">
      <c r="A44" s="418"/>
      <c r="B44" s="198"/>
      <c r="C44" s="198"/>
      <c r="D44" s="198"/>
      <c r="E44" s="198"/>
      <c r="F44" s="198"/>
      <c r="G44" s="241"/>
      <c r="H44" s="1212" t="str">
        <f>"7."</f>
        <v>7.</v>
      </c>
      <c r="I44" s="1076"/>
      <c r="J44" s="1076"/>
      <c r="K44" s="1145"/>
      <c r="L44" s="1063"/>
      <c r="M44" s="1063"/>
      <c r="N44" s="1063"/>
      <c r="O44" s="1063"/>
      <c r="P44" s="1063"/>
      <c r="Q44" s="1063"/>
      <c r="R44" s="1063"/>
      <c r="S44" s="1063"/>
      <c r="T44" s="1063"/>
      <c r="U44" s="1063"/>
      <c r="V44" s="1063"/>
      <c r="W44" s="1063"/>
      <c r="X44" s="1063"/>
      <c r="Y44" s="1063"/>
      <c r="Z44" s="1063"/>
      <c r="AA44" s="1063"/>
      <c r="AB44" s="1063"/>
      <c r="AC44" s="1063"/>
      <c r="AD44" s="1063"/>
      <c r="AE44" s="1063"/>
      <c r="AF44" s="1064"/>
      <c r="AG44" s="335"/>
      <c r="AH44" s="694"/>
      <c r="AI44" s="201"/>
      <c r="AJ44" s="201"/>
      <c r="AK44" s="600"/>
      <c r="AL44" s="579"/>
      <c r="AM44" s="580"/>
      <c r="AN44" s="1264"/>
      <c r="AO44" s="574"/>
      <c r="AP44" s="880">
        <f t="shared" si="14"/>
        <v>0</v>
      </c>
      <c r="AQ44" s="26"/>
      <c r="AR44" s="26"/>
      <c r="AS44" s="26"/>
      <c r="AT44" s="26"/>
      <c r="AU44" s="26"/>
      <c r="AV44" s="26"/>
      <c r="AW44" s="75"/>
      <c r="AX44" s="26"/>
      <c r="AY44" s="77"/>
      <c r="AZ44" s="26"/>
      <c r="BA44" s="26"/>
      <c r="BB44" s="26"/>
      <c r="BC44" s="26"/>
      <c r="BD44" s="26"/>
      <c r="BE44" s="26"/>
      <c r="BF44" s="26"/>
      <c r="BG44" s="26"/>
      <c r="BH44" s="26"/>
      <c r="BI44" s="26"/>
      <c r="BJ44" s="26"/>
    </row>
    <row r="45" spans="1:62" outlineLevel="1">
      <c r="A45" s="418"/>
      <c r="B45" s="198"/>
      <c r="C45" s="198"/>
      <c r="D45" s="198"/>
      <c r="E45" s="198"/>
      <c r="F45" s="198"/>
      <c r="G45" s="241"/>
      <c r="H45" s="1212" t="str">
        <f>"8."</f>
        <v>8.</v>
      </c>
      <c r="I45" s="1076"/>
      <c r="J45" s="1076"/>
      <c r="K45" s="1145"/>
      <c r="L45" s="1063"/>
      <c r="M45" s="1063"/>
      <c r="N45" s="1063"/>
      <c r="O45" s="1063"/>
      <c r="P45" s="1063"/>
      <c r="Q45" s="1063"/>
      <c r="R45" s="1063"/>
      <c r="S45" s="1063"/>
      <c r="T45" s="1063"/>
      <c r="U45" s="1063"/>
      <c r="V45" s="1063"/>
      <c r="W45" s="1063"/>
      <c r="X45" s="1063"/>
      <c r="Y45" s="1063"/>
      <c r="Z45" s="1063"/>
      <c r="AA45" s="1063"/>
      <c r="AB45" s="1063"/>
      <c r="AC45" s="1063"/>
      <c r="AD45" s="1063"/>
      <c r="AE45" s="1063"/>
      <c r="AF45" s="1064"/>
      <c r="AG45" s="335"/>
      <c r="AH45" s="694"/>
      <c r="AI45" s="201"/>
      <c r="AJ45" s="201"/>
      <c r="AK45" s="600"/>
      <c r="AL45" s="574"/>
      <c r="AM45" s="580"/>
      <c r="AN45" s="1264"/>
      <c r="AO45" s="574"/>
      <c r="AP45" s="880">
        <f t="shared" si="14"/>
        <v>0</v>
      </c>
      <c r="AQ45" s="26"/>
      <c r="AR45" s="26"/>
      <c r="AS45" s="26"/>
      <c r="AT45" s="26"/>
      <c r="AU45" s="26"/>
      <c r="AV45" s="26"/>
      <c r="AW45" s="75"/>
      <c r="AX45" s="26"/>
      <c r="AY45" s="77"/>
      <c r="AZ45" s="26"/>
      <c r="BA45" s="26"/>
      <c r="BB45" s="26"/>
      <c r="BC45" s="26"/>
      <c r="BD45" s="26"/>
      <c r="BE45" s="26"/>
      <c r="BF45" s="26"/>
      <c r="BG45" s="26"/>
      <c r="BH45" s="26"/>
      <c r="BI45" s="26"/>
      <c r="BJ45" s="26"/>
    </row>
    <row r="46" spans="1:62" outlineLevel="1">
      <c r="A46" s="418"/>
      <c r="B46" s="198"/>
      <c r="C46" s="198"/>
      <c r="D46" s="198"/>
      <c r="E46" s="198"/>
      <c r="F46" s="198"/>
      <c r="G46" s="241"/>
      <c r="H46" s="1212" t="str">
        <f>"9."</f>
        <v>9.</v>
      </c>
      <c r="I46" s="1076"/>
      <c r="J46" s="1076"/>
      <c r="K46" s="1145"/>
      <c r="L46" s="1063"/>
      <c r="M46" s="1063"/>
      <c r="N46" s="1063"/>
      <c r="O46" s="1063"/>
      <c r="P46" s="1063"/>
      <c r="Q46" s="1063"/>
      <c r="R46" s="1063"/>
      <c r="S46" s="1063"/>
      <c r="T46" s="1063"/>
      <c r="U46" s="1063"/>
      <c r="V46" s="1063"/>
      <c r="W46" s="1063"/>
      <c r="X46" s="1063"/>
      <c r="Y46" s="1063"/>
      <c r="Z46" s="1063"/>
      <c r="AA46" s="1063"/>
      <c r="AB46" s="1063"/>
      <c r="AC46" s="1063"/>
      <c r="AD46" s="1063"/>
      <c r="AE46" s="1063"/>
      <c r="AF46" s="1064"/>
      <c r="AG46" s="335"/>
      <c r="AH46" s="694"/>
      <c r="AI46" s="201"/>
      <c r="AJ46" s="201"/>
      <c r="AK46" s="600"/>
      <c r="AL46" s="574"/>
      <c r="AM46" s="580"/>
      <c r="AN46" s="1264"/>
      <c r="AO46" s="574"/>
      <c r="AP46" s="880">
        <f t="shared" si="14"/>
        <v>0</v>
      </c>
      <c r="AQ46" s="26"/>
      <c r="AR46" s="26"/>
      <c r="AS46" s="26"/>
      <c r="AT46" s="26"/>
      <c r="AU46" s="26"/>
      <c r="AV46" s="26"/>
      <c r="AW46" s="75"/>
      <c r="AX46" s="26"/>
      <c r="AY46" s="77"/>
      <c r="AZ46" s="26"/>
      <c r="BA46" s="26"/>
      <c r="BB46" s="26"/>
      <c r="BC46" s="26"/>
      <c r="BD46" s="26"/>
      <c r="BE46" s="26"/>
      <c r="BF46" s="26"/>
      <c r="BG46" s="26"/>
      <c r="BH46" s="26"/>
      <c r="BI46" s="26"/>
      <c r="BJ46" s="26"/>
    </row>
    <row r="47" spans="1:62" outlineLevel="1">
      <c r="A47" s="207"/>
      <c r="B47" s="243"/>
      <c r="C47" s="243"/>
      <c r="D47" s="243"/>
      <c r="E47" s="243"/>
      <c r="F47" s="243"/>
      <c r="G47" s="226"/>
      <c r="H47" s="1151" t="str">
        <f>"10."</f>
        <v>10.</v>
      </c>
      <c r="I47" s="1104"/>
      <c r="J47" s="1104"/>
      <c r="K47" s="1145"/>
      <c r="L47" s="1063"/>
      <c r="M47" s="1063"/>
      <c r="N47" s="1063"/>
      <c r="O47" s="1063"/>
      <c r="P47" s="1063"/>
      <c r="Q47" s="1063"/>
      <c r="R47" s="1063"/>
      <c r="S47" s="1063"/>
      <c r="T47" s="1063"/>
      <c r="U47" s="1063"/>
      <c r="V47" s="1063"/>
      <c r="W47" s="1063"/>
      <c r="X47" s="1063"/>
      <c r="Y47" s="1063"/>
      <c r="Z47" s="1063"/>
      <c r="AA47" s="1063"/>
      <c r="AB47" s="1063"/>
      <c r="AC47" s="1063"/>
      <c r="AD47" s="1063"/>
      <c r="AE47" s="1063"/>
      <c r="AF47" s="1064"/>
      <c r="AG47" s="336"/>
      <c r="AH47" s="694"/>
      <c r="AI47" s="201"/>
      <c r="AJ47" s="201"/>
      <c r="AK47" s="600"/>
      <c r="AL47" s="574"/>
      <c r="AM47" s="581"/>
      <c r="AN47" s="1264"/>
      <c r="AO47" s="574"/>
      <c r="AP47" s="880">
        <f t="shared" si="14"/>
        <v>0</v>
      </c>
      <c r="AQ47" s="26"/>
      <c r="AR47" s="26"/>
      <c r="AS47" s="26"/>
      <c r="AT47" s="26"/>
      <c r="AU47" s="26"/>
      <c r="AV47" s="26"/>
      <c r="AW47" s="75"/>
      <c r="AX47" s="26"/>
      <c r="AY47" s="77"/>
      <c r="AZ47" s="26"/>
      <c r="BA47" s="26"/>
      <c r="BB47" s="26"/>
      <c r="BC47" s="26"/>
      <c r="BD47" s="26"/>
      <c r="BE47" s="26"/>
      <c r="BF47" s="26"/>
      <c r="BG47" s="26"/>
      <c r="BH47" s="26"/>
      <c r="BI47" s="26"/>
      <c r="BJ47" s="26"/>
    </row>
    <row r="48" spans="1:62" ht="13.5" thickBot="1">
      <c r="A48" s="1255" t="s">
        <v>74</v>
      </c>
      <c r="B48" s="1148"/>
      <c r="C48" s="1148"/>
      <c r="D48" s="1148"/>
      <c r="E48" s="1148"/>
      <c r="F48" s="1148"/>
      <c r="G48" s="1148"/>
      <c r="H48" s="1148"/>
      <c r="I48" s="1148"/>
      <c r="J48" s="1148"/>
      <c r="K48" s="1148"/>
      <c r="L48" s="1148"/>
      <c r="M48" s="1148"/>
      <c r="N48" s="1148"/>
      <c r="O48" s="1148"/>
      <c r="P48" s="1148"/>
      <c r="Q48" s="1148"/>
      <c r="R48" s="1148"/>
      <c r="S48" s="1148"/>
      <c r="T48" s="1148"/>
      <c r="U48" s="1148"/>
      <c r="V48" s="1148"/>
      <c r="W48" s="1148"/>
      <c r="X48" s="1148"/>
      <c r="Y48" s="1148"/>
      <c r="Z48" s="1148"/>
      <c r="AA48" s="1148"/>
      <c r="AB48" s="1148"/>
      <c r="AC48" s="1148"/>
      <c r="AD48" s="1148"/>
      <c r="AE48" s="1148"/>
      <c r="AF48" s="1148"/>
      <c r="AG48" s="43">
        <f>SUM(AG38:AG47)</f>
        <v>0</v>
      </c>
      <c r="AH48" s="694"/>
      <c r="AI48" s="201"/>
      <c r="AJ48" s="201"/>
      <c r="AK48" s="600"/>
      <c r="AL48" s="574"/>
      <c r="AM48" s="43">
        <f>SUM(AM38:AM47)</f>
        <v>0</v>
      </c>
      <c r="AN48" s="1264"/>
      <c r="AO48" s="574"/>
      <c r="AP48" s="904">
        <f>SUM(AP38:AP47)</f>
        <v>0</v>
      </c>
      <c r="AQ48" s="26"/>
      <c r="AR48" s="26"/>
      <c r="AS48" s="26"/>
      <c r="AT48" s="26"/>
      <c r="AU48" s="26"/>
      <c r="AV48" s="26"/>
      <c r="AW48" s="75"/>
      <c r="AX48" s="26"/>
      <c r="AY48" s="73"/>
      <c r="AZ48" s="26"/>
      <c r="BA48" s="26"/>
      <c r="BB48" s="26"/>
      <c r="BC48" s="26"/>
      <c r="BD48" s="26"/>
      <c r="BE48" s="26"/>
      <c r="BF48" s="26"/>
      <c r="BG48" s="26"/>
      <c r="BH48" s="26"/>
      <c r="BI48" s="26"/>
      <c r="BJ48" s="26"/>
    </row>
    <row r="49" spans="1:62">
      <c r="A49" s="1256" t="s">
        <v>75</v>
      </c>
      <c r="B49" s="1111"/>
      <c r="C49" s="1111"/>
      <c r="D49" s="1111"/>
      <c r="E49" s="1111"/>
      <c r="F49" s="1111"/>
      <c r="G49" s="1111"/>
      <c r="H49" s="1111"/>
      <c r="I49" s="1111"/>
      <c r="J49" s="1111"/>
      <c r="K49" s="1111"/>
      <c r="L49" s="1111"/>
      <c r="M49" s="1111"/>
      <c r="N49" s="1111"/>
      <c r="O49" s="1111"/>
      <c r="P49" s="1111"/>
      <c r="Q49" s="1111"/>
      <c r="R49" s="1111"/>
      <c r="S49" s="1111"/>
      <c r="T49" s="1111"/>
      <c r="U49" s="1111"/>
      <c r="V49" s="1111"/>
      <c r="W49" s="1111"/>
      <c r="X49" s="1111"/>
      <c r="Y49" s="1111"/>
      <c r="Z49" s="1111"/>
      <c r="AA49" s="1111"/>
      <c r="AB49" s="1111"/>
      <c r="AC49" s="1111"/>
      <c r="AD49" s="1111"/>
      <c r="AE49" s="1111"/>
      <c r="AF49" s="171"/>
      <c r="AG49" s="553"/>
      <c r="AH49" s="694"/>
      <c r="AI49" s="201"/>
      <c r="AJ49" s="201"/>
      <c r="AK49" s="600"/>
      <c r="AL49" s="574"/>
      <c r="AM49" s="556"/>
      <c r="AN49" s="1264"/>
      <c r="AO49" s="574"/>
      <c r="AP49" s="901"/>
      <c r="AQ49" s="26"/>
      <c r="AR49" s="26"/>
      <c r="AS49" s="26"/>
      <c r="AT49" s="26"/>
      <c r="AU49" s="26"/>
      <c r="AV49" s="26"/>
      <c r="AW49" s="75"/>
      <c r="AX49" s="26"/>
      <c r="AY49" s="66"/>
      <c r="AZ49" s="26"/>
      <c r="BA49" s="26"/>
      <c r="BB49" s="26"/>
      <c r="BC49" s="26"/>
      <c r="BD49" s="26"/>
      <c r="BE49" s="26"/>
      <c r="BF49" s="26"/>
      <c r="BG49" s="26"/>
      <c r="BH49" s="26"/>
      <c r="BI49" s="26"/>
      <c r="BJ49" s="26"/>
    </row>
    <row r="50" spans="1:62">
      <c r="A50" s="1219"/>
      <c r="B50" s="1220"/>
      <c r="C50" s="1220"/>
      <c r="D50" s="1220"/>
      <c r="E50" s="1220"/>
      <c r="F50" s="1220"/>
      <c r="G50" s="1221"/>
      <c r="H50" s="1149" t="str">
        <f>"1."</f>
        <v>1.</v>
      </c>
      <c r="I50" s="1069"/>
      <c r="J50" s="1069"/>
      <c r="K50" s="1150" t="s">
        <v>76</v>
      </c>
      <c r="L50" s="1069"/>
      <c r="M50" s="1069"/>
      <c r="N50" s="1069"/>
      <c r="O50" s="1069"/>
      <c r="P50" s="1069"/>
      <c r="Q50" s="1069"/>
      <c r="R50" s="1069"/>
      <c r="S50" s="1069"/>
      <c r="T50" s="1069"/>
      <c r="U50" s="1069"/>
      <c r="V50" s="1069"/>
      <c r="W50" s="1069"/>
      <c r="X50" s="1069"/>
      <c r="Y50" s="1069"/>
      <c r="Z50" s="1069"/>
      <c r="AA50" s="1069"/>
      <c r="AB50" s="1069"/>
      <c r="AC50" s="1069"/>
      <c r="AD50" s="1069"/>
      <c r="AE50" s="1069"/>
      <c r="AF50" s="1069"/>
      <c r="AG50" s="335">
        <v>0</v>
      </c>
      <c r="AH50" s="694"/>
      <c r="AI50" s="201"/>
      <c r="AJ50" s="201"/>
      <c r="AK50" s="600"/>
      <c r="AL50" s="574"/>
      <c r="AM50" s="580"/>
      <c r="AN50" s="1264"/>
      <c r="AO50" s="574"/>
      <c r="AP50" s="880">
        <f t="shared" ref="AP50:AP51" si="15">AG50+AM50</f>
        <v>0</v>
      </c>
      <c r="AQ50" s="26"/>
      <c r="AR50" s="26"/>
      <c r="AS50" s="26"/>
      <c r="AT50" s="26"/>
      <c r="AU50" s="26"/>
      <c r="AV50" s="26"/>
      <c r="AW50" s="75"/>
      <c r="AX50" s="26"/>
      <c r="AY50" s="76"/>
      <c r="AZ50" s="26"/>
      <c r="BA50" s="26"/>
      <c r="BB50" s="26"/>
      <c r="BC50" s="26"/>
      <c r="BD50" s="26"/>
      <c r="BE50" s="26"/>
      <c r="BF50" s="26"/>
      <c r="BG50" s="26"/>
      <c r="BH50" s="26"/>
      <c r="BI50" s="26"/>
      <c r="BJ50" s="26"/>
    </row>
    <row r="51" spans="1:62">
      <c r="A51" s="1222"/>
      <c r="B51" s="1117"/>
      <c r="C51" s="1117"/>
      <c r="D51" s="1117"/>
      <c r="E51" s="1117"/>
      <c r="F51" s="1117"/>
      <c r="G51" s="1224"/>
      <c r="H51" s="1151" t="str">
        <f>"2."</f>
        <v>2.</v>
      </c>
      <c r="I51" s="1104"/>
      <c r="J51" s="1104"/>
      <c r="K51" s="1142" t="s">
        <v>77</v>
      </c>
      <c r="L51" s="1104"/>
      <c r="M51" s="1104"/>
      <c r="N51" s="1104"/>
      <c r="O51" s="1104"/>
      <c r="P51" s="1104"/>
      <c r="Q51" s="1104"/>
      <c r="R51" s="1104"/>
      <c r="S51" s="1104"/>
      <c r="T51" s="1104"/>
      <c r="U51" s="1104"/>
      <c r="V51" s="1104"/>
      <c r="W51" s="1104"/>
      <c r="X51" s="1104"/>
      <c r="Y51" s="1104"/>
      <c r="Z51" s="1104"/>
      <c r="AA51" s="1104"/>
      <c r="AB51" s="1104"/>
      <c r="AC51" s="1104"/>
      <c r="AD51" s="1104"/>
      <c r="AE51" s="1104"/>
      <c r="AF51" s="1104"/>
      <c r="AG51" s="336"/>
      <c r="AH51" s="694"/>
      <c r="AI51" s="201"/>
      <c r="AJ51" s="201"/>
      <c r="AK51" s="600"/>
      <c r="AL51" s="574"/>
      <c r="AM51" s="581"/>
      <c r="AN51" s="1264"/>
      <c r="AO51" s="574"/>
      <c r="AP51" s="905">
        <f t="shared" si="15"/>
        <v>0</v>
      </c>
      <c r="AQ51" s="26"/>
      <c r="AR51" s="26"/>
      <c r="AS51" s="26"/>
      <c r="AT51" s="26"/>
      <c r="AU51" s="26"/>
      <c r="AV51" s="26"/>
      <c r="AW51" s="75"/>
      <c r="AX51" s="26"/>
      <c r="AY51" s="77"/>
      <c r="AZ51" s="26"/>
      <c r="BA51" s="26"/>
      <c r="BB51" s="26"/>
      <c r="BC51" s="26"/>
      <c r="BD51" s="26"/>
      <c r="BE51" s="26"/>
      <c r="BF51" s="26"/>
      <c r="BG51" s="26"/>
      <c r="BH51" s="26"/>
      <c r="BI51" s="26"/>
      <c r="BJ51" s="26"/>
    </row>
    <row r="52" spans="1:62" ht="13.5" thickBot="1">
      <c r="A52" s="1260" t="s">
        <v>78</v>
      </c>
      <c r="B52" s="1144"/>
      <c r="C52" s="1144"/>
      <c r="D52" s="1144"/>
      <c r="E52" s="1144"/>
      <c r="F52" s="1144"/>
      <c r="G52" s="1144"/>
      <c r="H52" s="1144"/>
      <c r="I52" s="1144"/>
      <c r="J52" s="1144"/>
      <c r="K52" s="1144"/>
      <c r="L52" s="1144"/>
      <c r="M52" s="1144"/>
      <c r="N52" s="1144"/>
      <c r="O52" s="1144"/>
      <c r="P52" s="1144"/>
      <c r="Q52" s="1144"/>
      <c r="R52" s="1144"/>
      <c r="S52" s="1144"/>
      <c r="T52" s="1144"/>
      <c r="U52" s="1144"/>
      <c r="V52" s="1144"/>
      <c r="W52" s="1144"/>
      <c r="X52" s="1144"/>
      <c r="Y52" s="1144"/>
      <c r="Z52" s="1144"/>
      <c r="AA52" s="1144"/>
      <c r="AB52" s="1144"/>
      <c r="AC52" s="1144"/>
      <c r="AD52" s="1144"/>
      <c r="AE52" s="1144"/>
      <c r="AF52" s="1261"/>
      <c r="AG52" s="43">
        <f>SUM(AG50:AG51)</f>
        <v>0</v>
      </c>
      <c r="AH52" s="694"/>
      <c r="AI52" s="201"/>
      <c r="AJ52" s="201"/>
      <c r="AK52" s="600"/>
      <c r="AL52" s="574"/>
      <c r="AM52" s="473">
        <f>SUM(AM50:AM51)</f>
        <v>0</v>
      </c>
      <c r="AN52" s="1264"/>
      <c r="AO52" s="574"/>
      <c r="AP52" s="894">
        <f>SUM(AP50:AP51)</f>
        <v>0</v>
      </c>
      <c r="AQ52" s="26"/>
      <c r="AR52" s="26"/>
      <c r="AS52" s="26"/>
      <c r="AT52" s="26"/>
      <c r="AU52" s="26"/>
      <c r="AV52" s="26"/>
      <c r="AW52" s="75"/>
      <c r="AX52" s="26"/>
      <c r="AY52" s="73"/>
      <c r="AZ52" s="26"/>
      <c r="BA52" s="26"/>
      <c r="BB52" s="26"/>
      <c r="BC52" s="26"/>
      <c r="BD52" s="26"/>
      <c r="BE52" s="26"/>
      <c r="BF52" s="26"/>
      <c r="BG52" s="26"/>
      <c r="BH52" s="26"/>
      <c r="BI52" s="26"/>
      <c r="BJ52" s="26"/>
    </row>
    <row r="53" spans="1:62">
      <c r="A53" s="1214" t="s">
        <v>79</v>
      </c>
      <c r="B53" s="1057"/>
      <c r="C53" s="1057"/>
      <c r="D53" s="1057"/>
      <c r="E53" s="1057"/>
      <c r="F53" s="1057"/>
      <c r="G53" s="1057"/>
      <c r="H53" s="1057"/>
      <c r="I53" s="1057"/>
      <c r="J53" s="1057"/>
      <c r="K53" s="1057"/>
      <c r="L53" s="1057"/>
      <c r="M53" s="1057"/>
      <c r="N53" s="1057"/>
      <c r="O53" s="1057"/>
      <c r="P53" s="1057"/>
      <c r="Q53" s="1057"/>
      <c r="R53" s="1057"/>
      <c r="S53" s="1057"/>
      <c r="T53" s="1057"/>
      <c r="U53" s="1057"/>
      <c r="V53" s="1057"/>
      <c r="W53" s="1057"/>
      <c r="X53" s="1057"/>
      <c r="Y53" s="1057"/>
      <c r="Z53" s="1057"/>
      <c r="AA53" s="1057"/>
      <c r="AB53" s="1057"/>
      <c r="AC53" s="1057"/>
      <c r="AD53" s="1057"/>
      <c r="AE53" s="1057"/>
      <c r="AF53" s="165"/>
      <c r="AG53" s="695"/>
      <c r="AH53" s="694"/>
      <c r="AI53" s="201"/>
      <c r="AJ53" s="201"/>
      <c r="AK53" s="600"/>
      <c r="AL53" s="574"/>
      <c r="AM53" s="556"/>
      <c r="AN53" s="1264"/>
      <c r="AO53" s="574"/>
      <c r="AP53" s="901"/>
      <c r="AQ53" s="26"/>
      <c r="AR53" s="26"/>
      <c r="AS53" s="26"/>
      <c r="AT53" s="26"/>
      <c r="AU53" s="26"/>
      <c r="AV53" s="26"/>
      <c r="AW53" s="75"/>
      <c r="AX53" s="26"/>
      <c r="AY53" s="66"/>
      <c r="AZ53" s="26"/>
      <c r="BA53" s="26"/>
      <c r="BB53" s="26"/>
      <c r="BC53" s="26"/>
      <c r="BD53" s="26"/>
      <c r="BE53" s="26"/>
      <c r="BF53" s="26"/>
      <c r="BG53" s="26"/>
      <c r="BH53" s="26"/>
      <c r="BI53" s="26"/>
      <c r="BJ53" s="26"/>
    </row>
    <row r="54" spans="1:62">
      <c r="A54" s="1219"/>
      <c r="B54" s="1220"/>
      <c r="C54" s="1220"/>
      <c r="D54" s="1220"/>
      <c r="E54" s="1220"/>
      <c r="F54" s="1220"/>
      <c r="G54" s="1221"/>
      <c r="H54" s="1149" t="str">
        <f>"1."</f>
        <v>1.</v>
      </c>
      <c r="I54" s="1069"/>
      <c r="J54" s="1069"/>
      <c r="K54" s="1150" t="s">
        <v>80</v>
      </c>
      <c r="L54" s="1069"/>
      <c r="M54" s="1069"/>
      <c r="N54" s="1069"/>
      <c r="O54" s="1069"/>
      <c r="P54" s="1069"/>
      <c r="Q54" s="1069"/>
      <c r="R54" s="1069"/>
      <c r="S54" s="1069"/>
      <c r="T54" s="1069"/>
      <c r="U54" s="1069"/>
      <c r="V54" s="1069"/>
      <c r="W54" s="1069"/>
      <c r="X54" s="1069"/>
      <c r="Y54" s="1069"/>
      <c r="Z54" s="1069"/>
      <c r="AA54" s="1069"/>
      <c r="AB54" s="1069"/>
      <c r="AC54" s="1069"/>
      <c r="AD54" s="1069"/>
      <c r="AE54" s="1069"/>
      <c r="AF54" s="1069"/>
      <c r="AG54" s="335"/>
      <c r="AH54" s="694"/>
      <c r="AI54" s="201"/>
      <c r="AJ54" s="201"/>
      <c r="AK54" s="600"/>
      <c r="AL54" s="574"/>
      <c r="AM54" s="580"/>
      <c r="AN54" s="1264"/>
      <c r="AO54" s="574"/>
      <c r="AP54" s="880">
        <f t="shared" ref="AP54:AP58" si="16">AG54+AM54</f>
        <v>0</v>
      </c>
      <c r="AQ54" s="26"/>
      <c r="AR54" s="26"/>
      <c r="AS54" s="26"/>
      <c r="AT54" s="26"/>
      <c r="AU54" s="26"/>
      <c r="AV54" s="26"/>
      <c r="AW54" s="75"/>
      <c r="AX54" s="26"/>
      <c r="AY54" s="76"/>
      <c r="AZ54" s="26"/>
      <c r="BA54" s="26"/>
      <c r="BB54" s="26"/>
      <c r="BC54" s="26"/>
      <c r="BD54" s="26"/>
      <c r="BE54" s="26"/>
      <c r="BF54" s="26"/>
      <c r="BG54" s="26"/>
      <c r="BH54" s="26"/>
      <c r="BI54" s="26"/>
      <c r="BJ54" s="26"/>
    </row>
    <row r="55" spans="1:62">
      <c r="A55" s="1222"/>
      <c r="B55" s="1223"/>
      <c r="C55" s="1223"/>
      <c r="D55" s="1223"/>
      <c r="E55" s="1223"/>
      <c r="F55" s="1223"/>
      <c r="G55" s="1224"/>
      <c r="H55" s="1212" t="str">
        <f>"2."</f>
        <v>2.</v>
      </c>
      <c r="I55" s="1076"/>
      <c r="J55" s="1076"/>
      <c r="K55" s="1157" t="s">
        <v>81</v>
      </c>
      <c r="L55" s="1076"/>
      <c r="M55" s="1076"/>
      <c r="N55" s="1076"/>
      <c r="O55" s="1076"/>
      <c r="P55" s="1076"/>
      <c r="Q55" s="1076"/>
      <c r="R55" s="1076"/>
      <c r="S55" s="1076"/>
      <c r="T55" s="1076"/>
      <c r="U55" s="1076"/>
      <c r="V55" s="1076"/>
      <c r="W55" s="1076"/>
      <c r="X55" s="1076"/>
      <c r="Y55" s="1076"/>
      <c r="Z55" s="1076"/>
      <c r="AA55" s="1076"/>
      <c r="AB55" s="1076"/>
      <c r="AC55" s="1076"/>
      <c r="AD55" s="1076"/>
      <c r="AE55" s="1076"/>
      <c r="AF55" s="1076"/>
      <c r="AG55" s="335"/>
      <c r="AH55" s="694"/>
      <c r="AI55" s="201"/>
      <c r="AJ55" s="201"/>
      <c r="AK55" s="600"/>
      <c r="AL55" s="574"/>
      <c r="AM55" s="580"/>
      <c r="AN55" s="1264"/>
      <c r="AO55" s="574"/>
      <c r="AP55" s="880">
        <f t="shared" si="16"/>
        <v>0</v>
      </c>
      <c r="AQ55" s="26"/>
      <c r="AR55" s="26"/>
      <c r="AS55" s="26"/>
      <c r="AT55" s="26"/>
      <c r="AU55" s="26"/>
      <c r="AV55" s="26"/>
      <c r="AW55" s="75"/>
      <c r="AX55" s="26"/>
      <c r="AY55" s="77"/>
      <c r="AZ55" s="26"/>
      <c r="BA55" s="26"/>
      <c r="BB55" s="26"/>
      <c r="BC55" s="26"/>
      <c r="BD55" s="26"/>
      <c r="BE55" s="26"/>
      <c r="BF55" s="26"/>
      <c r="BG55" s="26"/>
      <c r="BH55" s="26"/>
      <c r="BI55" s="26"/>
      <c r="BJ55" s="26"/>
    </row>
    <row r="56" spans="1:62">
      <c r="A56" s="1222"/>
      <c r="B56" s="1223"/>
      <c r="C56" s="1223"/>
      <c r="D56" s="1223"/>
      <c r="E56" s="1223"/>
      <c r="F56" s="1223"/>
      <c r="G56" s="1224"/>
      <c r="H56" s="1212" t="str">
        <f>"3."</f>
        <v>3.</v>
      </c>
      <c r="I56" s="1076"/>
      <c r="J56" s="1076"/>
      <c r="K56" s="1157" t="s">
        <v>82</v>
      </c>
      <c r="L56" s="1076"/>
      <c r="M56" s="1076"/>
      <c r="N56" s="1076"/>
      <c r="O56" s="1076"/>
      <c r="P56" s="1076"/>
      <c r="Q56" s="1076"/>
      <c r="R56" s="1076"/>
      <c r="S56" s="1076"/>
      <c r="T56" s="1076"/>
      <c r="U56" s="1076"/>
      <c r="V56" s="1076"/>
      <c r="W56" s="1076"/>
      <c r="X56" s="1076"/>
      <c r="Y56" s="1076"/>
      <c r="Z56" s="1076"/>
      <c r="AA56" s="1076"/>
      <c r="AB56" s="1076"/>
      <c r="AC56" s="1076"/>
      <c r="AD56" s="1076"/>
      <c r="AE56" s="1076"/>
      <c r="AF56" s="1076"/>
      <c r="AG56" s="335"/>
      <c r="AH56" s="694"/>
      <c r="AI56" s="201"/>
      <c r="AJ56" s="201"/>
      <c r="AK56" s="600"/>
      <c r="AL56" s="574"/>
      <c r="AM56" s="580"/>
      <c r="AN56" s="1264"/>
      <c r="AO56" s="574"/>
      <c r="AP56" s="880">
        <f t="shared" si="16"/>
        <v>0</v>
      </c>
      <c r="AQ56" s="26"/>
      <c r="AR56" s="26"/>
      <c r="AS56" s="26"/>
      <c r="AT56" s="26"/>
      <c r="AU56" s="26"/>
      <c r="AV56" s="26"/>
      <c r="AW56" s="75"/>
      <c r="AX56" s="26"/>
      <c r="AY56" s="77"/>
      <c r="AZ56" s="26"/>
      <c r="BA56" s="26"/>
      <c r="BB56" s="26"/>
      <c r="BC56" s="26"/>
      <c r="BD56" s="26"/>
      <c r="BE56" s="26"/>
      <c r="BF56" s="26"/>
      <c r="BG56" s="26"/>
      <c r="BH56" s="26"/>
      <c r="BI56" s="26"/>
      <c r="BJ56" s="26"/>
    </row>
    <row r="57" spans="1:62">
      <c r="A57" s="1222"/>
      <c r="B57" s="1223"/>
      <c r="C57" s="1223"/>
      <c r="D57" s="1223"/>
      <c r="E57" s="1223"/>
      <c r="F57" s="1223"/>
      <c r="G57" s="1224"/>
      <c r="H57" s="1212" t="str">
        <f>"4."</f>
        <v>4.</v>
      </c>
      <c r="I57" s="1076"/>
      <c r="J57" s="1076"/>
      <c r="K57" s="1157" t="s">
        <v>83</v>
      </c>
      <c r="L57" s="1076"/>
      <c r="M57" s="1076"/>
      <c r="N57" s="1076"/>
      <c r="O57" s="1076"/>
      <c r="P57" s="1076"/>
      <c r="Q57" s="1076"/>
      <c r="R57" s="1076"/>
      <c r="S57" s="1076"/>
      <c r="T57" s="1076"/>
      <c r="U57" s="1076"/>
      <c r="V57" s="1076"/>
      <c r="W57" s="1076"/>
      <c r="X57" s="1076"/>
      <c r="Y57" s="1076"/>
      <c r="Z57" s="1076"/>
      <c r="AA57" s="1076"/>
      <c r="AB57" s="1076"/>
      <c r="AC57" s="1076"/>
      <c r="AD57" s="1076"/>
      <c r="AE57" s="1076"/>
      <c r="AF57" s="1076"/>
      <c r="AG57" s="335"/>
      <c r="AH57" s="694"/>
      <c r="AI57" s="201"/>
      <c r="AJ57" s="201"/>
      <c r="AK57" s="600"/>
      <c r="AL57" s="574"/>
      <c r="AM57" s="580"/>
      <c r="AN57" s="1264"/>
      <c r="AO57" s="574"/>
      <c r="AP57" s="880">
        <f t="shared" si="16"/>
        <v>0</v>
      </c>
      <c r="AQ57" s="26"/>
      <c r="AR57" s="26"/>
      <c r="AS57" s="26"/>
      <c r="AT57" s="26"/>
      <c r="AU57" s="26"/>
      <c r="AV57" s="26"/>
      <c r="AW57" s="75"/>
      <c r="AX57" s="26"/>
      <c r="AY57" s="77"/>
      <c r="AZ57" s="26"/>
      <c r="BA57" s="26"/>
      <c r="BB57" s="26"/>
      <c r="BC57" s="26"/>
      <c r="BD57" s="26"/>
      <c r="BE57" s="26"/>
      <c r="BF57" s="26"/>
      <c r="BG57" s="26"/>
      <c r="BH57" s="26"/>
      <c r="BI57" s="26"/>
      <c r="BJ57" s="26"/>
    </row>
    <row r="58" spans="1:62">
      <c r="A58" s="1222"/>
      <c r="B58" s="1223"/>
      <c r="C58" s="1223"/>
      <c r="D58" s="1223"/>
      <c r="E58" s="1223"/>
      <c r="F58" s="1223"/>
      <c r="G58" s="1224"/>
      <c r="H58" s="1212" t="str">
        <f>"5."</f>
        <v>5.</v>
      </c>
      <c r="I58" s="1076"/>
      <c r="J58" s="1076"/>
      <c r="K58" s="1158" t="s">
        <v>84</v>
      </c>
      <c r="L58" s="1159"/>
      <c r="M58" s="1159"/>
      <c r="N58" s="1159"/>
      <c r="O58" s="1159"/>
      <c r="P58" s="1159"/>
      <c r="Q58" s="1159"/>
      <c r="R58" s="1159"/>
      <c r="S58" s="1159"/>
      <c r="T58" s="1159"/>
      <c r="U58" s="1159"/>
      <c r="V58" s="1159"/>
      <c r="W58" s="1159"/>
      <c r="X58" s="1159"/>
      <c r="Y58" s="1159"/>
      <c r="Z58" s="1159"/>
      <c r="AA58" s="1159"/>
      <c r="AB58" s="1159"/>
      <c r="AC58" s="1159"/>
      <c r="AD58" s="1159"/>
      <c r="AE58" s="1159"/>
      <c r="AF58" s="1159"/>
      <c r="AG58" s="554"/>
      <c r="AH58" s="694"/>
      <c r="AI58" s="201"/>
      <c r="AJ58" s="201"/>
      <c r="AK58" s="600"/>
      <c r="AL58" s="574"/>
      <c r="AM58" s="580"/>
      <c r="AN58" s="1264"/>
      <c r="AO58" s="574"/>
      <c r="AP58" s="905">
        <f t="shared" si="16"/>
        <v>0</v>
      </c>
      <c r="AQ58" s="26"/>
      <c r="AR58" s="26"/>
      <c r="AS58" s="26"/>
      <c r="AT58" s="26"/>
      <c r="AU58" s="26"/>
      <c r="AV58" s="26"/>
      <c r="AW58" s="75"/>
      <c r="AX58" s="26"/>
      <c r="AY58" s="79"/>
      <c r="AZ58" s="26"/>
      <c r="BA58" s="26"/>
      <c r="BB58" s="26"/>
      <c r="BC58" s="26"/>
      <c r="BD58" s="26"/>
      <c r="BE58" s="26"/>
      <c r="BF58" s="26"/>
      <c r="BG58" s="26"/>
      <c r="BH58" s="26"/>
      <c r="BI58" s="26"/>
      <c r="BJ58" s="26"/>
    </row>
    <row r="59" spans="1:62">
      <c r="A59" s="1257"/>
      <c r="B59" s="1258"/>
      <c r="C59" s="1258"/>
      <c r="D59" s="1258"/>
      <c r="E59" s="1258"/>
      <c r="F59" s="1258"/>
      <c r="G59" s="1259"/>
      <c r="H59" s="1262" t="s">
        <v>70</v>
      </c>
      <c r="I59" s="1104"/>
      <c r="J59" s="1155"/>
      <c r="K59" s="1106"/>
      <c r="L59" s="1160" t="s">
        <v>86</v>
      </c>
      <c r="M59" s="1104"/>
      <c r="N59" s="1104"/>
      <c r="O59" s="1104"/>
      <c r="P59" s="1104"/>
      <c r="Q59" s="1104"/>
      <c r="R59" s="1104"/>
      <c r="S59" s="1104"/>
      <c r="T59" s="1104"/>
      <c r="U59" s="1104"/>
      <c r="V59" s="1104"/>
      <c r="W59" s="1104"/>
      <c r="X59" s="1104"/>
      <c r="Y59" s="1104"/>
      <c r="Z59" s="1104"/>
      <c r="AA59" s="1104"/>
      <c r="AB59" s="1104"/>
      <c r="AC59" s="1104"/>
      <c r="AD59" s="1104"/>
      <c r="AE59" s="1104"/>
      <c r="AF59" s="45"/>
      <c r="AG59" s="555"/>
      <c r="AH59" s="694"/>
      <c r="AI59" s="201"/>
      <c r="AJ59" s="201"/>
      <c r="AK59" s="600"/>
      <c r="AL59" s="574"/>
      <c r="AM59" s="601"/>
      <c r="AN59" s="1264"/>
      <c r="AO59" s="574"/>
      <c r="AP59" s="906"/>
      <c r="AQ59" s="26"/>
      <c r="AR59" s="26"/>
      <c r="AS59" s="26"/>
      <c r="AT59" s="26"/>
      <c r="AU59" s="26"/>
      <c r="AV59" s="26"/>
      <c r="AW59" s="75"/>
      <c r="AX59" s="26"/>
      <c r="AY59" s="80"/>
      <c r="AZ59" s="26"/>
      <c r="BA59" s="26"/>
      <c r="BB59" s="26"/>
      <c r="BC59" s="26"/>
      <c r="BD59" s="26"/>
      <c r="BE59" s="26"/>
      <c r="BF59" s="26"/>
      <c r="BG59" s="26"/>
      <c r="BH59" s="26"/>
      <c r="BI59" s="26"/>
      <c r="BJ59" s="26"/>
    </row>
    <row r="60" spans="1:62" ht="13.5" thickBot="1">
      <c r="A60" s="1280" t="s">
        <v>87</v>
      </c>
      <c r="B60" s="1148"/>
      <c r="C60" s="1148"/>
      <c r="D60" s="1148"/>
      <c r="E60" s="1148"/>
      <c r="F60" s="1148"/>
      <c r="G60" s="1148"/>
      <c r="H60" s="1148"/>
      <c r="I60" s="1148"/>
      <c r="J60" s="1148"/>
      <c r="K60" s="1148"/>
      <c r="L60" s="1148"/>
      <c r="M60" s="1148"/>
      <c r="N60" s="1148"/>
      <c r="O60" s="1148"/>
      <c r="P60" s="1148"/>
      <c r="Q60" s="1148"/>
      <c r="R60" s="1148"/>
      <c r="S60" s="1148"/>
      <c r="T60" s="1148"/>
      <c r="U60" s="1148"/>
      <c r="V60" s="1148"/>
      <c r="W60" s="1148"/>
      <c r="X60" s="1148"/>
      <c r="Y60" s="1148"/>
      <c r="Z60" s="1148"/>
      <c r="AA60" s="1148"/>
      <c r="AB60" s="1148"/>
      <c r="AC60" s="1148"/>
      <c r="AD60" s="1148"/>
      <c r="AE60" s="1148"/>
      <c r="AF60" s="81"/>
      <c r="AG60" s="43">
        <f>SUM(AG54:AG58)</f>
        <v>0</v>
      </c>
      <c r="AH60" s="694"/>
      <c r="AI60" s="201"/>
      <c r="AJ60" s="201"/>
      <c r="AK60" s="600"/>
      <c r="AL60" s="574"/>
      <c r="AM60" s="43">
        <f>SUM(AM54:AM58)</f>
        <v>0</v>
      </c>
      <c r="AN60" s="1264"/>
      <c r="AO60" s="574"/>
      <c r="AP60" s="907">
        <f t="shared" ref="AP60" si="17">SUM(AP54:AP58)</f>
        <v>0</v>
      </c>
      <c r="AQ60" s="26"/>
      <c r="AR60" s="26"/>
      <c r="AS60" s="26"/>
      <c r="AT60" s="26"/>
      <c r="AU60" s="26"/>
      <c r="AV60" s="26"/>
      <c r="AW60" s="75"/>
      <c r="AX60" s="26"/>
      <c r="AY60" s="73"/>
      <c r="AZ60" s="26"/>
      <c r="BA60" s="26"/>
      <c r="BB60" s="26"/>
      <c r="BC60" s="26"/>
      <c r="BD60" s="26"/>
      <c r="BE60" s="26"/>
      <c r="BF60" s="26"/>
      <c r="BG60" s="26"/>
      <c r="BH60" s="26"/>
      <c r="BI60" s="26"/>
      <c r="BJ60" s="26"/>
    </row>
    <row r="61" spans="1:62">
      <c r="A61" s="1282" t="s">
        <v>88</v>
      </c>
      <c r="B61" s="1283"/>
      <c r="C61" s="1283"/>
      <c r="D61" s="1283"/>
      <c r="E61" s="1283"/>
      <c r="F61" s="1283"/>
      <c r="G61" s="1283"/>
      <c r="H61" s="1283"/>
      <c r="I61" s="1283"/>
      <c r="J61" s="1283"/>
      <c r="K61" s="1283"/>
      <c r="L61" s="1283"/>
      <c r="M61" s="1283"/>
      <c r="N61" s="1283"/>
      <c r="O61" s="1283"/>
      <c r="P61" s="1283"/>
      <c r="Q61" s="1283"/>
      <c r="R61" s="1283"/>
      <c r="S61" s="1283"/>
      <c r="T61" s="1283"/>
      <c r="U61" s="1283"/>
      <c r="V61" s="1283"/>
      <c r="W61" s="1283"/>
      <c r="X61" s="1283"/>
      <c r="Y61" s="1283"/>
      <c r="Z61" s="1283"/>
      <c r="AA61" s="1283"/>
      <c r="AB61" s="1283"/>
      <c r="AC61" s="1283"/>
      <c r="AD61" s="1283"/>
      <c r="AE61" s="1283"/>
      <c r="AF61" s="171"/>
      <c r="AG61" s="553"/>
      <c r="AH61" s="694"/>
      <c r="AI61" s="201"/>
      <c r="AJ61" s="201"/>
      <c r="AK61" s="600"/>
      <c r="AL61" s="574"/>
      <c r="AM61" s="556"/>
      <c r="AN61" s="1264"/>
      <c r="AO61" s="574"/>
      <c r="AP61" s="901"/>
      <c r="AQ61" s="26"/>
      <c r="AR61" s="26"/>
      <c r="AS61" s="26"/>
      <c r="AT61" s="26"/>
      <c r="AU61" s="26"/>
      <c r="AV61" s="26"/>
      <c r="AW61" s="75"/>
      <c r="AX61" s="26"/>
      <c r="AY61" s="66"/>
      <c r="AZ61" s="26"/>
      <c r="BA61" s="26"/>
      <c r="BB61" s="26"/>
      <c r="BC61" s="26"/>
      <c r="BD61" s="26"/>
      <c r="BE61" s="26"/>
      <c r="BF61" s="26"/>
      <c r="BG61" s="26"/>
      <c r="BH61" s="26"/>
      <c r="BI61" s="26"/>
      <c r="BJ61" s="26"/>
    </row>
    <row r="62" spans="1:62">
      <c r="A62" s="1219"/>
      <c r="B62" s="1220"/>
      <c r="C62" s="1220"/>
      <c r="D62" s="1220"/>
      <c r="E62" s="1220"/>
      <c r="F62" s="1220"/>
      <c r="G62" s="1221"/>
      <c r="H62" s="1149" t="str">
        <f>"1."</f>
        <v>1.</v>
      </c>
      <c r="I62" s="1069"/>
      <c r="J62" s="1069"/>
      <c r="K62" s="1150" t="str">
        <f>'Year 1'!K62:AF62</f>
        <v xml:space="preserve">Materials and Supplies </v>
      </c>
      <c r="L62" s="1069"/>
      <c r="M62" s="1069"/>
      <c r="N62" s="1069"/>
      <c r="O62" s="1069"/>
      <c r="P62" s="1069"/>
      <c r="Q62" s="1069"/>
      <c r="R62" s="1069"/>
      <c r="S62" s="1069"/>
      <c r="T62" s="1069"/>
      <c r="U62" s="1069"/>
      <c r="V62" s="1069"/>
      <c r="W62" s="1069"/>
      <c r="X62" s="1069"/>
      <c r="Y62" s="1069"/>
      <c r="Z62" s="1069"/>
      <c r="AA62" s="1069"/>
      <c r="AB62" s="1069"/>
      <c r="AC62" s="1069"/>
      <c r="AD62" s="1069"/>
      <c r="AE62" s="1069"/>
      <c r="AF62" s="1069"/>
      <c r="AG62" s="335"/>
      <c r="AH62" s="694"/>
      <c r="AI62" s="201"/>
      <c r="AJ62" s="201"/>
      <c r="AK62" s="600"/>
      <c r="AL62" s="574"/>
      <c r="AM62" s="580"/>
      <c r="AN62" s="1264"/>
      <c r="AO62" s="574"/>
      <c r="AP62" s="880">
        <f t="shared" ref="AP62:AP71" si="18">AG62+AM62</f>
        <v>0</v>
      </c>
      <c r="AQ62" s="26"/>
      <c r="AR62" s="26"/>
      <c r="AS62" s="26"/>
      <c r="AT62" s="26"/>
      <c r="AU62" s="26"/>
      <c r="AV62" s="26"/>
      <c r="AW62" s="75"/>
      <c r="AX62" s="26"/>
      <c r="AY62" s="76"/>
      <c r="AZ62" s="26"/>
      <c r="BA62" s="26"/>
      <c r="BB62" s="26"/>
      <c r="BC62" s="26"/>
      <c r="BD62" s="26"/>
      <c r="BE62" s="26"/>
      <c r="BF62" s="26"/>
      <c r="BG62" s="26"/>
      <c r="BH62" s="26"/>
      <c r="BI62" s="26"/>
      <c r="BJ62" s="26"/>
    </row>
    <row r="63" spans="1:62">
      <c r="A63" s="1222"/>
      <c r="B63" s="1223"/>
      <c r="C63" s="1223"/>
      <c r="D63" s="1223"/>
      <c r="E63" s="1223"/>
      <c r="F63" s="1223"/>
      <c r="G63" s="1224"/>
      <c r="H63" s="1212" t="str">
        <f>"2."</f>
        <v>2.</v>
      </c>
      <c r="I63" s="1076"/>
      <c r="J63" s="1076"/>
      <c r="K63" s="1163" t="str">
        <f>'Year 1'!K63:AE63</f>
        <v xml:space="preserve">Publication Costs </v>
      </c>
      <c r="L63" s="1076"/>
      <c r="M63" s="1076"/>
      <c r="N63" s="1076"/>
      <c r="O63" s="1076"/>
      <c r="P63" s="1076"/>
      <c r="Q63" s="1076"/>
      <c r="R63" s="1076"/>
      <c r="S63" s="1076"/>
      <c r="T63" s="1076"/>
      <c r="U63" s="1076"/>
      <c r="V63" s="1076"/>
      <c r="W63" s="1076"/>
      <c r="X63" s="1076"/>
      <c r="Y63" s="1076"/>
      <c r="Z63" s="1076"/>
      <c r="AA63" s="1076"/>
      <c r="AB63" s="1076"/>
      <c r="AC63" s="1076"/>
      <c r="AD63" s="1076"/>
      <c r="AE63" s="1076"/>
      <c r="AF63" s="176"/>
      <c r="AG63" s="335"/>
      <c r="AH63" s="694"/>
      <c r="AI63" s="201"/>
      <c r="AJ63" s="201"/>
      <c r="AK63" s="600"/>
      <c r="AL63" s="574"/>
      <c r="AM63" s="580"/>
      <c r="AN63" s="1264"/>
      <c r="AO63" s="574"/>
      <c r="AP63" s="880">
        <f t="shared" si="18"/>
        <v>0</v>
      </c>
      <c r="AQ63" s="26"/>
      <c r="AR63" s="26"/>
      <c r="AS63" s="26"/>
      <c r="AT63" s="26"/>
      <c r="AU63" s="26"/>
      <c r="AV63" s="26"/>
      <c r="AW63" s="75"/>
      <c r="AX63" s="26"/>
      <c r="AY63" s="77"/>
      <c r="AZ63" s="26"/>
      <c r="BA63" s="26"/>
      <c r="BB63" s="26"/>
      <c r="BC63" s="26"/>
      <c r="BD63" s="26"/>
      <c r="BE63" s="26"/>
      <c r="BF63" s="26"/>
      <c r="BG63" s="26"/>
      <c r="BH63" s="26"/>
      <c r="BI63" s="26"/>
      <c r="BJ63" s="26"/>
    </row>
    <row r="64" spans="1:62">
      <c r="A64" s="1222"/>
      <c r="B64" s="1223"/>
      <c r="C64" s="1223"/>
      <c r="D64" s="1223"/>
      <c r="E64" s="1223"/>
      <c r="F64" s="1223"/>
      <c r="G64" s="1224"/>
      <c r="H64" s="1212" t="str">
        <f>"3."</f>
        <v>3.</v>
      </c>
      <c r="I64" s="1076"/>
      <c r="J64" s="1076"/>
      <c r="K64" s="1164" t="s">
        <v>91</v>
      </c>
      <c r="L64" s="1063"/>
      <c r="M64" s="1063"/>
      <c r="N64" s="1063"/>
      <c r="O64" s="1063"/>
      <c r="P64" s="1063"/>
      <c r="Q64" s="1063"/>
      <c r="R64" s="1063"/>
      <c r="S64" s="1063"/>
      <c r="T64" s="1063"/>
      <c r="U64" s="1063"/>
      <c r="V64" s="1063"/>
      <c r="W64" s="1063"/>
      <c r="X64" s="1063"/>
      <c r="Y64" s="1063"/>
      <c r="Z64" s="1063"/>
      <c r="AA64" s="1063"/>
      <c r="AB64" s="1063"/>
      <c r="AC64" s="1063"/>
      <c r="AD64" s="1063"/>
      <c r="AE64" s="1063"/>
      <c r="AF64" s="1063"/>
      <c r="AG64" s="335"/>
      <c r="AH64" s="694"/>
      <c r="AI64" s="201"/>
      <c r="AJ64" s="201"/>
      <c r="AK64" s="600"/>
      <c r="AL64" s="574"/>
      <c r="AM64" s="580"/>
      <c r="AN64" s="1264"/>
      <c r="AO64" s="574"/>
      <c r="AP64" s="880">
        <f t="shared" si="18"/>
        <v>0</v>
      </c>
      <c r="AQ64" s="26"/>
      <c r="AR64" s="26"/>
      <c r="AS64" s="26"/>
      <c r="AT64" s="26"/>
      <c r="AU64" s="26"/>
      <c r="AV64" s="26"/>
      <c r="AW64" s="75"/>
      <c r="AX64" s="26"/>
      <c r="AY64" s="77"/>
      <c r="AZ64" s="26"/>
      <c r="BA64" s="26"/>
      <c r="BB64" s="26"/>
      <c r="BC64" s="26"/>
      <c r="BD64" s="26"/>
      <c r="BE64" s="26"/>
      <c r="BF64" s="26"/>
      <c r="BG64" s="26"/>
      <c r="BH64" s="26"/>
      <c r="BI64" s="26"/>
      <c r="BJ64" s="26"/>
    </row>
    <row r="65" spans="1:62">
      <c r="A65" s="1222"/>
      <c r="B65" s="1223"/>
      <c r="C65" s="1223"/>
      <c r="D65" s="1223"/>
      <c r="E65" s="1223"/>
      <c r="F65" s="1223"/>
      <c r="G65" s="1224"/>
      <c r="H65" s="1212" t="str">
        <f>"4."</f>
        <v>4.</v>
      </c>
      <c r="I65" s="1076"/>
      <c r="J65" s="1076"/>
      <c r="K65" s="1164" t="s">
        <v>92</v>
      </c>
      <c r="L65" s="1063"/>
      <c r="M65" s="1063"/>
      <c r="N65" s="1063"/>
      <c r="O65" s="1063"/>
      <c r="P65" s="1063"/>
      <c r="Q65" s="1063"/>
      <c r="R65" s="1063"/>
      <c r="S65" s="1063"/>
      <c r="T65" s="1063"/>
      <c r="U65" s="1063"/>
      <c r="V65" s="1063"/>
      <c r="W65" s="1063"/>
      <c r="X65" s="1063"/>
      <c r="Y65" s="1063"/>
      <c r="Z65" s="1063"/>
      <c r="AA65" s="1063"/>
      <c r="AB65" s="1063"/>
      <c r="AC65" s="1063"/>
      <c r="AD65" s="1063"/>
      <c r="AE65" s="1063"/>
      <c r="AF65" s="1063"/>
      <c r="AG65" s="335"/>
      <c r="AH65" s="694"/>
      <c r="AI65" s="201"/>
      <c r="AJ65" s="201"/>
      <c r="AK65" s="600"/>
      <c r="AL65" s="574"/>
      <c r="AM65" s="580"/>
      <c r="AN65" s="1264"/>
      <c r="AO65" s="574"/>
      <c r="AP65" s="880">
        <f t="shared" si="18"/>
        <v>0</v>
      </c>
      <c r="AQ65" s="26"/>
      <c r="AR65" s="26"/>
      <c r="AS65" s="26"/>
      <c r="AT65" s="26"/>
      <c r="AU65" s="26"/>
      <c r="AV65" s="26"/>
      <c r="AW65" s="75"/>
      <c r="AX65" s="26"/>
      <c r="AY65" s="77"/>
      <c r="AZ65" s="26"/>
      <c r="BA65" s="26"/>
      <c r="BB65" s="26"/>
      <c r="BC65" s="26"/>
      <c r="BD65" s="26"/>
      <c r="BE65" s="26"/>
      <c r="BF65" s="26"/>
      <c r="BG65" s="26"/>
      <c r="BH65" s="26"/>
      <c r="BI65" s="26"/>
      <c r="BJ65" s="26"/>
    </row>
    <row r="66" spans="1:62">
      <c r="A66" s="1222"/>
      <c r="B66" s="1117"/>
      <c r="C66" s="1117"/>
      <c r="D66" s="1117"/>
      <c r="E66" s="1117"/>
      <c r="F66" s="1117"/>
      <c r="G66" s="1224"/>
      <c r="H66" s="1212" t="str">
        <f>"5."</f>
        <v>5.</v>
      </c>
      <c r="I66" s="1076"/>
      <c r="J66" s="1076"/>
      <c r="K66" s="1164" t="str">
        <f>'Year 1'!K66:AF66</f>
        <v>Subaward/Consortium (1)</v>
      </c>
      <c r="L66" s="1063"/>
      <c r="M66" s="1063"/>
      <c r="N66" s="1063"/>
      <c r="O66" s="1063"/>
      <c r="P66" s="1063"/>
      <c r="Q66" s="1063"/>
      <c r="R66" s="1063"/>
      <c r="S66" s="1063"/>
      <c r="T66" s="1063"/>
      <c r="U66" s="1063"/>
      <c r="V66" s="1063"/>
      <c r="W66" s="1063"/>
      <c r="X66" s="1063"/>
      <c r="Y66" s="1063"/>
      <c r="Z66" s="1063"/>
      <c r="AA66" s="1063"/>
      <c r="AB66" s="1063"/>
      <c r="AC66" s="1063"/>
      <c r="AD66" s="1063"/>
      <c r="AE66" s="1063"/>
      <c r="AF66" s="1063"/>
      <c r="AG66" s="335"/>
      <c r="AH66" s="696">
        <f>IF('Year 1'!AG66&gt;25000,0,IF(('Year 1'!AG66+'Year 2'!AG66)&lt;25000,AG66,(25000-'Year 1'!AG66)))</f>
        <v>0</v>
      </c>
      <c r="AI66" s="201">
        <f>IF('Year 1'!AG66 + 'Year 2'!AG66 &lt;= 25000, 0, IF('Year 1'!AG66 &gt; 25000, 'Year 2'!AG66, IF('Year 1'!AG66 + 'Year 2'!AG66 &gt; 25000, 'Year 1'!AG66 + 'Year 2'!AG66 - 25000, 0)))</f>
        <v>0</v>
      </c>
      <c r="AJ66" s="201"/>
      <c r="AK66" s="600"/>
      <c r="AL66" s="579"/>
      <c r="AM66" s="580"/>
      <c r="AN66" s="1264"/>
      <c r="AO66" s="574"/>
      <c r="AP66" s="880">
        <f t="shared" si="18"/>
        <v>0</v>
      </c>
      <c r="AQ66" s="26"/>
      <c r="AR66" s="26"/>
      <c r="AS66" s="26"/>
      <c r="AT66" s="26"/>
      <c r="AU66" s="26"/>
      <c r="AV66" s="26"/>
      <c r="AW66" s="75"/>
      <c r="AX66" s="26"/>
      <c r="AY66" s="77"/>
      <c r="AZ66" s="26"/>
      <c r="BA66" s="26"/>
      <c r="BB66" s="26"/>
      <c r="BC66" s="26"/>
      <c r="BD66" s="26"/>
      <c r="BE66" s="26"/>
      <c r="BF66" s="26"/>
      <c r="BG66" s="26"/>
      <c r="BH66" s="26"/>
      <c r="BI66" s="26"/>
      <c r="BJ66" s="26"/>
    </row>
    <row r="67" spans="1:62" outlineLevel="1">
      <c r="A67" s="418"/>
      <c r="B67" s="198"/>
      <c r="C67" s="198"/>
      <c r="D67" s="198"/>
      <c r="E67" s="198"/>
      <c r="F67" s="198"/>
      <c r="G67" s="241"/>
      <c r="H67" s="1212" t="str">
        <f>"6."</f>
        <v>6.</v>
      </c>
      <c r="I67" s="1076"/>
      <c r="J67" s="1076"/>
      <c r="K67" s="1164" t="str">
        <f>'Year 1'!K67:AF67</f>
        <v>Subaward/Consortium (2)</v>
      </c>
      <c r="L67" s="1063"/>
      <c r="M67" s="1063"/>
      <c r="N67" s="1063"/>
      <c r="O67" s="1063"/>
      <c r="P67" s="1063"/>
      <c r="Q67" s="1063"/>
      <c r="R67" s="1063"/>
      <c r="S67" s="1063"/>
      <c r="T67" s="1063"/>
      <c r="U67" s="1063"/>
      <c r="V67" s="1063"/>
      <c r="W67" s="1063"/>
      <c r="X67" s="1063"/>
      <c r="Y67" s="1063"/>
      <c r="Z67" s="1063"/>
      <c r="AA67" s="1063"/>
      <c r="AB67" s="1063"/>
      <c r="AC67" s="1063"/>
      <c r="AD67" s="1063"/>
      <c r="AE67" s="1063"/>
      <c r="AF67" s="1063"/>
      <c r="AG67" s="335"/>
      <c r="AH67" s="696">
        <f>IF('Year 1'!AG67&gt;25000,0,IF(('Year 1'!AG67+'Year 2'!AG67)&lt;25000,AG67,(25000-'Year 1'!AG67)))</f>
        <v>0</v>
      </c>
      <c r="AI67" s="201">
        <f>IF('Year 1'!AG67 + 'Year 2'!AG67 &lt;= 25000, 0, IF('Year 1'!AG67 &gt; 25000, 'Year 2'!AG67, IF('Year 1'!AG67 + 'Year 2'!AG67 &gt; 25000, 'Year 1'!AG67 + 'Year 2'!AG67 - 25000, 0)))</f>
        <v>0</v>
      </c>
      <c r="AJ67" s="201"/>
      <c r="AK67" s="600"/>
      <c r="AL67" s="579"/>
      <c r="AM67" s="580"/>
      <c r="AN67" s="1264"/>
      <c r="AO67" s="574"/>
      <c r="AP67" s="880">
        <f t="shared" si="18"/>
        <v>0</v>
      </c>
      <c r="AQ67" s="26"/>
      <c r="AR67" s="26"/>
      <c r="AS67" s="26"/>
      <c r="AT67" s="26"/>
      <c r="AU67" s="26"/>
      <c r="AV67" s="26"/>
      <c r="AW67" s="75"/>
      <c r="AX67" s="26"/>
      <c r="AY67" s="77"/>
      <c r="AZ67" s="26"/>
      <c r="BA67" s="26"/>
      <c r="BB67" s="26"/>
      <c r="BC67" s="26"/>
      <c r="BD67" s="26"/>
      <c r="BE67" s="26"/>
      <c r="BF67" s="26"/>
      <c r="BG67" s="26"/>
      <c r="BH67" s="26"/>
      <c r="BI67" s="26"/>
      <c r="BJ67" s="26"/>
    </row>
    <row r="68" spans="1:62" outlineLevel="1">
      <c r="A68" s="418"/>
      <c r="B68" s="198"/>
      <c r="C68" s="198"/>
      <c r="D68" s="198"/>
      <c r="E68" s="198"/>
      <c r="F68" s="198"/>
      <c r="G68" s="241"/>
      <c r="H68" s="1212" t="str">
        <f>"7."</f>
        <v>7.</v>
      </c>
      <c r="I68" s="1076"/>
      <c r="J68" s="1076"/>
      <c r="K68" s="1164" t="str">
        <f>'Year 1'!K68:AF68</f>
        <v>Subaward/Consortium (3)</v>
      </c>
      <c r="L68" s="1063"/>
      <c r="M68" s="1063"/>
      <c r="N68" s="1063"/>
      <c r="O68" s="1063"/>
      <c r="P68" s="1063"/>
      <c r="Q68" s="1063"/>
      <c r="R68" s="1063"/>
      <c r="S68" s="1063"/>
      <c r="T68" s="1063"/>
      <c r="U68" s="1063"/>
      <c r="V68" s="1063"/>
      <c r="W68" s="1063"/>
      <c r="X68" s="1063"/>
      <c r="Y68" s="1063"/>
      <c r="Z68" s="1063"/>
      <c r="AA68" s="1063"/>
      <c r="AB68" s="1063"/>
      <c r="AC68" s="1063"/>
      <c r="AD68" s="1063"/>
      <c r="AE68" s="1063"/>
      <c r="AF68" s="1063"/>
      <c r="AG68" s="335"/>
      <c r="AH68" s="696">
        <f>IF('Year 1'!AG68&gt;25000,0,IF(('Year 1'!AG68+'Year 2'!AG68)&lt;25000,AG68,(25000-'Year 1'!AG68)))</f>
        <v>0</v>
      </c>
      <c r="AI68" s="201">
        <f>IF('Year 1'!AG68 + 'Year 2'!AG68 &lt;= 25000, 0, IF('Year 1'!AG68 &gt; 25000, 'Year 2'!AG68, IF('Year 1'!AG68 + 'Year 2'!AG68 &gt; 25000, 'Year 1'!AG68 + 'Year 2'!AG68 - 25000, 0)))</f>
        <v>0</v>
      </c>
      <c r="AJ68" s="201"/>
      <c r="AK68" s="600"/>
      <c r="AL68" s="574"/>
      <c r="AM68" s="580"/>
      <c r="AN68" s="1264"/>
      <c r="AO68" s="574"/>
      <c r="AP68" s="880">
        <f t="shared" si="18"/>
        <v>0</v>
      </c>
      <c r="AQ68" s="26"/>
      <c r="AR68" s="26"/>
      <c r="AS68" s="26"/>
      <c r="AT68" s="26"/>
      <c r="AU68" s="26"/>
      <c r="AV68" s="26"/>
      <c r="AW68" s="75"/>
      <c r="AX68" s="26"/>
      <c r="AY68" s="77"/>
      <c r="AZ68" s="26"/>
      <c r="BA68" s="26"/>
      <c r="BB68" s="26"/>
      <c r="BC68" s="26"/>
      <c r="BD68" s="26"/>
      <c r="BE68" s="26"/>
      <c r="BF68" s="26"/>
      <c r="BG68" s="26"/>
      <c r="BH68" s="26"/>
      <c r="BI68" s="26"/>
      <c r="BJ68" s="26"/>
    </row>
    <row r="69" spans="1:62" outlineLevel="1">
      <c r="A69" s="418"/>
      <c r="B69" s="198"/>
      <c r="C69" s="198"/>
      <c r="D69" s="198"/>
      <c r="E69" s="198"/>
      <c r="F69" s="198"/>
      <c r="G69" s="241"/>
      <c r="H69" s="1212" t="str">
        <f>"8."</f>
        <v>8.</v>
      </c>
      <c r="I69" s="1076"/>
      <c r="J69" s="1076"/>
      <c r="K69" s="1164" t="str">
        <f>'Year 1'!K69:AF69</f>
        <v>Subaward/Consortium (4)</v>
      </c>
      <c r="L69" s="1063"/>
      <c r="M69" s="1063"/>
      <c r="N69" s="1063"/>
      <c r="O69" s="1063"/>
      <c r="P69" s="1063"/>
      <c r="Q69" s="1063"/>
      <c r="R69" s="1063"/>
      <c r="S69" s="1063"/>
      <c r="T69" s="1063"/>
      <c r="U69" s="1063"/>
      <c r="V69" s="1063"/>
      <c r="W69" s="1063"/>
      <c r="X69" s="1063"/>
      <c r="Y69" s="1063"/>
      <c r="Z69" s="1063"/>
      <c r="AA69" s="1063"/>
      <c r="AB69" s="1063"/>
      <c r="AC69" s="1063"/>
      <c r="AD69" s="1063"/>
      <c r="AE69" s="1063"/>
      <c r="AF69" s="1063"/>
      <c r="AG69" s="335"/>
      <c r="AH69" s="696">
        <f>IF('Year 1'!AG69&gt;25000,0,IF(('Year 1'!AG69+'Year 2'!AG69)&lt;25000,AG69,(25000-'Year 1'!AG69)))</f>
        <v>0</v>
      </c>
      <c r="AI69" s="201">
        <f>IF('Year 1'!AG69 + 'Year 2'!AG69 &lt;= 25000, 0, IF('Year 1'!AG69 &gt; 25000, 'Year 2'!AG69, IF('Year 1'!AG69 + 'Year 2'!AG69 &gt; 25000, 'Year 1'!AG69 + 'Year 2'!AG69 - 25000, 0)))</f>
        <v>0</v>
      </c>
      <c r="AJ69" s="201"/>
      <c r="AK69" s="600"/>
      <c r="AL69" s="574"/>
      <c r="AM69" s="580"/>
      <c r="AN69" s="1264"/>
      <c r="AO69" s="574"/>
      <c r="AP69" s="880">
        <f t="shared" si="18"/>
        <v>0</v>
      </c>
      <c r="AQ69" s="26"/>
      <c r="AR69" s="26"/>
      <c r="AS69" s="26"/>
      <c r="AT69" s="26"/>
      <c r="AU69" s="26"/>
      <c r="AV69" s="26"/>
      <c r="AW69" s="75"/>
      <c r="AX69" s="26"/>
      <c r="AY69" s="77"/>
      <c r="AZ69" s="26"/>
      <c r="BA69" s="26"/>
      <c r="BB69" s="26"/>
      <c r="BC69" s="26"/>
      <c r="BD69" s="26"/>
      <c r="BE69" s="26"/>
      <c r="BF69" s="26"/>
      <c r="BG69" s="26"/>
      <c r="BH69" s="26"/>
      <c r="BI69" s="26"/>
      <c r="BJ69" s="26"/>
    </row>
    <row r="70" spans="1:62" outlineLevel="1">
      <c r="A70" s="418"/>
      <c r="B70" s="198"/>
      <c r="C70" s="198"/>
      <c r="D70" s="198"/>
      <c r="E70" s="198"/>
      <c r="F70" s="198"/>
      <c r="G70" s="241"/>
      <c r="H70" s="1212" t="str">
        <f>"9."</f>
        <v>9.</v>
      </c>
      <c r="I70" s="1076"/>
      <c r="J70" s="1076"/>
      <c r="K70" s="1164" t="str">
        <f>'Year 1'!K70:AF70</f>
        <v xml:space="preserve">Subaward/Consortium (5) </v>
      </c>
      <c r="L70" s="1063"/>
      <c r="M70" s="1063"/>
      <c r="N70" s="1063"/>
      <c r="O70" s="1063"/>
      <c r="P70" s="1063"/>
      <c r="Q70" s="1063"/>
      <c r="R70" s="1063"/>
      <c r="S70" s="1063"/>
      <c r="T70" s="1063"/>
      <c r="U70" s="1063"/>
      <c r="V70" s="1063"/>
      <c r="W70" s="1063"/>
      <c r="X70" s="1063"/>
      <c r="Y70" s="1063"/>
      <c r="Z70" s="1063"/>
      <c r="AA70" s="1063"/>
      <c r="AB70" s="1063"/>
      <c r="AC70" s="1063"/>
      <c r="AD70" s="1063"/>
      <c r="AE70" s="1063"/>
      <c r="AF70" s="1063"/>
      <c r="AG70" s="335"/>
      <c r="AH70" s="696">
        <f>IF('Year 1'!AG70&gt;25000,0,IF(('Year 1'!AG70+'Year 2'!AG70)&lt;25000,AG70,(25000-'Year 1'!AG70)))</f>
        <v>0</v>
      </c>
      <c r="AI70" s="201">
        <f>IF('Year 1'!AG70 + 'Year 2'!AG70 &lt;= 25000, 0, IF('Year 1'!AG70 &gt; 25000, 'Year 2'!AG70, IF('Year 1'!AG70 + 'Year 2'!AG70 &gt; 25000, 'Year 1'!AG70 + 'Year 2'!AG70 - 25000, 0)))</f>
        <v>0</v>
      </c>
      <c r="AJ70" s="201"/>
      <c r="AK70" s="600"/>
      <c r="AL70" s="579"/>
      <c r="AM70" s="580"/>
      <c r="AN70" s="1264"/>
      <c r="AO70" s="574"/>
      <c r="AP70" s="880">
        <f t="shared" si="18"/>
        <v>0</v>
      </c>
      <c r="AQ70" s="26"/>
      <c r="AR70" s="26"/>
      <c r="AS70" s="26"/>
      <c r="AT70" s="26"/>
      <c r="AU70" s="26"/>
      <c r="AV70" s="26"/>
      <c r="AW70" s="75"/>
      <c r="AX70" s="26"/>
      <c r="AY70" s="77"/>
      <c r="AZ70" s="26"/>
      <c r="BA70" s="26"/>
      <c r="BB70" s="26"/>
      <c r="BC70" s="26"/>
      <c r="BD70" s="26"/>
      <c r="BE70" s="26"/>
      <c r="BF70" s="26"/>
      <c r="BG70" s="26"/>
      <c r="BH70" s="26"/>
      <c r="BI70" s="26"/>
      <c r="BJ70" s="26"/>
    </row>
    <row r="71" spans="1:62">
      <c r="A71" s="207"/>
      <c r="B71" s="243"/>
      <c r="C71" s="243"/>
      <c r="D71" s="243"/>
      <c r="E71" s="243"/>
      <c r="F71" s="243"/>
      <c r="G71" s="226"/>
      <c r="H71" s="1151" t="str">
        <f>"10."</f>
        <v>10.</v>
      </c>
      <c r="I71" s="1104"/>
      <c r="J71" s="1104"/>
      <c r="K71" s="1185" t="str">
        <f>'Year 1'!K71:AF71</f>
        <v xml:space="preserve">RA Tuition/Fees/Non IDC Bearing Expenses </v>
      </c>
      <c r="L71" s="1106"/>
      <c r="M71" s="1106"/>
      <c r="N71" s="1106"/>
      <c r="O71" s="1106"/>
      <c r="P71" s="1106"/>
      <c r="Q71" s="1106"/>
      <c r="R71" s="1106"/>
      <c r="S71" s="1106"/>
      <c r="T71" s="1106"/>
      <c r="U71" s="1106"/>
      <c r="V71" s="1106"/>
      <c r="W71" s="1106"/>
      <c r="X71" s="1106"/>
      <c r="Y71" s="1106"/>
      <c r="Z71" s="1106"/>
      <c r="AA71" s="1106"/>
      <c r="AB71" s="1106"/>
      <c r="AC71" s="1106"/>
      <c r="AD71" s="1106"/>
      <c r="AE71" s="1106"/>
      <c r="AF71" s="1106"/>
      <c r="AG71" s="336"/>
      <c r="AH71" s="694"/>
      <c r="AI71" s="201"/>
      <c r="AJ71" s="201"/>
      <c r="AK71" s="600"/>
      <c r="AL71" s="579"/>
      <c r="AM71" s="602"/>
      <c r="AN71" s="1264"/>
      <c r="AO71" s="574"/>
      <c r="AP71" s="880">
        <f t="shared" si="18"/>
        <v>0</v>
      </c>
      <c r="AQ71" s="26"/>
      <c r="AR71" s="26"/>
      <c r="AS71" s="26"/>
      <c r="AT71" s="26"/>
      <c r="AU71" s="26"/>
      <c r="AV71" s="26"/>
      <c r="AW71" s="75"/>
      <c r="AX71" s="26"/>
      <c r="AY71" s="77"/>
      <c r="AZ71" s="26"/>
      <c r="BA71" s="26"/>
      <c r="BB71" s="26"/>
      <c r="BC71" s="26"/>
      <c r="BD71" s="26"/>
      <c r="BE71" s="26"/>
      <c r="BF71" s="26"/>
      <c r="BG71" s="26"/>
      <c r="BH71" s="26"/>
      <c r="BI71" s="26"/>
      <c r="BJ71" s="26"/>
    </row>
    <row r="72" spans="1:62" ht="13.5" thickBot="1">
      <c r="A72" s="1260" t="s">
        <v>97</v>
      </c>
      <c r="B72" s="1144"/>
      <c r="C72" s="1144"/>
      <c r="D72" s="1144"/>
      <c r="E72" s="1144"/>
      <c r="F72" s="1144"/>
      <c r="G72" s="1144"/>
      <c r="H72" s="1144"/>
      <c r="I72" s="1144"/>
      <c r="J72" s="1144"/>
      <c r="K72" s="1144"/>
      <c r="L72" s="1144"/>
      <c r="M72" s="1144"/>
      <c r="N72" s="1144"/>
      <c r="O72" s="1144"/>
      <c r="P72" s="1144"/>
      <c r="Q72" s="1144"/>
      <c r="R72" s="1144"/>
      <c r="S72" s="1144"/>
      <c r="T72" s="1144"/>
      <c r="U72" s="1144"/>
      <c r="V72" s="1144"/>
      <c r="W72" s="1144"/>
      <c r="X72" s="1144"/>
      <c r="Y72" s="1144"/>
      <c r="Z72" s="1144"/>
      <c r="AA72" s="1144"/>
      <c r="AB72" s="1144"/>
      <c r="AC72" s="1144"/>
      <c r="AD72" s="1144"/>
      <c r="AE72" s="1144"/>
      <c r="AF72" s="1261"/>
      <c r="AG72" s="473">
        <f>SUM(AG62:AG71)</f>
        <v>0</v>
      </c>
      <c r="AH72" s="694"/>
      <c r="AI72" s="201"/>
      <c r="AJ72" s="201"/>
      <c r="AK72" s="600"/>
      <c r="AL72" s="574"/>
      <c r="AM72" s="82">
        <f>SUM(AM62:AM71)</f>
        <v>0</v>
      </c>
      <c r="AN72" s="1264"/>
      <c r="AO72" s="574"/>
      <c r="AP72" s="800">
        <f>SUM(AP62:AP71)</f>
        <v>0</v>
      </c>
      <c r="AQ72" s="26"/>
      <c r="AR72" s="26"/>
      <c r="AS72" s="26"/>
      <c r="AT72" s="26"/>
      <c r="AU72" s="26"/>
      <c r="AV72" s="26"/>
      <c r="AW72" s="75"/>
      <c r="AX72" s="26"/>
      <c r="AY72" s="73"/>
      <c r="AZ72" s="26"/>
      <c r="BA72" s="26"/>
      <c r="BB72" s="26"/>
      <c r="BC72" s="26"/>
      <c r="BD72" s="26"/>
      <c r="BE72" s="26"/>
      <c r="BF72" s="26"/>
      <c r="BG72" s="26"/>
      <c r="BH72" s="26"/>
      <c r="BI72" s="26"/>
      <c r="BJ72" s="26"/>
    </row>
    <row r="73" spans="1:62" ht="13.5" thickBot="1">
      <c r="A73" s="1266" t="s">
        <v>98</v>
      </c>
      <c r="B73" s="1147"/>
      <c r="C73" s="1147"/>
      <c r="D73" s="1147"/>
      <c r="E73" s="1147"/>
      <c r="F73" s="1147"/>
      <c r="G73" s="1147"/>
      <c r="H73" s="1147"/>
      <c r="I73" s="1147"/>
      <c r="J73" s="1147"/>
      <c r="K73" s="1147"/>
      <c r="L73" s="1147"/>
      <c r="M73" s="1147"/>
      <c r="N73" s="1147"/>
      <c r="O73" s="1147"/>
      <c r="P73" s="1147"/>
      <c r="Q73" s="1147"/>
      <c r="R73" s="1147"/>
      <c r="S73" s="1147"/>
      <c r="T73" s="1147"/>
      <c r="U73" s="1147"/>
      <c r="V73" s="1147"/>
      <c r="W73" s="1147"/>
      <c r="X73" s="1147"/>
      <c r="Y73" s="1147"/>
      <c r="Z73" s="1147"/>
      <c r="AA73" s="1147"/>
      <c r="AB73" s="1147"/>
      <c r="AC73" s="1147"/>
      <c r="AD73" s="1147"/>
      <c r="AE73" s="1147"/>
      <c r="AF73" s="1147"/>
      <c r="AG73" s="83">
        <f>SUM(AG36,AG48,AG52,AG60,AG72)</f>
        <v>0</v>
      </c>
      <c r="AH73" s="694"/>
      <c r="AI73" s="201"/>
      <c r="AJ73" s="201"/>
      <c r="AK73" s="600"/>
      <c r="AL73" s="574"/>
      <c r="AM73" s="83">
        <f>AM36+AM48+AM52+AM60+AM72</f>
        <v>0</v>
      </c>
      <c r="AN73" s="1264"/>
      <c r="AO73" s="574"/>
      <c r="AP73" s="908">
        <f>SUM(AP36,AP48,AP52,AP60,AP72)</f>
        <v>0</v>
      </c>
      <c r="AQ73" s="26"/>
      <c r="AR73" s="26"/>
      <c r="AS73" s="26"/>
      <c r="AT73" s="26"/>
      <c r="AU73" s="26"/>
      <c r="AV73" s="26"/>
      <c r="AW73" s="75"/>
      <c r="AX73" s="26"/>
      <c r="AY73" s="84"/>
      <c r="AZ73" s="26"/>
      <c r="BA73" s="26"/>
      <c r="BB73" s="26"/>
      <c r="BC73" s="26"/>
      <c r="BD73" s="26"/>
      <c r="BE73" s="26"/>
      <c r="BF73" s="26"/>
      <c r="BG73" s="26"/>
      <c r="BH73" s="26"/>
      <c r="BI73" s="26"/>
      <c r="BJ73" s="26"/>
    </row>
    <row r="74" spans="1:62" ht="13.5" thickBot="1">
      <c r="A74" s="1256" t="s">
        <v>99</v>
      </c>
      <c r="B74" s="1111"/>
      <c r="C74" s="1111"/>
      <c r="D74" s="1111"/>
      <c r="E74" s="1111"/>
      <c r="F74" s="1111"/>
      <c r="G74" s="1111"/>
      <c r="H74" s="1111"/>
      <c r="I74" s="1111"/>
      <c r="J74" s="1111"/>
      <c r="K74" s="1111"/>
      <c r="L74" s="1111"/>
      <c r="M74" s="1111"/>
      <c r="N74" s="1111"/>
      <c r="O74" s="1111"/>
      <c r="P74" s="1111"/>
      <c r="Q74" s="1111"/>
      <c r="R74" s="1111"/>
      <c r="S74" s="1111"/>
      <c r="T74" s="1111"/>
      <c r="U74" s="1111"/>
      <c r="V74" s="1111"/>
      <c r="W74" s="1111"/>
      <c r="X74" s="1111"/>
      <c r="Y74" s="1111"/>
      <c r="Z74" s="1111"/>
      <c r="AA74" s="1111"/>
      <c r="AB74" s="1111"/>
      <c r="AC74" s="1111"/>
      <c r="AD74" s="1111"/>
      <c r="AE74" s="1111"/>
      <c r="AF74" s="171"/>
      <c r="AG74" s="556"/>
      <c r="AH74" s="201"/>
      <c r="AI74" s="201"/>
      <c r="AJ74" s="201"/>
      <c r="AK74" s="600"/>
      <c r="AL74" s="579"/>
      <c r="AM74" s="287"/>
      <c r="AN74" s="1264"/>
      <c r="AO74" s="574"/>
      <c r="AP74" s="603"/>
      <c r="AQ74" s="26"/>
      <c r="AR74" s="26"/>
      <c r="AS74" s="26"/>
      <c r="AT74" s="26"/>
      <c r="AU74" s="26"/>
      <c r="AV74" s="26"/>
      <c r="AW74" s="75"/>
      <c r="AX74" s="26"/>
      <c r="AY74" s="85"/>
      <c r="AZ74" s="26"/>
      <c r="BA74" s="26"/>
      <c r="BB74" s="26"/>
      <c r="BC74" s="26"/>
      <c r="BD74" s="26"/>
      <c r="BE74" s="26"/>
      <c r="BF74" s="26"/>
      <c r="BG74" s="26"/>
      <c r="BH74" s="26"/>
      <c r="BI74" s="26"/>
      <c r="BJ74" s="26"/>
    </row>
    <row r="75" spans="1:62">
      <c r="A75" s="1219"/>
      <c r="B75" s="1043"/>
      <c r="C75" s="1043"/>
      <c r="D75" s="1043"/>
      <c r="E75" s="1043"/>
      <c r="F75" s="1043"/>
      <c r="G75" s="1044"/>
      <c r="H75" s="1271" t="s">
        <v>100</v>
      </c>
      <c r="I75" s="1134"/>
      <c r="J75" s="1134"/>
      <c r="K75" s="1134"/>
      <c r="L75" s="1134"/>
      <c r="M75" s="1134"/>
      <c r="N75" s="1134"/>
      <c r="O75" s="1134"/>
      <c r="P75" s="1134"/>
      <c r="Q75" s="1134"/>
      <c r="R75" s="1134"/>
      <c r="S75" s="1134"/>
      <c r="T75" s="1134"/>
      <c r="U75" s="1134"/>
      <c r="V75" s="1134"/>
      <c r="W75" s="1272"/>
      <c r="X75" s="1175" t="s">
        <v>101</v>
      </c>
      <c r="Y75" s="1176"/>
      <c r="Z75" s="1176"/>
      <c r="AA75" s="1176"/>
      <c r="AB75" s="1180" t="s">
        <v>102</v>
      </c>
      <c r="AC75" s="1176"/>
      <c r="AD75" s="1177"/>
      <c r="AE75" s="783" t="s">
        <v>103</v>
      </c>
      <c r="AF75" s="778"/>
      <c r="AG75" s="661" t="s">
        <v>104</v>
      </c>
      <c r="AH75" s="201"/>
      <c r="AI75" s="201"/>
      <c r="AJ75" s="201"/>
      <c r="AK75" s="604" t="s">
        <v>103</v>
      </c>
      <c r="AL75" s="574"/>
      <c r="AM75" s="697" t="s">
        <v>104</v>
      </c>
      <c r="AN75" s="1264"/>
      <c r="AO75" s="574"/>
      <c r="AP75" s="909" t="s">
        <v>104</v>
      </c>
      <c r="AQ75" s="26"/>
      <c r="AR75" s="26"/>
      <c r="AS75" s="26"/>
      <c r="AT75" s="26"/>
      <c r="AU75" s="26"/>
      <c r="AV75" s="26"/>
      <c r="AW75" s="75"/>
      <c r="AX75" s="26"/>
      <c r="AY75" s="86"/>
      <c r="AZ75" s="26"/>
      <c r="BA75" s="26"/>
      <c r="BB75" s="26"/>
      <c r="BC75" s="26"/>
      <c r="BD75" s="26"/>
      <c r="BE75" s="26"/>
      <c r="BF75" s="26"/>
      <c r="BG75" s="26"/>
      <c r="BH75" s="26"/>
      <c r="BI75" s="26"/>
      <c r="BJ75" s="26"/>
    </row>
    <row r="76" spans="1:62">
      <c r="A76" s="1284"/>
      <c r="B76" s="1046"/>
      <c r="C76" s="1046"/>
      <c r="D76" s="1046"/>
      <c r="E76" s="1046"/>
      <c r="F76" s="1046"/>
      <c r="G76" s="1047"/>
      <c r="H76" s="1176" t="str">
        <f>"1."</f>
        <v>1.</v>
      </c>
      <c r="I76" s="1273"/>
      <c r="J76" s="1273"/>
      <c r="K76" s="1274" t="s">
        <v>105</v>
      </c>
      <c r="L76" s="1060"/>
      <c r="M76" s="1060"/>
      <c r="N76" s="1060"/>
      <c r="O76" s="1060"/>
      <c r="P76" s="1060"/>
      <c r="Q76" s="1060"/>
      <c r="R76" s="1060"/>
      <c r="S76" s="1060"/>
      <c r="T76" s="1060"/>
      <c r="U76" s="1060"/>
      <c r="V76" s="1060"/>
      <c r="W76" s="1071"/>
      <c r="X76" s="1178" t="str">
        <f>'Year 1'!X76</f>
        <v>On Campus - Research</v>
      </c>
      <c r="Y76" s="1179"/>
      <c r="Z76" s="1179"/>
      <c r="AA76" s="1179"/>
      <c r="AB76" s="1181" t="str">
        <f>IF(ISNUMBER(X76),"Custom Rate",IF(ISBLANK(X76),"",IF(OR(ISBLANK($I$3),ISBLANK($V$3)),"Dates Needed",
_xlfn.CONCAT("| ",'IDC Calculations'!I5,"d at ",'IDC Calculations'!P5*100,"% |",
IF('IDC Calculations'!J5&lt;=0,"",
_xlfn.CONCAT(" ",'IDC Calculations'!J5,"d at ",'IDC Calculations'!Q5*100,"% |",
IF('IDC Calculations'!K5&lt;=0,"",
_xlfn.CONCAT(" ",'IDC Calculations'!K5,"d at ",'IDC Calculations'!R5*100,"% |")
)))))))</f>
        <v>Dates Needed</v>
      </c>
      <c r="AC76" s="1182"/>
      <c r="AD76" s="1183"/>
      <c r="AE76" s="782">
        <f>IF(K76="Modified Total Direct Costs (MTDC)",(AG73-AG48-AG60-AG66-AG67-AG68-AG69-AG70-AG71)+SUM(AH66:AH71),IF(K76="Total Direct Costs (TDC)",AG73,IF(K76="DOD Contract",(AG73-AG48-AG60-AG66-AG67-AG68-AG69-AG70-AG71)+SUM(AW66:AW70))))</f>
        <v>0</v>
      </c>
      <c r="AF76" s="780"/>
      <c r="AG76" s="663">
        <f>IF(OR(ISBLANK(X76),AE76=0,ISBLANK($I$3),ISBLANK($V$3)),0,IF(ISNUMBER(X76),X76*AE76,
AE76*'IDC Calculations'!V5))</f>
        <v>0</v>
      </c>
      <c r="AH76" s="201"/>
      <c r="AI76" s="201"/>
      <c r="AJ76" s="201"/>
      <c r="AK76" s="228">
        <f>AM73-SUM(AM48,AM60,AM66,AM67,AM68,AM69,AM70,AM71)</f>
        <v>0</v>
      </c>
      <c r="AL76" s="605"/>
      <c r="AM76" s="587">
        <f>IF(OR(ISBLANK(X76),AK76=0,ISBLANK($I$3),ISBLANK($V$3)),0,IF(ISNUMBER(X76),X76*AK76,
AK76*'IDC Calculations'!V5))</f>
        <v>0</v>
      </c>
      <c r="AN76" s="1264"/>
      <c r="AO76" s="574"/>
      <c r="AP76" s="910">
        <f>AG76+AM76</f>
        <v>0</v>
      </c>
      <c r="AQ76" s="26"/>
      <c r="AR76" s="26"/>
      <c r="AS76" s="26"/>
      <c r="AT76" s="26"/>
      <c r="AU76" s="26"/>
      <c r="AV76" s="26"/>
      <c r="AW76" s="75"/>
      <c r="AX76" s="26"/>
      <c r="AY76" s="421"/>
      <c r="AZ76" s="26"/>
      <c r="BA76" s="26"/>
      <c r="BB76" s="26"/>
      <c r="BC76" s="26"/>
      <c r="BD76" s="26"/>
      <c r="BE76" s="26"/>
      <c r="BF76" s="26"/>
      <c r="BG76" s="26"/>
      <c r="BH76" s="26"/>
      <c r="BI76" s="26"/>
      <c r="BJ76" s="26"/>
    </row>
    <row r="77" spans="1:62">
      <c r="A77" s="1284"/>
      <c r="B77" s="1046"/>
      <c r="C77" s="1046"/>
      <c r="D77" s="1046"/>
      <c r="E77" s="1046"/>
      <c r="F77" s="1046"/>
      <c r="G77" s="1047"/>
      <c r="H77" s="1267" t="str">
        <f>"2."</f>
        <v>2.</v>
      </c>
      <c r="I77" s="1268"/>
      <c r="J77" s="1268"/>
      <c r="K77" s="1269"/>
      <c r="L77" s="1270"/>
      <c r="M77" s="1270"/>
      <c r="N77" s="1270"/>
      <c r="O77" s="1270"/>
      <c r="P77" s="1270"/>
      <c r="Q77" s="1270"/>
      <c r="R77" s="1270"/>
      <c r="S77" s="1270"/>
      <c r="T77" s="1270"/>
      <c r="U77" s="1270"/>
      <c r="V77" s="1270"/>
      <c r="W77" s="1270"/>
      <c r="X77" s="1178"/>
      <c r="Y77" s="1179"/>
      <c r="Z77" s="1179"/>
      <c r="AA77" s="1179"/>
      <c r="AB77" s="1181" t="str">
        <f>IF(ISNUMBER(X77),"Custom Rate",IF(ISBLANK(X77),"",IF(OR(ISBLANK($I$3),ISBLANK($V$3)),"Dates Needed",
_xlfn.CONCAT("| ",'IDC Calculations'!I6,"d at ",'IDC Calculations'!P6*100,"% |",
IF('IDC Calculations'!J6&lt;=0,"",
_xlfn.CONCAT(" ",'IDC Calculations'!J6,"d at ",'IDC Calculations'!Q6*100,"% |",
IF('IDC Calculations'!K6&lt;=0,"",
_xlfn.CONCAT(" ",'IDC Calculations'!K6,"d at ",'IDC Calculations'!R6*100,"% |")
)))))))</f>
        <v/>
      </c>
      <c r="AC77" s="1182"/>
      <c r="AD77" s="1183"/>
      <c r="AE77" s="786">
        <f>IF(K77="Modified Total Direct Costs (MTDC)",(AG73-AG48-AG60-AG66-AG67-AG68-AG69-AG70)+SUM(AW66:AW70),IF(K77="Total Direct Costs (TDC)",AG73,IF(K77="Salaries and Wages",AG36,0)))</f>
        <v>0</v>
      </c>
      <c r="AF77" s="89"/>
      <c r="AG77" s="663">
        <f>IF(OR(ISBLANK(X77),AE77=0,ISBLANK($I$3),ISBLANK($V$3)),0,IF(ISNUMBER(X77),X77*AE77,
AE77*'IDC Calculations'!V6))</f>
        <v>0</v>
      </c>
      <c r="AH77" s="201"/>
      <c r="AI77" s="201"/>
      <c r="AJ77" s="201"/>
      <c r="AK77" s="228"/>
      <c r="AL77" s="606"/>
      <c r="AM77" s="461">
        <f>IF(OR(ISBLANK(X77),AK77=0,ISBLANK($I$3),ISBLANK($V$3)),0,IF(ISNUMBER(X77),X77*AK77,
AK77*'IDC Calculations'!V6))</f>
        <v>0</v>
      </c>
      <c r="AN77" s="1264"/>
      <c r="AO77" s="574"/>
      <c r="AP77" s="910">
        <f>AG77+AM77</f>
        <v>0</v>
      </c>
      <c r="AQ77" s="26"/>
      <c r="AR77" s="26"/>
      <c r="AS77" s="26"/>
      <c r="AT77" s="26"/>
      <c r="AU77" s="26"/>
      <c r="AV77" s="26"/>
      <c r="AW77" s="75"/>
      <c r="AX77" s="26"/>
      <c r="AY77" s="90"/>
      <c r="AZ77" s="26"/>
      <c r="BA77" s="26"/>
      <c r="BB77" s="26"/>
      <c r="BC77" s="26"/>
      <c r="BD77" s="26"/>
      <c r="BE77" s="26"/>
      <c r="BF77" s="26"/>
      <c r="BG77" s="26"/>
      <c r="BH77" s="26"/>
      <c r="BI77" s="26"/>
      <c r="BJ77" s="26"/>
    </row>
    <row r="78" spans="1:62">
      <c r="A78" s="1284"/>
      <c r="B78" s="1046"/>
      <c r="C78" s="1046"/>
      <c r="D78" s="1046"/>
      <c r="E78" s="1046"/>
      <c r="F78" s="1046"/>
      <c r="G78" s="1047"/>
      <c r="H78" s="1174" t="s">
        <v>107</v>
      </c>
      <c r="I78" s="1057"/>
      <c r="J78" s="1057"/>
      <c r="K78" s="1057"/>
      <c r="L78" s="1057"/>
      <c r="M78" s="1057"/>
      <c r="N78" s="1057"/>
      <c r="O78" s="1057"/>
      <c r="P78" s="1057"/>
      <c r="Q78" s="1057"/>
      <c r="R78" s="1057"/>
      <c r="S78" s="1057"/>
      <c r="T78" s="1057"/>
      <c r="U78" s="1057"/>
      <c r="V78" s="1057"/>
      <c r="W78" s="1057"/>
      <c r="X78" s="1057"/>
      <c r="Y78" s="1057"/>
      <c r="Z78" s="1057"/>
      <c r="AA78" s="1057"/>
      <c r="AB78" s="1057"/>
      <c r="AC78" s="1057"/>
      <c r="AD78" s="1057"/>
      <c r="AE78" s="1057"/>
      <c r="AF78" s="179"/>
      <c r="AG78" s="1205"/>
      <c r="AH78" s="201"/>
      <c r="AI78" s="201"/>
      <c r="AJ78" s="201"/>
      <c r="AK78" s="600"/>
      <c r="AL78" s="579"/>
      <c r="AM78" s="607"/>
      <c r="AN78" s="1264"/>
      <c r="AO78" s="574"/>
      <c r="AP78" s="911"/>
      <c r="AQ78" s="26"/>
      <c r="AR78" s="26"/>
      <c r="AS78" s="26"/>
      <c r="AT78" s="26"/>
      <c r="AU78" s="26"/>
      <c r="AV78" s="26"/>
      <c r="AW78" s="75"/>
      <c r="AX78" s="26"/>
      <c r="AY78" s="80"/>
      <c r="AZ78" s="26"/>
      <c r="BA78" s="26"/>
      <c r="BB78" s="26"/>
      <c r="BC78" s="26"/>
      <c r="BD78" s="26"/>
      <c r="BE78" s="26"/>
      <c r="BF78" s="26"/>
      <c r="BG78" s="26"/>
      <c r="BH78" s="26"/>
      <c r="BI78" s="26"/>
      <c r="BJ78" s="26"/>
    </row>
    <row r="79" spans="1:62" ht="25.5" customHeight="1">
      <c r="A79" s="1285"/>
      <c r="B79" s="1049"/>
      <c r="C79" s="1049"/>
      <c r="D79" s="1049"/>
      <c r="E79" s="1049"/>
      <c r="F79" s="1049"/>
      <c r="G79" s="1050"/>
      <c r="H79" s="1041" t="s">
        <v>276</v>
      </c>
      <c r="I79" s="1041"/>
      <c r="J79" s="1041"/>
      <c r="K79" s="1041"/>
      <c r="L79" s="1041"/>
      <c r="M79" s="1041"/>
      <c r="N79" s="1041"/>
      <c r="O79" s="1041"/>
      <c r="P79" s="1041"/>
      <c r="Q79" s="1041"/>
      <c r="R79" s="1041"/>
      <c r="S79" s="1041"/>
      <c r="T79" s="1041"/>
      <c r="U79" s="1041"/>
      <c r="V79" s="1041"/>
      <c r="W79" s="1041"/>
      <c r="X79" s="1041"/>
      <c r="Y79" s="1041"/>
      <c r="Z79" s="1041"/>
      <c r="AA79" s="1041"/>
      <c r="AB79" s="1041"/>
      <c r="AC79" s="1041"/>
      <c r="AD79" s="1041"/>
      <c r="AE79" s="1041"/>
      <c r="AF79" s="999"/>
      <c r="AG79" s="1206"/>
      <c r="AH79" s="201"/>
      <c r="AI79" s="201"/>
      <c r="AJ79" s="201"/>
      <c r="AK79" s="600"/>
      <c r="AL79" s="579"/>
      <c r="AM79" s="1001"/>
      <c r="AN79" s="1264"/>
      <c r="AO79" s="574"/>
      <c r="AP79" s="1002"/>
      <c r="AQ79" s="26"/>
      <c r="AR79" s="26"/>
      <c r="AS79" s="26"/>
      <c r="AT79" s="26"/>
      <c r="AU79" s="26"/>
      <c r="AV79" s="26"/>
      <c r="AW79" s="75"/>
      <c r="AX79" s="26"/>
      <c r="AY79" s="1003"/>
      <c r="AZ79" s="26"/>
      <c r="BA79" s="26"/>
      <c r="BB79" s="26"/>
      <c r="BC79" s="26"/>
      <c r="BD79" s="26"/>
      <c r="BE79" s="26"/>
      <c r="BF79" s="26"/>
      <c r="BG79" s="26"/>
      <c r="BH79" s="26"/>
      <c r="BI79" s="26"/>
      <c r="BJ79" s="26"/>
    </row>
    <row r="80" spans="1:62" ht="13.5" thickBot="1">
      <c r="A80" s="1275" t="s">
        <v>108</v>
      </c>
      <c r="B80" s="1144"/>
      <c r="C80" s="1144"/>
      <c r="D80" s="1144"/>
      <c r="E80" s="1144"/>
      <c r="F80" s="1144"/>
      <c r="G80" s="1144"/>
      <c r="H80" s="1144"/>
      <c r="I80" s="1144"/>
      <c r="J80" s="1144"/>
      <c r="K80" s="1144"/>
      <c r="L80" s="1144"/>
      <c r="M80" s="1144"/>
      <c r="N80" s="1144"/>
      <c r="O80" s="1144"/>
      <c r="P80" s="1144"/>
      <c r="Q80" s="1144"/>
      <c r="R80" s="1144"/>
      <c r="S80" s="1144"/>
      <c r="T80" s="1144"/>
      <c r="U80" s="1144"/>
      <c r="V80" s="1144"/>
      <c r="W80" s="1144"/>
      <c r="X80" s="1144"/>
      <c r="Y80" s="1144"/>
      <c r="Z80" s="1144"/>
      <c r="AA80" s="1144"/>
      <c r="AB80" s="1144"/>
      <c r="AC80" s="1144"/>
      <c r="AD80" s="1144"/>
      <c r="AE80" s="1144"/>
      <c r="AF80" s="1144"/>
      <c r="AG80" s="985">
        <f>SUM(AG76:AG77)</f>
        <v>0</v>
      </c>
      <c r="AH80" s="201"/>
      <c r="AI80" s="201"/>
      <c r="AJ80" s="201"/>
      <c r="AK80" s="600"/>
      <c r="AL80" s="579"/>
      <c r="AM80" s="43">
        <f>SUM(AM76:AM77)</f>
        <v>0</v>
      </c>
      <c r="AN80" s="1264"/>
      <c r="AO80" s="574"/>
      <c r="AP80" s="912">
        <f>AP76+AP77</f>
        <v>0</v>
      </c>
      <c r="AQ80" s="26"/>
      <c r="AR80" s="26"/>
      <c r="AS80" s="26"/>
      <c r="AT80" s="26"/>
      <c r="AU80" s="26"/>
      <c r="AV80" s="26"/>
      <c r="AW80" s="75"/>
      <c r="AX80" s="26"/>
      <c r="AY80" s="91"/>
      <c r="AZ80" s="26"/>
      <c r="BA80" s="26"/>
      <c r="BB80" s="26"/>
      <c r="BC80" s="26"/>
      <c r="BD80" s="26"/>
      <c r="BE80" s="26"/>
      <c r="BF80" s="26"/>
      <c r="BG80" s="26"/>
      <c r="BH80" s="26"/>
      <c r="BI80" s="26"/>
      <c r="BJ80" s="26"/>
    </row>
    <row r="81" spans="1:62" ht="13.5" thickBot="1">
      <c r="A81" s="1276" t="s">
        <v>109</v>
      </c>
      <c r="B81" s="1096"/>
      <c r="C81" s="1096"/>
      <c r="D81" s="1096"/>
      <c r="E81" s="1096"/>
      <c r="F81" s="1096"/>
      <c r="G81" s="1096"/>
      <c r="H81" s="1096"/>
      <c r="I81" s="1096"/>
      <c r="J81" s="1096"/>
      <c r="K81" s="1096"/>
      <c r="L81" s="1096"/>
      <c r="M81" s="1096"/>
      <c r="N81" s="1096"/>
      <c r="O81" s="1096"/>
      <c r="P81" s="1096"/>
      <c r="Q81" s="1096"/>
      <c r="R81" s="1096"/>
      <c r="S81" s="1096"/>
      <c r="T81" s="1096"/>
      <c r="U81" s="1096"/>
      <c r="V81" s="1096"/>
      <c r="W81" s="1096"/>
      <c r="X81" s="1096"/>
      <c r="Y81" s="1096"/>
      <c r="Z81" s="1096"/>
      <c r="AA81" s="1096"/>
      <c r="AB81" s="1096"/>
      <c r="AC81" s="1096"/>
      <c r="AD81" s="1096"/>
      <c r="AE81" s="1096"/>
      <c r="AF81" s="1277"/>
      <c r="AG81" s="698">
        <f>AG73+AG80</f>
        <v>0</v>
      </c>
      <c r="AH81" s="227"/>
      <c r="AI81" s="699"/>
      <c r="AJ81" s="699"/>
      <c r="AK81" s="608"/>
      <c r="AL81" s="609"/>
      <c r="AM81" s="92">
        <f>AM73+AM80</f>
        <v>0</v>
      </c>
      <c r="AN81" s="1265"/>
      <c r="AO81" s="610"/>
      <c r="AP81" s="235">
        <f>AP73+AP80</f>
        <v>0</v>
      </c>
      <c r="AQ81" s="26"/>
      <c r="AR81" s="26"/>
      <c r="AS81" s="26"/>
      <c r="AT81" s="26"/>
      <c r="AU81" s="26"/>
      <c r="AV81" s="26"/>
      <c r="AW81" s="75"/>
      <c r="AX81" s="26"/>
      <c r="AY81" s="73"/>
      <c r="AZ81" s="26"/>
      <c r="BA81" s="26"/>
      <c r="BB81" s="26"/>
      <c r="BC81" s="26"/>
      <c r="BD81" s="26"/>
      <c r="BE81" s="26"/>
      <c r="BF81" s="26"/>
      <c r="BG81" s="26"/>
      <c r="BH81" s="26"/>
      <c r="BI81" s="26"/>
      <c r="BJ81" s="26"/>
    </row>
    <row r="83" spans="1:62">
      <c r="AA83" s="1040" t="s">
        <v>274</v>
      </c>
      <c r="AB83" s="1040"/>
      <c r="AC83" s="1040"/>
      <c r="AD83" s="1040"/>
      <c r="AG83" s="1040" t="s">
        <v>275</v>
      </c>
      <c r="AH83" s="1040"/>
      <c r="AI83" s="1040"/>
      <c r="AJ83" s="1040"/>
    </row>
    <row r="84" spans="1:62">
      <c r="AA84" s="994"/>
      <c r="AB84" s="994" t="s">
        <v>272</v>
      </c>
      <c r="AC84" s="994" t="s">
        <v>271</v>
      </c>
      <c r="AD84" s="994" t="s">
        <v>273</v>
      </c>
      <c r="AG84" s="994"/>
      <c r="AH84" s="994" t="s">
        <v>272</v>
      </c>
      <c r="AI84" s="994" t="s">
        <v>271</v>
      </c>
      <c r="AJ84" s="994" t="s">
        <v>273</v>
      </c>
    </row>
    <row r="85" spans="1:62">
      <c r="AA85" s="994" t="s">
        <v>243</v>
      </c>
      <c r="AB85" s="1007" t="e">
        <f>'IDC Calculations'!P5</f>
        <v>#N/A</v>
      </c>
      <c r="AC85" s="995">
        <f>AE76*'IDC Calculations'!L5</f>
        <v>0</v>
      </c>
      <c r="AD85" s="995" t="e">
        <f>AB85*AC85</f>
        <v>#N/A</v>
      </c>
      <c r="AG85" s="994" t="s">
        <v>243</v>
      </c>
      <c r="AH85" s="1007" t="e" vm="1">
        <f>'IDC Calculations'!P6</f>
        <v>#VALUE!</v>
      </c>
      <c r="AI85" s="995">
        <f>AE77*'IDC Calculations'!L6</f>
        <v>0</v>
      </c>
      <c r="AJ85" s="995" t="e" vm="1">
        <f>AH85*AI85</f>
        <v>#VALUE!</v>
      </c>
    </row>
    <row r="86" spans="1:62">
      <c r="AA86" s="994" t="s">
        <v>244</v>
      </c>
      <c r="AB86" s="1007" t="e">
        <f>'IDC Calculations'!Q5</f>
        <v>#N/A</v>
      </c>
      <c r="AC86" s="995">
        <f>AE76*'IDC Calculations'!M5</f>
        <v>0</v>
      </c>
      <c r="AD86" s="995" t="e">
        <f>AB86*AC86</f>
        <v>#N/A</v>
      </c>
      <c r="AG86" s="994" t="s">
        <v>244</v>
      </c>
      <c r="AH86" s="1007" t="e" vm="1">
        <f>'IDC Calculations'!Q6</f>
        <v>#VALUE!</v>
      </c>
      <c r="AI86" s="995">
        <f>AE77*'IDC Calculations'!M6</f>
        <v>0</v>
      </c>
      <c r="AJ86" s="995" t="e" vm="1">
        <f>AH86*AI86</f>
        <v>#VALUE!</v>
      </c>
    </row>
    <row r="87" spans="1:62">
      <c r="AA87" s="994" t="s">
        <v>245</v>
      </c>
      <c r="AB87" s="1007" t="e">
        <f>'IDC Calculations'!R5</f>
        <v>#N/A</v>
      </c>
      <c r="AC87" s="995">
        <f>AE76*'IDC Calculations'!N5</f>
        <v>0</v>
      </c>
      <c r="AD87" s="995" t="e">
        <f>AB87*AC87</f>
        <v>#N/A</v>
      </c>
      <c r="AG87" s="994" t="s">
        <v>245</v>
      </c>
      <c r="AH87" s="1007" t="e" vm="1">
        <f>'IDC Calculations'!R6</f>
        <v>#VALUE!</v>
      </c>
      <c r="AI87" s="995">
        <f>AE77*'IDC Calculations'!N6</f>
        <v>0</v>
      </c>
      <c r="AJ87" s="995" t="e" vm="1">
        <f>AH87*AI87</f>
        <v>#VALUE!</v>
      </c>
    </row>
    <row r="88" spans="1:62">
      <c r="AA88" s="1038" t="s">
        <v>3</v>
      </c>
      <c r="AB88" s="1039"/>
      <c r="AC88" s="995">
        <f>SUM(AC85:AC87)</f>
        <v>0</v>
      </c>
      <c r="AD88" s="995" t="e">
        <f>SUM(AD85:AD87)</f>
        <v>#N/A</v>
      </c>
      <c r="AG88" s="1038" t="s">
        <v>3</v>
      </c>
      <c r="AH88" s="1039"/>
      <c r="AI88" s="995">
        <f>SUM(AI85:AI87)</f>
        <v>0</v>
      </c>
      <c r="AJ88" s="995" t="e" vm="1">
        <f>SUM(AJ85:AJ87)</f>
        <v>#VALUE!</v>
      </c>
    </row>
    <row r="90" spans="1:62">
      <c r="AG90" s="1200" t="s">
        <v>277</v>
      </c>
      <c r="AH90" s="1200"/>
      <c r="AI90" s="1200"/>
      <c r="AJ90" s="1200"/>
    </row>
    <row r="91" spans="1:62">
      <c r="AG91" s="1200"/>
      <c r="AH91" s="1200"/>
      <c r="AI91" s="1200"/>
      <c r="AJ91" s="1200"/>
    </row>
    <row r="92" spans="1:62">
      <c r="AG92" s="1200"/>
      <c r="AH92" s="1200"/>
      <c r="AI92" s="1200"/>
      <c r="AJ92" s="1200"/>
    </row>
  </sheetData>
  <sheetProtection algorithmName="SHA-512" hashValue="AIM4+A2CeshPnntOXIRAz24rDLWVaHTtCSLNAa2hZ39ZXTaDJLScSsu65Y8Jr0YdgF3Y8vxmZPyONLCcJSsB4w==" saltValue="iR2AtkS508fBZ0wyqovd0A==" spinCount="100000" sheet="1" objects="1" scenarios="1"/>
  <mergeCells count="179">
    <mergeCell ref="AG90:AJ92"/>
    <mergeCell ref="A80:AF80"/>
    <mergeCell ref="A81:AF81"/>
    <mergeCell ref="F32:Z32"/>
    <mergeCell ref="F33:Z33"/>
    <mergeCell ref="F34:Z34"/>
    <mergeCell ref="F35:AE35"/>
    <mergeCell ref="A36:AE36"/>
    <mergeCell ref="A37:AE37"/>
    <mergeCell ref="X75:AA75"/>
    <mergeCell ref="AB75:AD75"/>
    <mergeCell ref="AB76:AD76"/>
    <mergeCell ref="AB77:AD77"/>
    <mergeCell ref="A75:G79"/>
    <mergeCell ref="A60:AE60"/>
    <mergeCell ref="K62:AF62"/>
    <mergeCell ref="K64:AF64"/>
    <mergeCell ref="A61:AE61"/>
    <mergeCell ref="A62:G66"/>
    <mergeCell ref="H62:J62"/>
    <mergeCell ref="H63:J63"/>
    <mergeCell ref="K63:AE63"/>
    <mergeCell ref="H64:J64"/>
    <mergeCell ref="H65:J65"/>
    <mergeCell ref="AN37:AN81"/>
    <mergeCell ref="K65:AF65"/>
    <mergeCell ref="K66:AF66"/>
    <mergeCell ref="H67:J67"/>
    <mergeCell ref="K67:AF67"/>
    <mergeCell ref="H68:J68"/>
    <mergeCell ref="K68:AF68"/>
    <mergeCell ref="H69:J69"/>
    <mergeCell ref="K69:AF69"/>
    <mergeCell ref="H70:J70"/>
    <mergeCell ref="K70:AF70"/>
    <mergeCell ref="H71:J71"/>
    <mergeCell ref="K71:AF71"/>
    <mergeCell ref="A72:AF72"/>
    <mergeCell ref="A73:AF73"/>
    <mergeCell ref="H77:J77"/>
    <mergeCell ref="K77:W77"/>
    <mergeCell ref="A74:AE74"/>
    <mergeCell ref="H75:W75"/>
    <mergeCell ref="H76:J76"/>
    <mergeCell ref="K76:W76"/>
    <mergeCell ref="H78:AE78"/>
    <mergeCell ref="X76:AA76"/>
    <mergeCell ref="X77:AA77"/>
    <mergeCell ref="H66:J66"/>
    <mergeCell ref="A48:AF48"/>
    <mergeCell ref="A49:AE49"/>
    <mergeCell ref="A50:G51"/>
    <mergeCell ref="H50:J50"/>
    <mergeCell ref="H51:J51"/>
    <mergeCell ref="K50:AF50"/>
    <mergeCell ref="K51:AF51"/>
    <mergeCell ref="A54:G59"/>
    <mergeCell ref="H54:J54"/>
    <mergeCell ref="H55:J55"/>
    <mergeCell ref="K54:AF54"/>
    <mergeCell ref="K55:AF55"/>
    <mergeCell ref="A52:AF52"/>
    <mergeCell ref="A53:AE53"/>
    <mergeCell ref="H56:J56"/>
    <mergeCell ref="K56:AF56"/>
    <mergeCell ref="H57:J57"/>
    <mergeCell ref="K57:AF57"/>
    <mergeCell ref="H58:J58"/>
    <mergeCell ref="K58:AF58"/>
    <mergeCell ref="H59:I59"/>
    <mergeCell ref="J59:K59"/>
    <mergeCell ref="L59:AE59"/>
    <mergeCell ref="H45:J45"/>
    <mergeCell ref="K45:AF45"/>
    <mergeCell ref="H46:J46"/>
    <mergeCell ref="K46:AF46"/>
    <mergeCell ref="K42:AF42"/>
    <mergeCell ref="H43:J43"/>
    <mergeCell ref="K43:AF43"/>
    <mergeCell ref="H47:J47"/>
    <mergeCell ref="K47:AF47"/>
    <mergeCell ref="AH21:AI21"/>
    <mergeCell ref="AC22:AD29"/>
    <mergeCell ref="AI22:AJ29"/>
    <mergeCell ref="AI30:AJ31"/>
    <mergeCell ref="AI32:AJ33"/>
    <mergeCell ref="F22:Z22"/>
    <mergeCell ref="F29:Z29"/>
    <mergeCell ref="F30:Z30"/>
    <mergeCell ref="AC30:AD31"/>
    <mergeCell ref="F31:Z31"/>
    <mergeCell ref="AC32:AD33"/>
    <mergeCell ref="F25:Z25"/>
    <mergeCell ref="F26:Z26"/>
    <mergeCell ref="F27:Z27"/>
    <mergeCell ref="F24:Z24"/>
    <mergeCell ref="F23:Z23"/>
    <mergeCell ref="F28:Z28"/>
    <mergeCell ref="AA1:AG3"/>
    <mergeCell ref="AH1:AM3"/>
    <mergeCell ref="AN1:AP3"/>
    <mergeCell ref="A2:Z2"/>
    <mergeCell ref="A3:H3"/>
    <mergeCell ref="I3:N3"/>
    <mergeCell ref="A4:AG4"/>
    <mergeCell ref="A5:R5"/>
    <mergeCell ref="S5:Z5"/>
    <mergeCell ref="O3:U3"/>
    <mergeCell ref="V3:Z3"/>
    <mergeCell ref="A1:Z1"/>
    <mergeCell ref="D6:R6"/>
    <mergeCell ref="S6:Z6"/>
    <mergeCell ref="C7:R7"/>
    <mergeCell ref="S7:Z7"/>
    <mergeCell ref="A7:B7"/>
    <mergeCell ref="A8:B8"/>
    <mergeCell ref="C8:R8"/>
    <mergeCell ref="S8:Z8"/>
    <mergeCell ref="C14:R14"/>
    <mergeCell ref="S14:Z14"/>
    <mergeCell ref="A9:B9"/>
    <mergeCell ref="C9:R9"/>
    <mergeCell ref="S9:Z9"/>
    <mergeCell ref="A10:B10"/>
    <mergeCell ref="C10:R10"/>
    <mergeCell ref="S10:Z10"/>
    <mergeCell ref="A11:B11"/>
    <mergeCell ref="C12:R12"/>
    <mergeCell ref="S12:Z12"/>
    <mergeCell ref="C11:R11"/>
    <mergeCell ref="S11:Z11"/>
    <mergeCell ref="A15:AE15"/>
    <mergeCell ref="A16:AE16"/>
    <mergeCell ref="A12:B12"/>
    <mergeCell ref="A14:B14"/>
    <mergeCell ref="AA88:AB88"/>
    <mergeCell ref="AA83:AD83"/>
    <mergeCell ref="AG83:AJ83"/>
    <mergeCell ref="A28:C28"/>
    <mergeCell ref="A13:B13"/>
    <mergeCell ref="C13:R13"/>
    <mergeCell ref="S13:Z13"/>
    <mergeCell ref="A25:C25"/>
    <mergeCell ref="A26:C26"/>
    <mergeCell ref="A27:C27"/>
    <mergeCell ref="A23:C23"/>
    <mergeCell ref="A24:C24"/>
    <mergeCell ref="A38:G42"/>
    <mergeCell ref="H38:J38"/>
    <mergeCell ref="H39:J39"/>
    <mergeCell ref="H40:J40"/>
    <mergeCell ref="H41:J41"/>
    <mergeCell ref="H42:J42"/>
    <mergeCell ref="AG88:AH88"/>
    <mergeCell ref="H79:AE79"/>
    <mergeCell ref="AG78:AG79"/>
    <mergeCell ref="F17:Z17"/>
    <mergeCell ref="F21:Z21"/>
    <mergeCell ref="AB21:AC21"/>
    <mergeCell ref="A31:C31"/>
    <mergeCell ref="A32:C32"/>
    <mergeCell ref="A34:C34"/>
    <mergeCell ref="A35:B35"/>
    <mergeCell ref="C35:D35"/>
    <mergeCell ref="A17:C17"/>
    <mergeCell ref="A18:C18"/>
    <mergeCell ref="A21:C21"/>
    <mergeCell ref="A22:C22"/>
    <mergeCell ref="A29:C29"/>
    <mergeCell ref="A30:C30"/>
    <mergeCell ref="A33:C33"/>
    <mergeCell ref="A19:C19"/>
    <mergeCell ref="A20:C20"/>
    <mergeCell ref="K38:AF38"/>
    <mergeCell ref="K39:AF39"/>
    <mergeCell ref="K40:AF40"/>
    <mergeCell ref="K41:AF41"/>
    <mergeCell ref="H44:J44"/>
    <mergeCell ref="K44:AF44"/>
  </mergeCells>
  <conditionalFormatting sqref="I3:N3 V3:Z3">
    <cfRule type="containsBlanks" dxfId="4" priority="1">
      <formula>LEN(TRIM(I3))=0</formula>
    </cfRule>
  </conditionalFormatting>
  <dataValidations count="1">
    <dataValidation type="list" allowBlank="1" showErrorMessage="1" sqref="K76:W77" xr:uid="{00000000-0002-0000-0200-000000000000}">
      <formula1>"Modified Total Direct Costs (MTDC),Total Direct Costs (TDC),Other"</formula1>
    </dataValidation>
  </dataValidations>
  <printOptions horizontalCentered="1" verticalCentered="1"/>
  <pageMargins left="0" right="0" top="0.25" bottom="0.25" header="0" footer="0"/>
  <pageSetup scale="60"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xr:uid="{00000000-0002-0000-0200-000001000000}">
          <x14:formula1>
            <xm:f>DATA!$G$2:$N$2</xm:f>
          </x14:formula1>
          <xm:sqref>X76:AA77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E5FFFF"/>
    <pageSetUpPr fitToPage="1"/>
  </sheetPr>
  <dimension ref="A1:BJ92"/>
  <sheetViews>
    <sheetView showGridLines="0" showZeros="0" topLeftCell="A24" zoomScaleNormal="100" workbookViewId="0">
      <selection activeCell="AN37" sqref="AN37:AN81"/>
    </sheetView>
  </sheetViews>
  <sheetFormatPr defaultColWidth="14.42578125" defaultRowHeight="12.75" outlineLevelRow="1"/>
  <cols>
    <col min="1" max="3" width="2.42578125" customWidth="1"/>
    <col min="4" max="4" width="3.28515625" customWidth="1"/>
    <col min="5" max="26" width="2.42578125" customWidth="1"/>
    <col min="27" max="27" width="10.42578125" customWidth="1"/>
    <col min="28" max="30" width="8.28515625" customWidth="1"/>
    <col min="31" max="31" width="15.42578125" customWidth="1"/>
    <col min="32" max="32" width="15.42578125" hidden="1" customWidth="1"/>
    <col min="33" max="33" width="15.42578125" customWidth="1"/>
    <col min="34" max="36" width="8.28515625" customWidth="1"/>
    <col min="37" max="37" width="15.42578125" customWidth="1"/>
    <col min="38" max="38" width="15.42578125" hidden="1" customWidth="1"/>
    <col min="39" max="40" width="15.42578125" customWidth="1"/>
    <col min="41" max="41" width="15.42578125" hidden="1" customWidth="1"/>
    <col min="42" max="42" width="15.42578125" customWidth="1"/>
    <col min="43" max="44" width="10.42578125" customWidth="1"/>
    <col min="45" max="45" width="46.85546875" bestFit="1" customWidth="1"/>
    <col min="46" max="46" width="15.85546875" customWidth="1"/>
    <col min="47" max="62" width="9.140625" customWidth="1"/>
  </cols>
  <sheetData>
    <row r="1" spans="1:62">
      <c r="A1" s="1250" t="s">
        <v>0</v>
      </c>
      <c r="B1" s="1239"/>
      <c r="C1" s="1239"/>
      <c r="D1" s="1239"/>
      <c r="E1" s="1239"/>
      <c r="F1" s="1239"/>
      <c r="G1" s="1239"/>
      <c r="H1" s="1239"/>
      <c r="I1" s="1239"/>
      <c r="J1" s="1239"/>
      <c r="K1" s="1239"/>
      <c r="L1" s="1239"/>
      <c r="M1" s="1239"/>
      <c r="N1" s="1239"/>
      <c r="O1" s="1239"/>
      <c r="P1" s="1239"/>
      <c r="Q1" s="1239"/>
      <c r="R1" s="1239"/>
      <c r="S1" s="1239"/>
      <c r="T1" s="1239"/>
      <c r="U1" s="1239"/>
      <c r="V1" s="1239"/>
      <c r="W1" s="1239"/>
      <c r="X1" s="1239"/>
      <c r="Y1" s="1239"/>
      <c r="Z1" s="1239"/>
      <c r="AA1" s="1238" t="s">
        <v>111</v>
      </c>
      <c r="AB1" s="1239"/>
      <c r="AC1" s="1239"/>
      <c r="AD1" s="1239"/>
      <c r="AE1" s="1239"/>
      <c r="AF1" s="1239"/>
      <c r="AG1" s="1239"/>
      <c r="AH1" s="1240" t="s">
        <v>2</v>
      </c>
      <c r="AI1" s="1239"/>
      <c r="AJ1" s="1239"/>
      <c r="AK1" s="1239"/>
      <c r="AL1" s="1239"/>
      <c r="AM1" s="1241"/>
      <c r="AN1" s="1240" t="s">
        <v>3</v>
      </c>
      <c r="AO1" s="1239"/>
      <c r="AP1" s="1241"/>
      <c r="AQ1" s="4"/>
      <c r="AR1" s="4"/>
      <c r="AS1" s="4"/>
      <c r="AT1" s="4"/>
      <c r="AU1" s="4"/>
      <c r="AV1" s="4"/>
      <c r="AW1" s="4"/>
      <c r="AX1" s="4"/>
      <c r="AY1" s="4"/>
      <c r="AZ1" s="4"/>
      <c r="BA1" s="4"/>
      <c r="BB1" s="4"/>
      <c r="BC1" s="4"/>
      <c r="BD1" s="4"/>
      <c r="BE1" s="4"/>
      <c r="BF1" s="4"/>
      <c r="BG1" s="4"/>
      <c r="BH1" s="4"/>
      <c r="BI1" s="4"/>
      <c r="BJ1" s="4"/>
    </row>
    <row r="2" spans="1:62" ht="13.5" thickBot="1">
      <c r="A2" s="1092" t="s">
        <v>4</v>
      </c>
      <c r="B2" s="1054"/>
      <c r="C2" s="1054"/>
      <c r="D2" s="1054"/>
      <c r="E2" s="1054"/>
      <c r="F2" s="1054"/>
      <c r="G2" s="1054"/>
      <c r="H2" s="1054"/>
      <c r="I2" s="1054"/>
      <c r="J2" s="1054"/>
      <c r="K2" s="1054"/>
      <c r="L2" s="1054"/>
      <c r="M2" s="1054"/>
      <c r="N2" s="1054"/>
      <c r="O2" s="1054"/>
      <c r="P2" s="1054"/>
      <c r="Q2" s="1054"/>
      <c r="R2" s="1054"/>
      <c r="S2" s="1054"/>
      <c r="T2" s="1054"/>
      <c r="U2" s="1054"/>
      <c r="V2" s="1054"/>
      <c r="W2" s="1054"/>
      <c r="X2" s="1054"/>
      <c r="Y2" s="1054"/>
      <c r="Z2" s="1054"/>
      <c r="AA2" s="1094"/>
      <c r="AB2" s="1094"/>
      <c r="AC2" s="1094"/>
      <c r="AD2" s="1094"/>
      <c r="AE2" s="1094"/>
      <c r="AF2" s="1094"/>
      <c r="AG2" s="1094"/>
      <c r="AH2" s="1082"/>
      <c r="AI2" s="1094"/>
      <c r="AJ2" s="1094"/>
      <c r="AK2" s="1094"/>
      <c r="AL2" s="1094"/>
      <c r="AM2" s="1083"/>
      <c r="AN2" s="1082"/>
      <c r="AO2" s="1094"/>
      <c r="AP2" s="1083"/>
      <c r="AQ2" s="4"/>
      <c r="AR2" s="4"/>
      <c r="AS2" s="4"/>
      <c r="AT2" s="4"/>
      <c r="AU2" s="4"/>
      <c r="AV2" s="4"/>
      <c r="AW2" s="4"/>
      <c r="AX2" s="4"/>
      <c r="AY2" s="4"/>
      <c r="AZ2" s="4"/>
      <c r="BA2" s="4"/>
      <c r="BB2" s="4"/>
      <c r="BC2" s="4"/>
      <c r="BD2" s="4"/>
      <c r="BE2" s="4"/>
      <c r="BF2" s="4"/>
      <c r="BG2" s="4"/>
      <c r="BH2" s="4"/>
      <c r="BI2" s="4"/>
      <c r="BJ2" s="4"/>
    </row>
    <row r="3" spans="1:62" ht="13.5" thickBot="1">
      <c r="A3" s="1242" t="s">
        <v>7</v>
      </c>
      <c r="B3" s="1094"/>
      <c r="C3" s="1094"/>
      <c r="D3" s="1094"/>
      <c r="E3" s="1094"/>
      <c r="F3" s="1094"/>
      <c r="G3" s="1094"/>
      <c r="H3" s="1094"/>
      <c r="I3" s="1243"/>
      <c r="J3" s="1244"/>
      <c r="K3" s="1244"/>
      <c r="L3" s="1244"/>
      <c r="M3" s="1244"/>
      <c r="N3" s="1245"/>
      <c r="O3" s="1249" t="s">
        <v>8</v>
      </c>
      <c r="P3" s="1094"/>
      <c r="Q3" s="1094"/>
      <c r="R3" s="1094"/>
      <c r="S3" s="1094"/>
      <c r="T3" s="1094"/>
      <c r="U3" s="1094"/>
      <c r="V3" s="1243"/>
      <c r="W3" s="1244"/>
      <c r="X3" s="1244"/>
      <c r="Y3" s="1244"/>
      <c r="Z3" s="1245"/>
      <c r="AA3" s="1094"/>
      <c r="AB3" s="1094"/>
      <c r="AC3" s="1094"/>
      <c r="AD3" s="1094"/>
      <c r="AE3" s="1094"/>
      <c r="AF3" s="1094"/>
      <c r="AG3" s="1094"/>
      <c r="AH3" s="1084"/>
      <c r="AI3" s="1085"/>
      <c r="AJ3" s="1085"/>
      <c r="AK3" s="1085"/>
      <c r="AL3" s="1085"/>
      <c r="AM3" s="1086"/>
      <c r="AN3" s="1084"/>
      <c r="AO3" s="1085"/>
      <c r="AP3" s="1086"/>
      <c r="AQ3" s="49"/>
      <c r="AR3" s="49"/>
      <c r="AS3" s="49"/>
      <c r="AT3" s="49"/>
      <c r="AU3" s="49"/>
      <c r="AV3" s="49"/>
      <c r="AW3" s="49"/>
      <c r="AX3" s="49"/>
      <c r="AY3" s="49"/>
      <c r="AZ3" s="49"/>
      <c r="BA3" s="49"/>
      <c r="BB3" s="49"/>
      <c r="BC3" s="49"/>
      <c r="BD3" s="49"/>
      <c r="BE3" s="49"/>
      <c r="BF3" s="49"/>
      <c r="BG3" s="49"/>
      <c r="BH3" s="49"/>
      <c r="BI3" s="49"/>
      <c r="BJ3" s="49"/>
    </row>
    <row r="4" spans="1:62" ht="13.5" thickBot="1">
      <c r="A4" s="1246" t="s">
        <v>10</v>
      </c>
      <c r="B4" s="1096"/>
      <c r="C4" s="1096"/>
      <c r="D4" s="1096"/>
      <c r="E4" s="1096"/>
      <c r="F4" s="1096"/>
      <c r="G4" s="1096"/>
      <c r="H4" s="1096"/>
      <c r="I4" s="1096"/>
      <c r="J4" s="1096"/>
      <c r="K4" s="1096"/>
      <c r="L4" s="1096"/>
      <c r="M4" s="1096"/>
      <c r="N4" s="1096"/>
      <c r="O4" s="1096"/>
      <c r="P4" s="1096"/>
      <c r="Q4" s="1096"/>
      <c r="R4" s="1096"/>
      <c r="S4" s="1096"/>
      <c r="T4" s="1096"/>
      <c r="U4" s="1096"/>
      <c r="V4" s="1096"/>
      <c r="W4" s="1096"/>
      <c r="X4" s="1096"/>
      <c r="Y4" s="1096"/>
      <c r="Z4" s="1096"/>
      <c r="AA4" s="1096"/>
      <c r="AB4" s="1096"/>
      <c r="AC4" s="1096"/>
      <c r="AD4" s="1096"/>
      <c r="AE4" s="1096"/>
      <c r="AF4" s="1096"/>
      <c r="AG4" s="1097"/>
      <c r="AH4" s="141"/>
      <c r="AI4" s="141"/>
      <c r="AJ4" s="215"/>
      <c r="AK4" s="5"/>
      <c r="AL4" s="5"/>
      <c r="AM4" s="142"/>
      <c r="AN4" s="5"/>
      <c r="AO4" s="5"/>
      <c r="AP4" s="142"/>
      <c r="AQ4" s="4"/>
      <c r="AR4" s="4"/>
      <c r="AS4" s="4"/>
      <c r="AT4" s="4"/>
      <c r="AU4" s="4"/>
      <c r="AV4" s="4"/>
      <c r="AW4" s="4"/>
      <c r="AX4" s="4"/>
      <c r="AY4" s="4"/>
      <c r="AZ4" s="4"/>
      <c r="BA4" s="4"/>
      <c r="BB4" s="4"/>
      <c r="BC4" s="4"/>
      <c r="BD4" s="4"/>
      <c r="BE4" s="4"/>
      <c r="BF4" s="4"/>
      <c r="BG4" s="4"/>
      <c r="BH4" s="4"/>
      <c r="BI4" s="4"/>
      <c r="BJ4" s="4"/>
    </row>
    <row r="5" spans="1:62">
      <c r="A5" s="1247"/>
      <c r="B5" s="1073"/>
      <c r="C5" s="1073"/>
      <c r="D5" s="1073"/>
      <c r="E5" s="1073"/>
      <c r="F5" s="1073"/>
      <c r="G5" s="1073"/>
      <c r="H5" s="1073"/>
      <c r="I5" s="1073"/>
      <c r="J5" s="1073"/>
      <c r="K5" s="1073"/>
      <c r="L5" s="1073"/>
      <c r="M5" s="1073"/>
      <c r="N5" s="1073"/>
      <c r="O5" s="1073"/>
      <c r="P5" s="1073"/>
      <c r="Q5" s="1073"/>
      <c r="R5" s="1073"/>
      <c r="S5" s="1248"/>
      <c r="T5" s="1073"/>
      <c r="U5" s="1073"/>
      <c r="V5" s="1073"/>
      <c r="W5" s="1073"/>
      <c r="X5" s="1073"/>
      <c r="Y5" s="1073"/>
      <c r="Z5" s="1074"/>
      <c r="AA5" s="7" t="s">
        <v>11</v>
      </c>
      <c r="AB5" s="51"/>
      <c r="AC5" s="186" t="s">
        <v>12</v>
      </c>
      <c r="AD5" s="52"/>
      <c r="AE5" s="53" t="s">
        <v>13</v>
      </c>
      <c r="AF5" s="13"/>
      <c r="AG5" s="148" t="s">
        <v>14</v>
      </c>
      <c r="AH5" s="216"/>
      <c r="AI5" s="217" t="s">
        <v>12</v>
      </c>
      <c r="AJ5" s="218"/>
      <c r="AK5" s="250" t="s">
        <v>13</v>
      </c>
      <c r="AL5" s="700"/>
      <c r="AM5" s="11" t="s">
        <v>14</v>
      </c>
      <c r="AN5" s="54" t="s">
        <v>13</v>
      </c>
      <c r="AO5" s="701"/>
      <c r="AP5" s="684" t="s">
        <v>14</v>
      </c>
      <c r="AQ5" s="14"/>
      <c r="AR5" s="14"/>
      <c r="AS5" s="14"/>
      <c r="AT5" s="14"/>
      <c r="AU5" s="14"/>
      <c r="AV5" s="14"/>
      <c r="AW5" s="14"/>
      <c r="AX5" s="14"/>
      <c r="AY5" s="14"/>
      <c r="AZ5" s="14"/>
      <c r="BA5" s="14"/>
      <c r="BB5" s="14"/>
      <c r="BC5" s="14"/>
      <c r="BD5" s="14"/>
      <c r="BE5" s="14"/>
      <c r="BF5" s="14"/>
      <c r="BG5" s="14"/>
      <c r="BH5" s="14"/>
      <c r="BI5" s="14"/>
      <c r="BJ5" s="14"/>
    </row>
    <row r="6" spans="1:62">
      <c r="A6" s="690"/>
      <c r="B6" s="152"/>
      <c r="C6" s="152"/>
      <c r="D6" s="1056" t="s">
        <v>15</v>
      </c>
      <c r="E6" s="1057"/>
      <c r="F6" s="1057"/>
      <c r="G6" s="1057"/>
      <c r="H6" s="1057"/>
      <c r="I6" s="1057"/>
      <c r="J6" s="1057"/>
      <c r="K6" s="1057"/>
      <c r="L6" s="1057"/>
      <c r="M6" s="1057"/>
      <c r="N6" s="1057"/>
      <c r="O6" s="1057"/>
      <c r="P6" s="1057"/>
      <c r="Q6" s="1057"/>
      <c r="R6" s="1057"/>
      <c r="S6" s="1056" t="s">
        <v>16</v>
      </c>
      <c r="T6" s="1057"/>
      <c r="U6" s="1057"/>
      <c r="V6" s="1057"/>
      <c r="W6" s="1057"/>
      <c r="X6" s="1057"/>
      <c r="Y6" s="1057"/>
      <c r="Z6" s="1058"/>
      <c r="AA6" s="15" t="s">
        <v>17</v>
      </c>
      <c r="AB6" s="16" t="s">
        <v>18</v>
      </c>
      <c r="AC6" s="7" t="s">
        <v>19</v>
      </c>
      <c r="AD6" s="7" t="s">
        <v>20</v>
      </c>
      <c r="AE6" s="15" t="s">
        <v>21</v>
      </c>
      <c r="AF6" s="13"/>
      <c r="AG6" s="244" t="s">
        <v>22</v>
      </c>
      <c r="AH6" s="144" t="s">
        <v>18</v>
      </c>
      <c r="AI6" s="7" t="s">
        <v>19</v>
      </c>
      <c r="AJ6" s="219" t="s">
        <v>20</v>
      </c>
      <c r="AK6" s="251" t="s">
        <v>21</v>
      </c>
      <c r="AL6" s="13"/>
      <c r="AM6" s="155" t="s">
        <v>22</v>
      </c>
      <c r="AN6" s="146" t="s">
        <v>21</v>
      </c>
      <c r="AO6" s="817"/>
      <c r="AP6" s="854" t="s">
        <v>22</v>
      </c>
      <c r="AQ6" s="14"/>
      <c r="AR6" s="14"/>
      <c r="AS6" s="14"/>
      <c r="AT6" s="14"/>
      <c r="AU6" s="14"/>
      <c r="AV6" s="14"/>
      <c r="AW6" s="14"/>
      <c r="AX6" s="14"/>
      <c r="AY6" s="14"/>
      <c r="AZ6" s="14"/>
      <c r="BA6" s="14"/>
      <c r="BB6" s="14"/>
      <c r="BC6" s="14"/>
      <c r="BD6" s="14"/>
      <c r="BE6" s="14"/>
      <c r="BF6" s="14"/>
      <c r="BG6" s="14"/>
      <c r="BH6" s="14"/>
      <c r="BI6" s="14"/>
      <c r="BJ6" s="14"/>
    </row>
    <row r="7" spans="1:62">
      <c r="A7" s="1230" t="str">
        <f>"1."</f>
        <v>1.</v>
      </c>
      <c r="B7" s="1069"/>
      <c r="C7" s="1225">
        <f>'Year 1'!C7:R7</f>
        <v>0</v>
      </c>
      <c r="D7" s="1069"/>
      <c r="E7" s="1069"/>
      <c r="F7" s="1069"/>
      <c r="G7" s="1069"/>
      <c r="H7" s="1069"/>
      <c r="I7" s="1069"/>
      <c r="J7" s="1069"/>
      <c r="K7" s="1069"/>
      <c r="L7" s="1069"/>
      <c r="M7" s="1069"/>
      <c r="N7" s="1069"/>
      <c r="O7" s="1069"/>
      <c r="P7" s="1069"/>
      <c r="Q7" s="1069"/>
      <c r="R7" s="1226"/>
      <c r="S7" s="1227">
        <f>'Year 1'!S7:Z7</f>
        <v>0</v>
      </c>
      <c r="T7" s="1228"/>
      <c r="U7" s="1228"/>
      <c r="V7" s="1228"/>
      <c r="W7" s="1228"/>
      <c r="X7" s="1228"/>
      <c r="Y7" s="1228"/>
      <c r="Z7" s="1229"/>
      <c r="AA7" s="58">
        <f>IF('Year 1'!AT3&gt;0,'Year 2'!AA7*(1+'Year 1'!AT3),'Year 1'!AA7)</f>
        <v>0</v>
      </c>
      <c r="AB7" s="292"/>
      <c r="AC7" s="292"/>
      <c r="AD7" s="292"/>
      <c r="AE7" s="157">
        <f t="shared" ref="AE7:AE14" si="0">(AA7*AB7/12)+(AA7*AC7/9)+(AA7*AD7/9)</f>
        <v>0</v>
      </c>
      <c r="AF7" s="158"/>
      <c r="AG7" s="245">
        <f>(AA7/9*DATA!A$5*AC7)+(DATA!A$4*AC7)+(AA7/9*DATA!A$3*AD7)+(AA7/12*DATA!A$5*AB7)+(DATA!A$4*AB7)</f>
        <v>0</v>
      </c>
      <c r="AH7" s="303"/>
      <c r="AI7" s="304"/>
      <c r="AJ7" s="305"/>
      <c r="AK7" s="252">
        <f t="shared" ref="AK7:AK14" si="1">(AA7*AH7/12)+(AA7*AJ7/9)+(AA7*AI7/9)</f>
        <v>0</v>
      </c>
      <c r="AL7" s="159"/>
      <c r="AM7" s="21">
        <f>(AA7/9*DATA!A$5*AI7)+(DATA!A$4*AI7)+(AA7/9*DATA!A$3*AJ7)+(AA7/12*DATA!A$5*AH7)+(DATA!A$4*AH7)</f>
        <v>0</v>
      </c>
      <c r="AN7" s="95">
        <f t="shared" ref="AN7:AN14" si="2">AE7+AK7</f>
        <v>0</v>
      </c>
      <c r="AO7" s="63"/>
      <c r="AP7" s="874">
        <f t="shared" ref="AP7:AP14" si="3">AG7+AM7</f>
        <v>0</v>
      </c>
      <c r="AQ7" s="14"/>
      <c r="AR7" s="14"/>
      <c r="AS7" s="771" t="s">
        <v>23</v>
      </c>
      <c r="AT7" s="772" t="s">
        <v>24</v>
      </c>
      <c r="AU7" s="14"/>
      <c r="AV7" s="14"/>
      <c r="AW7" s="14"/>
      <c r="AX7" s="14"/>
      <c r="AY7" s="14"/>
      <c r="AZ7" s="14"/>
      <c r="BA7" s="14"/>
      <c r="BB7" s="14"/>
      <c r="BC7" s="14"/>
      <c r="BD7" s="14"/>
      <c r="BE7" s="14"/>
      <c r="BF7" s="14"/>
      <c r="BG7" s="14"/>
      <c r="BH7" s="14"/>
      <c r="BI7" s="14"/>
      <c r="BJ7" s="14"/>
    </row>
    <row r="8" spans="1:62">
      <c r="A8" s="1215" t="str">
        <f>"2."</f>
        <v>2.</v>
      </c>
      <c r="B8" s="1076"/>
      <c r="C8" s="1163">
        <f>'Year 1'!C8:R8</f>
        <v>0</v>
      </c>
      <c r="D8" s="1076"/>
      <c r="E8" s="1076"/>
      <c r="F8" s="1076"/>
      <c r="G8" s="1076"/>
      <c r="H8" s="1076"/>
      <c r="I8" s="1076"/>
      <c r="J8" s="1076"/>
      <c r="K8" s="1076"/>
      <c r="L8" s="1076"/>
      <c r="M8" s="1076"/>
      <c r="N8" s="1076"/>
      <c r="O8" s="1076"/>
      <c r="P8" s="1076"/>
      <c r="Q8" s="1076"/>
      <c r="R8" s="1217"/>
      <c r="S8" s="1231">
        <f>'Year 1'!S8:Z8</f>
        <v>0</v>
      </c>
      <c r="T8" s="1232"/>
      <c r="U8" s="1232"/>
      <c r="V8" s="1232"/>
      <c r="W8" s="1232"/>
      <c r="X8" s="1232"/>
      <c r="Y8" s="1232"/>
      <c r="Z8" s="1233"/>
      <c r="AA8" s="58">
        <f>IF('Year 1'!AT3&gt;0,'Year 2'!AA8*(1+'Year 1'!AT3),'Year 1'!AA8)</f>
        <v>0</v>
      </c>
      <c r="AB8" s="293"/>
      <c r="AC8" s="293"/>
      <c r="AD8" s="293"/>
      <c r="AE8" s="157">
        <f t="shared" si="0"/>
        <v>0</v>
      </c>
      <c r="AF8" s="13"/>
      <c r="AG8" s="162">
        <f>(AA8/9*DATA!A$5*AC8)+(DATA!A$4*AC8)+(AA8/9*DATA!A$3*AD8)+(AA8/12*DATA!A$5*AB8)+(DATA!A$4*AB8)</f>
        <v>0</v>
      </c>
      <c r="AH8" s="306"/>
      <c r="AI8" s="307"/>
      <c r="AJ8" s="308"/>
      <c r="AK8" s="252">
        <f t="shared" si="1"/>
        <v>0</v>
      </c>
      <c r="AL8" s="559"/>
      <c r="AM8" s="23">
        <f>(AA8/9*DATA!A$5*AI8)+(DATA!A$4*AI8)+(AA8/9*DATA!A$3*AJ8)+(AA8/12*DATA!A$5*AH8)+(DATA!A$4*AH8)</f>
        <v>0</v>
      </c>
      <c r="AN8" s="97">
        <f t="shared" si="2"/>
        <v>0</v>
      </c>
      <c r="AO8" s="614"/>
      <c r="AP8" s="875">
        <f t="shared" si="3"/>
        <v>0</v>
      </c>
      <c r="AQ8" s="26"/>
      <c r="AR8" s="26"/>
      <c r="AS8" s="761" t="s">
        <v>25</v>
      </c>
      <c r="AT8" s="764">
        <f>SUM(AE7:AE14)+(AE17)+SUM(AE22:AE30)</f>
        <v>0</v>
      </c>
      <c r="AU8" s="26"/>
      <c r="AV8" s="26"/>
      <c r="AW8" s="26"/>
      <c r="AX8" s="26"/>
      <c r="AY8" s="26"/>
      <c r="AZ8" s="26"/>
      <c r="BA8" s="26"/>
      <c r="BB8" s="26"/>
      <c r="BC8" s="26"/>
      <c r="BD8" s="26"/>
      <c r="BE8" s="26"/>
      <c r="BF8" s="26"/>
      <c r="BG8" s="26"/>
      <c r="BH8" s="26"/>
      <c r="BI8" s="26"/>
      <c r="BJ8" s="26"/>
    </row>
    <row r="9" spans="1:62">
      <c r="A9" s="1215" t="str">
        <f>"3."</f>
        <v>3.</v>
      </c>
      <c r="B9" s="1076"/>
      <c r="C9" s="1163">
        <f>'Year 1'!C9:R9</f>
        <v>0</v>
      </c>
      <c r="D9" s="1076"/>
      <c r="E9" s="1076"/>
      <c r="F9" s="1076"/>
      <c r="G9" s="1076"/>
      <c r="H9" s="1076"/>
      <c r="I9" s="1076"/>
      <c r="J9" s="1076"/>
      <c r="K9" s="1076"/>
      <c r="L9" s="1076"/>
      <c r="M9" s="1076"/>
      <c r="N9" s="1076"/>
      <c r="O9" s="1076"/>
      <c r="P9" s="1076"/>
      <c r="Q9" s="1076"/>
      <c r="R9" s="1217"/>
      <c r="S9" s="1218">
        <f>'Year 1'!S9:Z9</f>
        <v>0</v>
      </c>
      <c r="T9" s="1076"/>
      <c r="U9" s="1076"/>
      <c r="V9" s="1076"/>
      <c r="W9" s="1076"/>
      <c r="X9" s="1076"/>
      <c r="Y9" s="1076"/>
      <c r="Z9" s="1115"/>
      <c r="AA9" s="58">
        <f>IF('Year 1'!AT3&gt;0,'Year 2'!AA9*(1+'Year 1'!AT3),'Year 1'!AA9)</f>
        <v>0</v>
      </c>
      <c r="AB9" s="293"/>
      <c r="AC9" s="293"/>
      <c r="AD9" s="293"/>
      <c r="AE9" s="157">
        <f t="shared" si="0"/>
        <v>0</v>
      </c>
      <c r="AF9" s="27"/>
      <c r="AG9" s="162">
        <f>(AA9/9*DATA!A$5*AC9)+(DATA!A$4*AC9)+(AA9/9*DATA!A$3*AD9)+(AA9/12*DATA!A$5*AB9)+(DATA!A$4*AB9)</f>
        <v>0</v>
      </c>
      <c r="AH9" s="306"/>
      <c r="AI9" s="309"/>
      <c r="AJ9" s="310"/>
      <c r="AK9" s="253">
        <f t="shared" si="1"/>
        <v>0</v>
      </c>
      <c r="AL9" s="591"/>
      <c r="AM9" s="23">
        <f>(AA9/9*DATA!A$5*AI9)+(DATA!A$4*AI9)+(AA9/9*DATA!A$3*AJ9)+(AA9/12*DATA!A$5*AH9)+(DATA!A$4*AH9)</f>
        <v>0</v>
      </c>
      <c r="AN9" s="97">
        <f t="shared" si="2"/>
        <v>0</v>
      </c>
      <c r="AO9" s="567"/>
      <c r="AP9" s="875">
        <f t="shared" si="3"/>
        <v>0</v>
      </c>
      <c r="AQ9" s="26"/>
      <c r="AR9" s="26"/>
      <c r="AS9" s="761" t="s">
        <v>26</v>
      </c>
      <c r="AT9" s="764">
        <f>SUM(AE18:AE21)+SUM(AE31:AE34)</f>
        <v>0</v>
      </c>
      <c r="AU9" s="26"/>
      <c r="AV9" s="26"/>
      <c r="AW9" s="26"/>
      <c r="AX9" s="26"/>
      <c r="AY9" s="26"/>
      <c r="AZ9" s="26"/>
      <c r="BA9" s="26"/>
      <c r="BB9" s="26"/>
      <c r="BC9" s="26"/>
      <c r="BD9" s="26"/>
      <c r="BE9" s="26"/>
      <c r="BF9" s="26"/>
      <c r="BG9" s="26"/>
      <c r="BH9" s="26"/>
      <c r="BI9" s="26"/>
      <c r="BJ9" s="26"/>
    </row>
    <row r="10" spans="1:62">
      <c r="A10" s="1215" t="str">
        <f>"4."</f>
        <v>4.</v>
      </c>
      <c r="B10" s="1076"/>
      <c r="C10" s="1163">
        <f>'Year 1'!C10:R10</f>
        <v>0</v>
      </c>
      <c r="D10" s="1076"/>
      <c r="E10" s="1076"/>
      <c r="F10" s="1076"/>
      <c r="G10" s="1076"/>
      <c r="H10" s="1076"/>
      <c r="I10" s="1076"/>
      <c r="J10" s="1076"/>
      <c r="K10" s="1076"/>
      <c r="L10" s="1076"/>
      <c r="M10" s="1076"/>
      <c r="N10" s="1076"/>
      <c r="O10" s="1076"/>
      <c r="P10" s="1076"/>
      <c r="Q10" s="1076"/>
      <c r="R10" s="1217"/>
      <c r="S10" s="1218">
        <f>'Year 1'!S10:Z10</f>
        <v>0</v>
      </c>
      <c r="T10" s="1076"/>
      <c r="U10" s="1076"/>
      <c r="V10" s="1076"/>
      <c r="W10" s="1076"/>
      <c r="X10" s="1076"/>
      <c r="Y10" s="1076"/>
      <c r="Z10" s="1115"/>
      <c r="AA10" s="58">
        <f>IF('Year 1'!AT3&gt;0,'Year 2'!AA10*(1+'Year 1'!AT3),'Year 1'!AA10)</f>
        <v>0</v>
      </c>
      <c r="AB10" s="293"/>
      <c r="AC10" s="293"/>
      <c r="AD10" s="293"/>
      <c r="AE10" s="157">
        <f t="shared" si="0"/>
        <v>0</v>
      </c>
      <c r="AF10" s="27"/>
      <c r="AG10" s="162">
        <f>(AA10/9*DATA!A$5*AC10)+(DATA!A$4*AC10)+(AA10/9*DATA!A$3*AD10)+(AA10/12*DATA!A$5*AB10)+(DATA!A$4*AB10)</f>
        <v>0</v>
      </c>
      <c r="AH10" s="306"/>
      <c r="AI10" s="307"/>
      <c r="AJ10" s="308"/>
      <c r="AK10" s="252">
        <f t="shared" si="1"/>
        <v>0</v>
      </c>
      <c r="AL10" s="591"/>
      <c r="AM10" s="23">
        <f>(AA10/9*DATA!A$5*AI10)+(DATA!A$4*AI10)+(AA10/9*DATA!A$3*AJ10)+(AA10/12*DATA!A$5*AH10)+(DATA!A$4*AH10)</f>
        <v>0</v>
      </c>
      <c r="AN10" s="97">
        <f t="shared" si="2"/>
        <v>0</v>
      </c>
      <c r="AO10" s="567"/>
      <c r="AP10" s="875">
        <f t="shared" si="3"/>
        <v>0</v>
      </c>
      <c r="AQ10" s="26"/>
      <c r="AR10" s="26"/>
      <c r="AS10" s="761" t="s">
        <v>27</v>
      </c>
      <c r="AT10" s="764">
        <f>(SUM(AG7:AG14))+(SUM(AG17:AG34))</f>
        <v>0</v>
      </c>
      <c r="AU10" s="26"/>
      <c r="AV10" s="26"/>
      <c r="AW10" s="26"/>
      <c r="AX10" s="26"/>
      <c r="AY10" s="26"/>
      <c r="AZ10" s="26"/>
      <c r="BA10" s="26"/>
      <c r="BB10" s="26"/>
      <c r="BC10" s="26"/>
      <c r="BD10" s="26"/>
      <c r="BE10" s="26"/>
      <c r="BF10" s="26"/>
      <c r="BG10" s="26"/>
      <c r="BH10" s="26"/>
      <c r="BI10" s="26"/>
      <c r="BJ10" s="26"/>
    </row>
    <row r="11" spans="1:62">
      <c r="A11" s="1215" t="str">
        <f>"5."</f>
        <v>5.</v>
      </c>
      <c r="B11" s="1076"/>
      <c r="C11" s="1163">
        <f>'Year 1'!C11:R11</f>
        <v>0</v>
      </c>
      <c r="D11" s="1076"/>
      <c r="E11" s="1076"/>
      <c r="F11" s="1076"/>
      <c r="G11" s="1076"/>
      <c r="H11" s="1076"/>
      <c r="I11" s="1076"/>
      <c r="J11" s="1076"/>
      <c r="K11" s="1076"/>
      <c r="L11" s="1076"/>
      <c r="M11" s="1076"/>
      <c r="N11" s="1076"/>
      <c r="O11" s="1076"/>
      <c r="P11" s="1076"/>
      <c r="Q11" s="1076"/>
      <c r="R11" s="1217"/>
      <c r="S11" s="1218">
        <f>'Year 1'!S11:Z11</f>
        <v>0</v>
      </c>
      <c r="T11" s="1076"/>
      <c r="U11" s="1076"/>
      <c r="V11" s="1076"/>
      <c r="W11" s="1076"/>
      <c r="X11" s="1076"/>
      <c r="Y11" s="1076"/>
      <c r="Z11" s="1115"/>
      <c r="AA11" s="58">
        <f>IF('Year 1'!AT3&gt;0,'Year 2'!AA11*(1+'Year 1'!AT3),'Year 1'!AA11)</f>
        <v>0</v>
      </c>
      <c r="AB11" s="293"/>
      <c r="AC11" s="293"/>
      <c r="AD11" s="293"/>
      <c r="AE11" s="157">
        <f t="shared" si="0"/>
        <v>0</v>
      </c>
      <c r="AF11" s="27"/>
      <c r="AG11" s="162">
        <f>(AA11/9*DATA!A$5*AC11)+(DATA!A$4*AC11)+(AA11/9*DATA!A$3*AD11)+(AA11/12*DATA!A$5*AB11)+(DATA!A$4*AB11)</f>
        <v>0</v>
      </c>
      <c r="AH11" s="306"/>
      <c r="AI11" s="309"/>
      <c r="AJ11" s="310"/>
      <c r="AK11" s="252">
        <f t="shared" si="1"/>
        <v>0</v>
      </c>
      <c r="AL11" s="591"/>
      <c r="AM11" s="23">
        <f>(AA11/9*DATA!A$5*AI11)+(DATA!A$4*AI11)+(AA11/9*DATA!A$3*AJ11)+(AA11/12*DATA!A$5*AH11)+(DATA!A$4*AH11)</f>
        <v>0</v>
      </c>
      <c r="AN11" s="60">
        <f t="shared" si="2"/>
        <v>0</v>
      </c>
      <c r="AO11" s="822"/>
      <c r="AP11" s="875">
        <f t="shared" si="3"/>
        <v>0</v>
      </c>
      <c r="AQ11" s="26"/>
      <c r="AR11" s="26"/>
      <c r="AS11" s="761" t="s">
        <v>28</v>
      </c>
      <c r="AT11" s="764">
        <f>SUM(AG38:AG47)</f>
        <v>0</v>
      </c>
      <c r="AU11" s="26"/>
      <c r="AV11" s="26"/>
      <c r="AW11" s="26"/>
      <c r="AX11" s="26"/>
      <c r="AY11" s="26"/>
      <c r="AZ11" s="26"/>
      <c r="BA11" s="26"/>
      <c r="BB11" s="26"/>
      <c r="BC11" s="26"/>
      <c r="BD11" s="26"/>
      <c r="BE11" s="26"/>
      <c r="BF11" s="26"/>
      <c r="BG11" s="26"/>
      <c r="BH11" s="26"/>
      <c r="BI11" s="26"/>
      <c r="BJ11" s="26"/>
    </row>
    <row r="12" spans="1:62">
      <c r="A12" s="1215" t="str">
        <f>"6."</f>
        <v>6.</v>
      </c>
      <c r="B12" s="1076"/>
      <c r="C12" s="1163">
        <f>'Year 1'!C12:R12</f>
        <v>0</v>
      </c>
      <c r="D12" s="1076"/>
      <c r="E12" s="1076"/>
      <c r="F12" s="1076"/>
      <c r="G12" s="1076"/>
      <c r="H12" s="1076"/>
      <c r="I12" s="1076"/>
      <c r="J12" s="1076"/>
      <c r="K12" s="1076"/>
      <c r="L12" s="1076"/>
      <c r="M12" s="1076"/>
      <c r="N12" s="1076"/>
      <c r="O12" s="1076"/>
      <c r="P12" s="1076"/>
      <c r="Q12" s="1076"/>
      <c r="R12" s="1217"/>
      <c r="S12" s="1218">
        <f>'Year 1'!S12:Z12</f>
        <v>0</v>
      </c>
      <c r="T12" s="1076"/>
      <c r="U12" s="1076"/>
      <c r="V12" s="1076"/>
      <c r="W12" s="1076"/>
      <c r="X12" s="1076"/>
      <c r="Y12" s="1076"/>
      <c r="Z12" s="1115"/>
      <c r="AA12" s="58">
        <f>IF('Year 1'!AT3&gt;0,'Year 2'!AA12*(1+'Year 1'!AT3),'Year 1'!AA12)</f>
        <v>0</v>
      </c>
      <c r="AB12" s="293"/>
      <c r="AC12" s="293"/>
      <c r="AD12" s="293"/>
      <c r="AE12" s="157">
        <f t="shared" si="0"/>
        <v>0</v>
      </c>
      <c r="AF12" s="27"/>
      <c r="AG12" s="162">
        <f>(AA12/9*DATA!A$5*AC12)+(DATA!A$4*AC12)+(AA12/9*DATA!A$3*AD12)+(AA12/12*DATA!A$5*AB12)+(DATA!A$4*AB12)</f>
        <v>0</v>
      </c>
      <c r="AH12" s="306"/>
      <c r="AI12" s="307"/>
      <c r="AJ12" s="308"/>
      <c r="AK12" s="252">
        <f t="shared" si="1"/>
        <v>0</v>
      </c>
      <c r="AL12" s="591"/>
      <c r="AM12" s="23">
        <f>(AA12/9*DATA!A$5*AI12)+(DATA!A$4*AI12)+(AA12/9*DATA!A$3*AJ12)+(AA12/12*DATA!A$5*AH12)+(DATA!A$4*AH12)</f>
        <v>0</v>
      </c>
      <c r="AN12" s="60">
        <f t="shared" si="2"/>
        <v>0</v>
      </c>
      <c r="AO12" s="822"/>
      <c r="AP12" s="875">
        <f t="shared" si="3"/>
        <v>0</v>
      </c>
      <c r="AQ12" s="26"/>
      <c r="AR12" s="26"/>
      <c r="AS12" s="761" t="s">
        <v>29</v>
      </c>
      <c r="AT12" s="764">
        <f>AG50</f>
        <v>0</v>
      </c>
      <c r="AU12" s="26"/>
      <c r="AV12" s="26"/>
      <c r="AW12" s="26"/>
      <c r="AX12" s="26"/>
      <c r="AY12" s="26"/>
      <c r="AZ12" s="26"/>
      <c r="BA12" s="26"/>
      <c r="BB12" s="26"/>
      <c r="BC12" s="26"/>
      <c r="BD12" s="26"/>
      <c r="BE12" s="26"/>
      <c r="BF12" s="26"/>
      <c r="BG12" s="26"/>
      <c r="BH12" s="26"/>
      <c r="BI12" s="26"/>
      <c r="BJ12" s="26"/>
    </row>
    <row r="13" spans="1:62">
      <c r="A13" s="1215" t="str">
        <f>"7."</f>
        <v>7.</v>
      </c>
      <c r="B13" s="1076"/>
      <c r="C13" s="1163">
        <f>'Year 1'!C13:R13</f>
        <v>0</v>
      </c>
      <c r="D13" s="1076"/>
      <c r="E13" s="1076"/>
      <c r="F13" s="1076"/>
      <c r="G13" s="1076"/>
      <c r="H13" s="1076"/>
      <c r="I13" s="1076"/>
      <c r="J13" s="1076"/>
      <c r="K13" s="1076"/>
      <c r="L13" s="1076"/>
      <c r="M13" s="1076"/>
      <c r="N13" s="1076"/>
      <c r="O13" s="1076"/>
      <c r="P13" s="1076"/>
      <c r="Q13" s="1076"/>
      <c r="R13" s="1217"/>
      <c r="S13" s="1218">
        <f>'Year 1'!S13:Z13</f>
        <v>0</v>
      </c>
      <c r="T13" s="1076"/>
      <c r="U13" s="1076"/>
      <c r="V13" s="1076"/>
      <c r="W13" s="1076"/>
      <c r="X13" s="1076"/>
      <c r="Y13" s="1076"/>
      <c r="Z13" s="1115"/>
      <c r="AA13" s="58">
        <f>IF('Year 1'!AT3&gt;0,'Year 2'!AA13*(1+'Year 1'!AT3),'Year 1'!AA13)</f>
        <v>0</v>
      </c>
      <c r="AB13" s="293"/>
      <c r="AC13" s="293"/>
      <c r="AD13" s="293"/>
      <c r="AE13" s="157">
        <f t="shared" si="0"/>
        <v>0</v>
      </c>
      <c r="AF13" s="27"/>
      <c r="AG13" s="162">
        <f>(AA13/9*DATA!A$5*AC13)+(DATA!A$4*AC13)+(AA13/9*DATA!A$3*AD13)+(AA13/12*DATA!A$5*AB13)+(DATA!A$4*AB13)</f>
        <v>0</v>
      </c>
      <c r="AH13" s="306"/>
      <c r="AI13" s="309"/>
      <c r="AJ13" s="310"/>
      <c r="AK13" s="253">
        <f t="shared" si="1"/>
        <v>0</v>
      </c>
      <c r="AL13" s="591"/>
      <c r="AM13" s="23">
        <f>(AA13/9*DATA!A$5*AI13)+(DATA!A$4*AI13)+(AA13/9*DATA!A$3*AJ13)+(AA13/12*DATA!A$5*AH13)+(DATA!A$4*AH13)</f>
        <v>0</v>
      </c>
      <c r="AN13" s="60">
        <f t="shared" si="2"/>
        <v>0</v>
      </c>
      <c r="AO13" s="822"/>
      <c r="AP13" s="875">
        <f t="shared" si="3"/>
        <v>0</v>
      </c>
      <c r="AQ13" s="26"/>
      <c r="AR13" s="26"/>
      <c r="AS13" s="761" t="s">
        <v>30</v>
      </c>
      <c r="AT13" s="764">
        <f>AG51</f>
        <v>0</v>
      </c>
      <c r="AU13" s="26"/>
      <c r="AV13" s="26"/>
      <c r="AW13" s="26"/>
      <c r="AX13" s="26"/>
      <c r="AY13" s="26"/>
      <c r="AZ13" s="26"/>
      <c r="BA13" s="26"/>
      <c r="BB13" s="26"/>
      <c r="BC13" s="26"/>
      <c r="BD13" s="26"/>
      <c r="BE13" s="26"/>
      <c r="BF13" s="26"/>
      <c r="BG13" s="26"/>
      <c r="BH13" s="26"/>
      <c r="BI13" s="26"/>
      <c r="BJ13" s="26"/>
    </row>
    <row r="14" spans="1:62">
      <c r="A14" s="1216" t="str">
        <f>"8."</f>
        <v>8.</v>
      </c>
      <c r="B14" s="1104"/>
      <c r="C14" s="1234">
        <f>'Year 1'!C14:R14</f>
        <v>0</v>
      </c>
      <c r="D14" s="1104"/>
      <c r="E14" s="1104"/>
      <c r="F14" s="1104"/>
      <c r="G14" s="1104"/>
      <c r="H14" s="1104"/>
      <c r="I14" s="1104"/>
      <c r="J14" s="1104"/>
      <c r="K14" s="1104"/>
      <c r="L14" s="1104"/>
      <c r="M14" s="1104"/>
      <c r="N14" s="1104"/>
      <c r="O14" s="1104"/>
      <c r="P14" s="1104"/>
      <c r="Q14" s="1104"/>
      <c r="R14" s="1235"/>
      <c r="S14" s="1236">
        <f>'Year 1'!S14:Z14</f>
        <v>0</v>
      </c>
      <c r="T14" s="1104"/>
      <c r="U14" s="1104"/>
      <c r="V14" s="1104"/>
      <c r="W14" s="1104"/>
      <c r="X14" s="1104"/>
      <c r="Y14" s="1104"/>
      <c r="Z14" s="1237"/>
      <c r="AA14" s="58">
        <f>IF('Year 1'!AT3&gt;0,'Year 2'!AA14*(1+'Year 1'!AT3),'Year 1'!AA14)</f>
        <v>0</v>
      </c>
      <c r="AB14" s="293"/>
      <c r="AC14" s="293"/>
      <c r="AD14" s="293"/>
      <c r="AE14" s="157">
        <f t="shared" si="0"/>
        <v>0</v>
      </c>
      <c r="AF14" s="27"/>
      <c r="AG14" s="246">
        <f>(AA14/9*DATA!A$5*AC14)+(DATA!A$4*AC14)+(AA14/9*DATA!A$3*AD14)+(AA14/12*DATA!A$5*AB14)+(DATA!A$4*AB14)</f>
        <v>0</v>
      </c>
      <c r="AH14" s="338"/>
      <c r="AI14" s="339"/>
      <c r="AJ14" s="340"/>
      <c r="AK14" s="254">
        <f t="shared" si="1"/>
        <v>0</v>
      </c>
      <c r="AL14" s="591"/>
      <c r="AM14" s="31">
        <f>(AA14/9*DATA!A$5*AI14)+(DATA!A$4*AI14)+(AA14/9*DATA!A$3*AJ14)+(AA14/12*DATA!A$5*AH14)+(DATA!A$4*AH14)</f>
        <v>0</v>
      </c>
      <c r="AN14" s="63">
        <f t="shared" si="2"/>
        <v>0</v>
      </c>
      <c r="AO14" s="822"/>
      <c r="AP14" s="876">
        <f t="shared" si="3"/>
        <v>0</v>
      </c>
      <c r="AQ14" s="26"/>
      <c r="AR14" s="26"/>
      <c r="AS14" s="761" t="s">
        <v>31</v>
      </c>
      <c r="AT14" s="764">
        <f>AG62</f>
        <v>0</v>
      </c>
      <c r="AU14" s="26"/>
      <c r="AV14" s="26"/>
      <c r="AW14" s="26"/>
      <c r="AX14" s="26"/>
      <c r="AY14" s="26"/>
      <c r="AZ14" s="26"/>
      <c r="BA14" s="26"/>
      <c r="BB14" s="26"/>
      <c r="BC14" s="26"/>
      <c r="BD14" s="26"/>
      <c r="BE14" s="26"/>
      <c r="BF14" s="26"/>
      <c r="BG14" s="26"/>
      <c r="BH14" s="26"/>
      <c r="BI14" s="26"/>
      <c r="BJ14" s="26"/>
    </row>
    <row r="15" spans="1:62" ht="13.5" thickBot="1">
      <c r="A15" s="1213" t="s">
        <v>32</v>
      </c>
      <c r="B15" s="1144"/>
      <c r="C15" s="1144"/>
      <c r="D15" s="1144"/>
      <c r="E15" s="1144"/>
      <c r="F15" s="1144"/>
      <c r="G15" s="1144"/>
      <c r="H15" s="1144"/>
      <c r="I15" s="1144"/>
      <c r="J15" s="1144"/>
      <c r="K15" s="1144"/>
      <c r="L15" s="1144"/>
      <c r="M15" s="1144"/>
      <c r="N15" s="1144"/>
      <c r="O15" s="1144"/>
      <c r="P15" s="1144"/>
      <c r="Q15" s="1144"/>
      <c r="R15" s="1144"/>
      <c r="S15" s="1144"/>
      <c r="T15" s="1144"/>
      <c r="U15" s="1144"/>
      <c r="V15" s="1144"/>
      <c r="W15" s="1144"/>
      <c r="X15" s="1144"/>
      <c r="Y15" s="1144"/>
      <c r="Z15" s="1144"/>
      <c r="AA15" s="1144"/>
      <c r="AB15" s="1144"/>
      <c r="AC15" s="1144"/>
      <c r="AD15" s="1144"/>
      <c r="AE15" s="1199"/>
      <c r="AF15" s="27"/>
      <c r="AG15" s="247">
        <f>SUM(AE7:AG14)</f>
        <v>0</v>
      </c>
      <c r="AH15" s="267"/>
      <c r="AI15" s="268"/>
      <c r="AJ15" s="269"/>
      <c r="AK15" s="275"/>
      <c r="AL15" s="563"/>
      <c r="AM15" s="33">
        <f>SUM(AK7:AM14)</f>
        <v>0</v>
      </c>
      <c r="AN15" s="277"/>
      <c r="AO15" s="819"/>
      <c r="AP15" s="858">
        <f>SUM(AN7:AP14)</f>
        <v>0</v>
      </c>
      <c r="AQ15" s="26"/>
      <c r="AR15" s="26"/>
      <c r="AS15" s="762" t="s">
        <v>33</v>
      </c>
      <c r="AT15" s="765">
        <f>AG63+AG65</f>
        <v>0</v>
      </c>
      <c r="AU15" s="26"/>
      <c r="AV15" s="26"/>
      <c r="AW15" s="26"/>
      <c r="AX15" s="26"/>
      <c r="AY15" s="26"/>
      <c r="AZ15" s="26"/>
      <c r="BA15" s="26"/>
      <c r="BB15" s="26"/>
      <c r="BC15" s="26"/>
      <c r="BD15" s="26"/>
      <c r="BE15" s="26"/>
      <c r="BF15" s="26"/>
      <c r="BG15" s="26"/>
      <c r="BH15" s="26"/>
      <c r="BI15" s="26"/>
      <c r="BJ15" s="26"/>
    </row>
    <row r="16" spans="1:62">
      <c r="A16" s="1214" t="s">
        <v>34</v>
      </c>
      <c r="B16" s="1057"/>
      <c r="C16" s="1057"/>
      <c r="D16" s="1057"/>
      <c r="E16" s="1057"/>
      <c r="F16" s="1057"/>
      <c r="G16" s="1057"/>
      <c r="H16" s="1057"/>
      <c r="I16" s="1057"/>
      <c r="J16" s="1057"/>
      <c r="K16" s="1057"/>
      <c r="L16" s="1057"/>
      <c r="M16" s="1057"/>
      <c r="N16" s="1057"/>
      <c r="O16" s="1057"/>
      <c r="P16" s="1057"/>
      <c r="Q16" s="1057"/>
      <c r="R16" s="1057"/>
      <c r="S16" s="1057"/>
      <c r="T16" s="1057"/>
      <c r="U16" s="1057"/>
      <c r="V16" s="1057"/>
      <c r="W16" s="1057"/>
      <c r="X16" s="1057"/>
      <c r="Y16" s="1057"/>
      <c r="Z16" s="1057"/>
      <c r="AA16" s="1057"/>
      <c r="AB16" s="1057"/>
      <c r="AC16" s="1057"/>
      <c r="AD16" s="1057"/>
      <c r="AE16" s="1057"/>
      <c r="AF16" s="165"/>
      <c r="AG16" s="805"/>
      <c r="AH16" s="256"/>
      <c r="AI16" s="201"/>
      <c r="AJ16" s="208"/>
      <c r="AK16" s="617"/>
      <c r="AL16" s="618"/>
      <c r="AM16" s="556"/>
      <c r="AN16" s="276"/>
      <c r="AO16" s="619"/>
      <c r="AP16" s="859"/>
      <c r="AQ16" s="26"/>
      <c r="AR16" s="26"/>
      <c r="AS16" s="761" t="s">
        <v>35</v>
      </c>
      <c r="AT16" s="764">
        <f>AG64</f>
        <v>0</v>
      </c>
      <c r="AU16" s="26"/>
      <c r="AV16" s="26"/>
      <c r="AW16" s="26"/>
      <c r="AX16" s="26"/>
      <c r="AY16" s="26"/>
      <c r="AZ16" s="26"/>
      <c r="BA16" s="26"/>
      <c r="BB16" s="26"/>
      <c r="BC16" s="26"/>
      <c r="BD16" s="26"/>
      <c r="BE16" s="26"/>
      <c r="BF16" s="26"/>
      <c r="BG16" s="26"/>
      <c r="BH16" s="26"/>
      <c r="BI16" s="26"/>
      <c r="BJ16" s="26"/>
    </row>
    <row r="17" spans="1:62">
      <c r="A17" s="1210" t="s">
        <v>36</v>
      </c>
      <c r="B17" s="1069"/>
      <c r="C17" s="1069"/>
      <c r="D17" s="676"/>
      <c r="E17" s="702" t="s">
        <v>37</v>
      </c>
      <c r="F17" s="1113" t="s">
        <v>38</v>
      </c>
      <c r="G17" s="1069"/>
      <c r="H17" s="1069"/>
      <c r="I17" s="1069"/>
      <c r="J17" s="1069"/>
      <c r="K17" s="1069"/>
      <c r="L17" s="1069"/>
      <c r="M17" s="1069"/>
      <c r="N17" s="1069"/>
      <c r="O17" s="1069"/>
      <c r="P17" s="1069"/>
      <c r="Q17" s="1069"/>
      <c r="R17" s="1069"/>
      <c r="S17" s="1069"/>
      <c r="T17" s="1069"/>
      <c r="U17" s="1069"/>
      <c r="V17" s="1069"/>
      <c r="W17" s="1069"/>
      <c r="X17" s="1069"/>
      <c r="Y17" s="1069"/>
      <c r="Z17" s="1069"/>
      <c r="AA17" s="294">
        <f>IF('Year 1'!AT3&gt;0,('Year 2'!AA17*(1+'Year 1'!AT3)),'Year 1'!AA17)</f>
        <v>0</v>
      </c>
      <c r="AB17" s="355"/>
      <c r="AC17" s="258"/>
      <c r="AD17" s="232"/>
      <c r="AE17" s="36">
        <f>AA17*AB17/12*D17</f>
        <v>0</v>
      </c>
      <c r="AF17" s="161"/>
      <c r="AG17" s="485">
        <f>(AE17*DATA!A$5)+(DATA!A$4*AB17*D17)</f>
        <v>0</v>
      </c>
      <c r="AH17" s="315"/>
      <c r="AI17" s="196"/>
      <c r="AJ17" s="221"/>
      <c r="AK17" s="252">
        <f>AA17*AH17/12*D17</f>
        <v>0</v>
      </c>
      <c r="AL17" s="594"/>
      <c r="AM17" s="23">
        <f>(AK17*DATA!A$5)+(DATA!A$4*AH17)</f>
        <v>0</v>
      </c>
      <c r="AN17" s="60">
        <f t="shared" ref="AN17:AN34" si="4">AE17+AK17</f>
        <v>0</v>
      </c>
      <c r="AO17" s="822"/>
      <c r="AP17" s="875">
        <f t="shared" ref="AP17:AP34" si="5">AG17+AM17</f>
        <v>0</v>
      </c>
      <c r="AQ17" s="26"/>
      <c r="AR17" s="26"/>
      <c r="AS17" s="761" t="s">
        <v>39</v>
      </c>
      <c r="AT17" s="764">
        <f>SUM(AH66:AH70)</f>
        <v>0</v>
      </c>
      <c r="AU17" s="26"/>
      <c r="AV17" s="26"/>
      <c r="AW17" s="26"/>
      <c r="AX17" s="26"/>
      <c r="AY17" s="26"/>
      <c r="AZ17" s="26"/>
      <c r="BA17" s="26"/>
      <c r="BB17" s="26"/>
      <c r="BC17" s="26"/>
      <c r="BD17" s="26"/>
      <c r="BE17" s="26"/>
      <c r="BF17" s="26"/>
      <c r="BG17" s="26"/>
      <c r="BH17" s="26"/>
      <c r="BI17" s="26"/>
      <c r="BJ17" s="26"/>
    </row>
    <row r="18" spans="1:62">
      <c r="A18" s="1211" t="s">
        <v>40</v>
      </c>
      <c r="B18" s="1076"/>
      <c r="C18" s="1076"/>
      <c r="D18" s="677"/>
      <c r="E18" s="540" t="s">
        <v>37</v>
      </c>
      <c r="F18" s="1114" t="s">
        <v>41</v>
      </c>
      <c r="G18" s="1076"/>
      <c r="H18" s="1076"/>
      <c r="I18" s="1076"/>
      <c r="J18" s="1076"/>
      <c r="K18" s="1076"/>
      <c r="L18" s="1076"/>
      <c r="M18" s="1076"/>
      <c r="N18" s="1076"/>
      <c r="O18" s="1076"/>
      <c r="P18" s="1076"/>
      <c r="Q18" s="1076"/>
      <c r="R18" s="1076"/>
      <c r="S18" s="1076"/>
      <c r="T18" s="1076"/>
      <c r="U18" s="1076"/>
      <c r="V18" s="1076"/>
      <c r="W18" s="1076"/>
      <c r="X18" s="1076"/>
      <c r="Y18" s="1076"/>
      <c r="Z18" s="1115"/>
      <c r="AA18" s="295">
        <f>IF('Year 1'!AT3&gt;0,('Year 2'!AA18*(1+'Year 1'!AT3)),'Year 1'!AA18)</f>
        <v>0</v>
      </c>
      <c r="AB18" s="257"/>
      <c r="AC18" s="341"/>
      <c r="AD18" s="259"/>
      <c r="AE18" s="36">
        <f>AA18*AC18/9*D18+AA18/9*AD18</f>
        <v>0</v>
      </c>
      <c r="AF18" s="161"/>
      <c r="AG18" s="485">
        <f>AE18*DATA!A$6</f>
        <v>0</v>
      </c>
      <c r="AH18" s="222"/>
      <c r="AI18" s="423"/>
      <c r="AJ18" s="221"/>
      <c r="AK18" s="252">
        <f>AA18*AI18/9*D18</f>
        <v>0</v>
      </c>
      <c r="AL18" s="594"/>
      <c r="AM18" s="23">
        <f>AK18*DATA!A6</f>
        <v>0</v>
      </c>
      <c r="AN18" s="63">
        <f t="shared" si="4"/>
        <v>0</v>
      </c>
      <c r="AO18" s="822"/>
      <c r="AP18" s="875">
        <f t="shared" si="5"/>
        <v>0</v>
      </c>
      <c r="AQ18" s="26"/>
      <c r="AR18" s="26"/>
      <c r="AS18" s="761" t="s">
        <v>42</v>
      </c>
      <c r="AT18" s="764">
        <f>SUM($AI$66:$AI$70)</f>
        <v>0</v>
      </c>
      <c r="AU18" s="26"/>
      <c r="AV18" s="26"/>
      <c r="AW18" s="26"/>
      <c r="AX18" s="26"/>
      <c r="AY18" s="26"/>
      <c r="AZ18" s="26"/>
      <c r="BA18" s="26"/>
      <c r="BB18" s="26"/>
      <c r="BC18" s="26"/>
      <c r="BD18" s="26"/>
      <c r="BE18" s="26"/>
      <c r="BF18" s="26"/>
      <c r="BG18" s="26"/>
      <c r="BH18" s="26"/>
      <c r="BI18" s="26"/>
      <c r="BJ18" s="26"/>
    </row>
    <row r="19" spans="1:62">
      <c r="A19" s="1211" t="s">
        <v>43</v>
      </c>
      <c r="B19" s="1076"/>
      <c r="C19" s="1076"/>
      <c r="D19" s="677"/>
      <c r="E19" s="540" t="s">
        <v>37</v>
      </c>
      <c r="F19" s="168" t="s">
        <v>44</v>
      </c>
      <c r="G19" s="416"/>
      <c r="H19" s="416"/>
      <c r="I19" s="416"/>
      <c r="J19" s="416"/>
      <c r="K19" s="416"/>
      <c r="L19" s="416"/>
      <c r="M19" s="416"/>
      <c r="N19" s="416"/>
      <c r="O19" s="416"/>
      <c r="P19" s="416"/>
      <c r="Q19" s="416"/>
      <c r="R19" s="416"/>
      <c r="S19" s="416"/>
      <c r="T19" s="416"/>
      <c r="U19" s="416"/>
      <c r="V19" s="416"/>
      <c r="W19" s="416"/>
      <c r="X19" s="416"/>
      <c r="Y19" s="416"/>
      <c r="Z19" s="417"/>
      <c r="AA19" s="295">
        <f>IF('Year 1'!AT3&gt;0,('Year 2'!AA19*(1+'Year 1'!AT3)),'Year 1'!AA19)</f>
        <v>0</v>
      </c>
      <c r="AB19" s="257"/>
      <c r="AC19" s="341"/>
      <c r="AD19" s="257"/>
      <c r="AE19" s="424">
        <f>AA19*AC19/9*D19+AA19/9*AD19</f>
        <v>0</v>
      </c>
      <c r="AF19" s="161"/>
      <c r="AG19" s="485">
        <f>AE19*DATA!A$6</f>
        <v>0</v>
      </c>
      <c r="AH19" s="240"/>
      <c r="AI19" s="420"/>
      <c r="AJ19" s="221"/>
      <c r="AK19" s="252">
        <f>AA19*AI19/9*D19</f>
        <v>0</v>
      </c>
      <c r="AL19" s="594"/>
      <c r="AM19" s="23">
        <f>AK19*DATA!A6</f>
        <v>0</v>
      </c>
      <c r="AN19" s="63">
        <f t="shared" si="4"/>
        <v>0</v>
      </c>
      <c r="AO19" s="822"/>
      <c r="AP19" s="875">
        <f t="shared" si="5"/>
        <v>0</v>
      </c>
      <c r="AQ19" s="26"/>
      <c r="AR19" s="26"/>
      <c r="AS19" s="761" t="s">
        <v>45</v>
      </c>
      <c r="AT19" s="764">
        <f>AG71</f>
        <v>0</v>
      </c>
      <c r="AU19" s="26"/>
      <c r="AV19" s="26"/>
      <c r="AW19" s="26"/>
      <c r="AX19" s="26"/>
      <c r="AY19" s="26"/>
      <c r="AZ19" s="26"/>
      <c r="BA19" s="26"/>
      <c r="BB19" s="26"/>
      <c r="BC19" s="26"/>
      <c r="BD19" s="26"/>
      <c r="BE19" s="26"/>
      <c r="BF19" s="26"/>
      <c r="BG19" s="26"/>
      <c r="BH19" s="26"/>
      <c r="BI19" s="26"/>
      <c r="BJ19" s="26"/>
    </row>
    <row r="20" spans="1:62">
      <c r="A20" s="1211" t="s">
        <v>46</v>
      </c>
      <c r="B20" s="1076"/>
      <c r="C20" s="1076"/>
      <c r="D20" s="677"/>
      <c r="E20" s="540" t="s">
        <v>37</v>
      </c>
      <c r="F20" s="168" t="s">
        <v>47</v>
      </c>
      <c r="G20" s="416"/>
      <c r="H20" s="416"/>
      <c r="I20" s="416"/>
      <c r="J20" s="416"/>
      <c r="K20" s="416"/>
      <c r="L20" s="416"/>
      <c r="M20" s="416"/>
      <c r="N20" s="416"/>
      <c r="O20" s="416"/>
      <c r="P20" s="416"/>
      <c r="Q20" s="416"/>
      <c r="R20" s="416"/>
      <c r="S20" s="416"/>
      <c r="T20" s="416"/>
      <c r="U20" s="416"/>
      <c r="V20" s="416"/>
      <c r="W20" s="416"/>
      <c r="X20" s="416"/>
      <c r="Y20" s="416"/>
      <c r="Z20" s="417"/>
      <c r="AA20" s="295">
        <f>IF('Year 1'!AT3&gt;0,('Year 2'!AA20*(1+'Year 1'!AT3)),'Year 1'!AA20)</f>
        <v>0</v>
      </c>
      <c r="AB20" s="257"/>
      <c r="AC20" s="341"/>
      <c r="AD20" s="257"/>
      <c r="AE20" s="425">
        <f>AA20*AC20/9*D20+AA20/9*AD20</f>
        <v>0</v>
      </c>
      <c r="AF20" s="161"/>
      <c r="AG20" s="485">
        <f>AE20*DATA!A$6</f>
        <v>0</v>
      </c>
      <c r="AH20" s="240"/>
      <c r="AI20" s="420"/>
      <c r="AJ20" s="221"/>
      <c r="AK20" s="252">
        <f>AA20*AI20/9*D20</f>
        <v>0</v>
      </c>
      <c r="AL20" s="594"/>
      <c r="AM20" s="23">
        <f>AK20*DATA!A6</f>
        <v>0</v>
      </c>
      <c r="AN20" s="63">
        <f t="shared" si="4"/>
        <v>0</v>
      </c>
      <c r="AO20" s="822"/>
      <c r="AP20" s="875">
        <f t="shared" si="5"/>
        <v>0</v>
      </c>
      <c r="AQ20" s="26"/>
      <c r="AR20" s="26"/>
      <c r="AS20" s="761" t="s">
        <v>48</v>
      </c>
      <c r="AT20" s="764">
        <f>SUM(AG54:AG58)</f>
        <v>0</v>
      </c>
      <c r="AU20" s="26"/>
      <c r="AV20" s="26"/>
      <c r="AW20" s="26"/>
      <c r="AX20" s="26"/>
      <c r="AY20" s="26"/>
      <c r="AZ20" s="26"/>
      <c r="BA20" s="26"/>
      <c r="BB20" s="26"/>
      <c r="BC20" s="26"/>
      <c r="BD20" s="26"/>
      <c r="BE20" s="26"/>
      <c r="BF20" s="26"/>
      <c r="BG20" s="26"/>
      <c r="BH20" s="26"/>
      <c r="BI20" s="26"/>
      <c r="BJ20" s="26"/>
    </row>
    <row r="21" spans="1:62">
      <c r="A21" s="1211" t="s">
        <v>49</v>
      </c>
      <c r="B21" s="1076"/>
      <c r="C21" s="1076"/>
      <c r="D21" s="677"/>
      <c r="E21" s="540" t="s">
        <v>37</v>
      </c>
      <c r="F21" s="1114" t="s">
        <v>50</v>
      </c>
      <c r="G21" s="1076"/>
      <c r="H21" s="1076"/>
      <c r="I21" s="1076"/>
      <c r="J21" s="1076"/>
      <c r="K21" s="1076"/>
      <c r="L21" s="1076"/>
      <c r="M21" s="1076"/>
      <c r="N21" s="1076"/>
      <c r="O21" s="1076"/>
      <c r="P21" s="1076"/>
      <c r="Q21" s="1076"/>
      <c r="R21" s="1076"/>
      <c r="S21" s="1076"/>
      <c r="T21" s="1076"/>
      <c r="U21" s="1076"/>
      <c r="V21" s="1076"/>
      <c r="W21" s="1076"/>
      <c r="X21" s="1076"/>
      <c r="Y21" s="1076"/>
      <c r="Z21" s="1115"/>
      <c r="AA21" s="296">
        <f>IF('Year 1'!AT3&gt;0,('Year 2'!AA21*(1+'Year 1'!AT3)),'Year 1'!AA21)</f>
        <v>0</v>
      </c>
      <c r="AB21" s="1288"/>
      <c r="AC21" s="1117"/>
      <c r="AD21" s="341"/>
      <c r="AE21" s="36">
        <f>AA21*AD21/3*D21</f>
        <v>0</v>
      </c>
      <c r="AF21" s="161"/>
      <c r="AG21" s="485">
        <f>AE21*DATA!A3</f>
        <v>0</v>
      </c>
      <c r="AH21" s="1124"/>
      <c r="AI21" s="1125"/>
      <c r="AJ21" s="316"/>
      <c r="AK21" s="252">
        <f>AA21*AJ21/3*D21</f>
        <v>0</v>
      </c>
      <c r="AL21" s="594"/>
      <c r="AM21" s="23">
        <f>AK21*DATA!A3</f>
        <v>0</v>
      </c>
      <c r="AN21" s="60">
        <f t="shared" si="4"/>
        <v>0</v>
      </c>
      <c r="AO21" s="822"/>
      <c r="AP21" s="875">
        <f t="shared" si="5"/>
        <v>0</v>
      </c>
      <c r="AQ21" s="26"/>
      <c r="AR21" s="26"/>
      <c r="AS21" s="761" t="s">
        <v>51</v>
      </c>
      <c r="AT21" s="764">
        <f>AG80</f>
        <v>0</v>
      </c>
      <c r="AU21" s="26"/>
      <c r="AV21" s="26"/>
      <c r="AW21" s="26"/>
      <c r="AX21" s="26"/>
      <c r="AY21" s="26"/>
      <c r="AZ21" s="26"/>
      <c r="BA21" s="26"/>
      <c r="BB21" s="26"/>
      <c r="BC21" s="26"/>
      <c r="BD21" s="26"/>
      <c r="BE21" s="26"/>
      <c r="BF21" s="26"/>
      <c r="BG21" s="26"/>
      <c r="BH21" s="26"/>
      <c r="BI21" s="26"/>
      <c r="BJ21" s="26"/>
    </row>
    <row r="22" spans="1:62">
      <c r="A22" s="1119" t="s">
        <v>52</v>
      </c>
      <c r="B22" s="1076"/>
      <c r="C22" s="1076"/>
      <c r="D22" s="679"/>
      <c r="E22" s="540" t="s">
        <v>37</v>
      </c>
      <c r="F22" s="1126" t="str">
        <f>'Year 2'!F22:Z22</f>
        <v xml:space="preserve">Other - full time benefited </v>
      </c>
      <c r="G22" s="1063"/>
      <c r="H22" s="1063"/>
      <c r="I22" s="1063"/>
      <c r="J22" s="1063"/>
      <c r="K22" s="1063"/>
      <c r="L22" s="1063"/>
      <c r="M22" s="1063"/>
      <c r="N22" s="1063"/>
      <c r="O22" s="1063"/>
      <c r="P22" s="1063"/>
      <c r="Q22" s="1063"/>
      <c r="R22" s="1063"/>
      <c r="S22" s="1063"/>
      <c r="T22" s="1063"/>
      <c r="U22" s="1063"/>
      <c r="V22" s="1063"/>
      <c r="W22" s="1063"/>
      <c r="X22" s="1063"/>
      <c r="Y22" s="1063"/>
      <c r="Z22" s="1064"/>
      <c r="AA22" s="297">
        <f>IF('Year 1'!AT3&gt;0,('Year 2'!AA22*(1+'Year 1'!AT3)),'Year 1'!AA22)</f>
        <v>0</v>
      </c>
      <c r="AB22" s="342"/>
      <c r="AC22" s="1207"/>
      <c r="AD22" s="1125"/>
      <c r="AE22" s="36">
        <f t="shared" ref="AE22:AE34" si="6">AA22*AB22/12*D22</f>
        <v>0</v>
      </c>
      <c r="AF22" s="161"/>
      <c r="AG22" s="485">
        <f>(AE22*DATA!A$5)+(DATA!A$4*AB22*D22)</f>
        <v>0</v>
      </c>
      <c r="AH22" s="343"/>
      <c r="AI22" s="1138"/>
      <c r="AJ22" s="1289"/>
      <c r="AK22" s="252">
        <f t="shared" ref="AK22:AK34" si="7">AA22*AH22/12*D22</f>
        <v>0</v>
      </c>
      <c r="AL22" s="594"/>
      <c r="AM22" s="568">
        <f>(AK22*DATA!A$5)+(DATA!A$4*AH22)</f>
        <v>0</v>
      </c>
      <c r="AN22" s="99">
        <f t="shared" si="4"/>
        <v>0</v>
      </c>
      <c r="AO22" s="822"/>
      <c r="AP22" s="875">
        <f t="shared" si="5"/>
        <v>0</v>
      </c>
      <c r="AQ22" s="26"/>
      <c r="AR22" s="26"/>
      <c r="AS22" s="763"/>
      <c r="AT22" s="766"/>
      <c r="AU22" s="26"/>
      <c r="AV22" s="26"/>
      <c r="AW22" s="26"/>
      <c r="AX22" s="26"/>
      <c r="AY22" s="26"/>
      <c r="AZ22" s="26"/>
      <c r="BA22" s="26"/>
      <c r="BB22" s="26"/>
      <c r="BC22" s="26"/>
      <c r="BD22" s="26"/>
      <c r="BE22" s="26"/>
      <c r="BF22" s="26"/>
      <c r="BG22" s="26"/>
      <c r="BH22" s="26"/>
      <c r="BI22" s="26"/>
      <c r="BJ22" s="26"/>
    </row>
    <row r="23" spans="1:62" ht="15.75" outlineLevel="1">
      <c r="A23" s="1119" t="s">
        <v>54</v>
      </c>
      <c r="B23" s="1076"/>
      <c r="C23" s="1076"/>
      <c r="D23" s="677"/>
      <c r="E23" s="540" t="s">
        <v>37</v>
      </c>
      <c r="F23" s="1126" t="str">
        <f>'Year 2'!F28:Z28</f>
        <v xml:space="preserve">Other - full time benefited </v>
      </c>
      <c r="G23" s="1063"/>
      <c r="H23" s="1063"/>
      <c r="I23" s="1063"/>
      <c r="J23" s="1063"/>
      <c r="K23" s="1063"/>
      <c r="L23" s="1063"/>
      <c r="M23" s="1063"/>
      <c r="N23" s="1063"/>
      <c r="O23" s="1063"/>
      <c r="P23" s="1063"/>
      <c r="Q23" s="1063"/>
      <c r="R23" s="1063"/>
      <c r="S23" s="1063"/>
      <c r="T23" s="1063"/>
      <c r="U23" s="1063"/>
      <c r="V23" s="1063"/>
      <c r="W23" s="1063"/>
      <c r="X23" s="1063"/>
      <c r="Y23" s="1063"/>
      <c r="Z23" s="1064"/>
      <c r="AA23" s="297">
        <f>IF('Year 1'!AT3&gt;0,('Year 2'!AA23*(1+'Year 1'!AT3)),'Year 1'!AA23)</f>
        <v>0</v>
      </c>
      <c r="AB23" s="356"/>
      <c r="AC23" s="1207"/>
      <c r="AD23" s="1125"/>
      <c r="AE23" s="36">
        <f t="shared" ref="AE23:AE28" si="8">AA23*AB23/12*D23</f>
        <v>0</v>
      </c>
      <c r="AF23" s="161"/>
      <c r="AG23" s="485">
        <f>(AE23*DATA!A$5)+(DATA!A$4*AB23*D23)</f>
        <v>0</v>
      </c>
      <c r="AH23" s="306"/>
      <c r="AI23" s="1138"/>
      <c r="AJ23" s="1290"/>
      <c r="AK23" s="252">
        <f t="shared" ref="AK23:AK28" si="9">AA23*AH23/12*D23</f>
        <v>0</v>
      </c>
      <c r="AL23" s="579"/>
      <c r="AM23" s="570">
        <f>(AK23*DATA!A$5)+(DATA!A$4*AH23)</f>
        <v>0</v>
      </c>
      <c r="AN23" s="99">
        <f t="shared" ref="AN23:AN28" si="10">AE23+AK23</f>
        <v>0</v>
      </c>
      <c r="AO23" s="822"/>
      <c r="AP23" s="880">
        <f t="shared" ref="AP23:AP28" si="11">AG23+AM23</f>
        <v>0</v>
      </c>
      <c r="AQ23" s="26"/>
      <c r="AR23" s="26"/>
      <c r="AS23" s="768" t="s">
        <v>55</v>
      </c>
      <c r="AT23" s="769">
        <f>SUM($AT$8:$AT$21)</f>
        <v>0</v>
      </c>
      <c r="AU23" s="26"/>
      <c r="AV23" s="26"/>
      <c r="AW23" s="26"/>
      <c r="AX23" s="26"/>
      <c r="AY23" s="26"/>
      <c r="AZ23" s="26"/>
      <c r="BA23" s="26"/>
      <c r="BB23" s="26"/>
      <c r="BC23" s="26"/>
      <c r="BD23" s="26"/>
      <c r="BE23" s="26"/>
      <c r="BF23" s="26"/>
      <c r="BG23" s="26"/>
      <c r="BH23" s="26"/>
      <c r="BI23" s="26"/>
      <c r="BJ23" s="26"/>
    </row>
    <row r="24" spans="1:62" outlineLevel="1">
      <c r="A24" s="1119" t="s">
        <v>56</v>
      </c>
      <c r="B24" s="1076"/>
      <c r="C24" s="1076"/>
      <c r="D24" s="677"/>
      <c r="E24" s="540" t="s">
        <v>37</v>
      </c>
      <c r="F24" s="1126" t="str">
        <f>'Year 2'!F28:Z28</f>
        <v xml:space="preserve">Other - full time benefited </v>
      </c>
      <c r="G24" s="1063"/>
      <c r="H24" s="1063"/>
      <c r="I24" s="1063"/>
      <c r="J24" s="1063"/>
      <c r="K24" s="1063"/>
      <c r="L24" s="1063"/>
      <c r="M24" s="1063"/>
      <c r="N24" s="1063"/>
      <c r="O24" s="1063"/>
      <c r="P24" s="1063"/>
      <c r="Q24" s="1063"/>
      <c r="R24" s="1063"/>
      <c r="S24" s="1063"/>
      <c r="T24" s="1063"/>
      <c r="U24" s="1063"/>
      <c r="V24" s="1063"/>
      <c r="W24" s="1063"/>
      <c r="X24" s="1063"/>
      <c r="Y24" s="1063"/>
      <c r="Z24" s="1064"/>
      <c r="AA24" s="297">
        <f>IF('Year 1'!AT3&gt;0,('Year 2'!AA24*(1+'Year 1'!AT3)),'Year 1'!AA24)</f>
        <v>0</v>
      </c>
      <c r="AB24" s="356"/>
      <c r="AC24" s="1207"/>
      <c r="AD24" s="1125"/>
      <c r="AE24" s="36">
        <f t="shared" si="8"/>
        <v>0</v>
      </c>
      <c r="AF24" s="161"/>
      <c r="AG24" s="485">
        <f>(AE24*DATA!A$5)+(DATA!A$4*AB24*D24)</f>
        <v>0</v>
      </c>
      <c r="AH24" s="306"/>
      <c r="AI24" s="1138"/>
      <c r="AJ24" s="1290"/>
      <c r="AK24" s="252">
        <f t="shared" si="9"/>
        <v>0</v>
      </c>
      <c r="AL24" s="579"/>
      <c r="AM24" s="570">
        <f>(AK24*DATA!A$5)+(DATA!A$4*AH24)</f>
        <v>0</v>
      </c>
      <c r="AN24" s="99">
        <f t="shared" si="10"/>
        <v>0</v>
      </c>
      <c r="AO24" s="822"/>
      <c r="AP24" s="880">
        <f t="shared" si="11"/>
        <v>0</v>
      </c>
      <c r="AQ24" s="26"/>
      <c r="AR24" s="26"/>
      <c r="AS24" s="26"/>
      <c r="AT24" s="26"/>
      <c r="AU24" s="26"/>
      <c r="AV24" s="26"/>
      <c r="AW24" s="26"/>
      <c r="AX24" s="26"/>
      <c r="AY24" s="26"/>
      <c r="AZ24" s="26"/>
      <c r="BA24" s="26"/>
      <c r="BB24" s="26"/>
      <c r="BC24" s="26"/>
      <c r="BD24" s="26"/>
      <c r="BE24" s="26"/>
      <c r="BF24" s="26"/>
      <c r="BG24" s="26"/>
      <c r="BH24" s="26"/>
      <c r="BI24" s="26"/>
      <c r="BJ24" s="26"/>
    </row>
    <row r="25" spans="1:62" outlineLevel="1">
      <c r="A25" s="1119" t="s">
        <v>57</v>
      </c>
      <c r="B25" s="1076"/>
      <c r="C25" s="1076"/>
      <c r="D25" s="680"/>
      <c r="E25" s="540" t="s">
        <v>37</v>
      </c>
      <c r="F25" s="1126" t="str">
        <f>'Year 2'!F27:Z27</f>
        <v xml:space="preserve">Other - full time benefited </v>
      </c>
      <c r="G25" s="1063"/>
      <c r="H25" s="1063"/>
      <c r="I25" s="1063"/>
      <c r="J25" s="1063"/>
      <c r="K25" s="1063"/>
      <c r="L25" s="1063"/>
      <c r="M25" s="1063"/>
      <c r="N25" s="1063"/>
      <c r="O25" s="1063"/>
      <c r="P25" s="1063"/>
      <c r="Q25" s="1063"/>
      <c r="R25" s="1063"/>
      <c r="S25" s="1063"/>
      <c r="T25" s="1063"/>
      <c r="U25" s="1063"/>
      <c r="V25" s="1063"/>
      <c r="W25" s="1063"/>
      <c r="X25" s="1063"/>
      <c r="Y25" s="1063"/>
      <c r="Z25" s="1064"/>
      <c r="AA25" s="297">
        <f>IF('Year 1'!AT3&gt;0,('Year 2'!AA25*(1+'Year 1'!AT3)),'Year 1'!AA25)</f>
        <v>0</v>
      </c>
      <c r="AB25" s="356"/>
      <c r="AC25" s="1207"/>
      <c r="AD25" s="1125"/>
      <c r="AE25" s="36">
        <f t="shared" si="8"/>
        <v>0</v>
      </c>
      <c r="AF25" s="161"/>
      <c r="AG25" s="485">
        <f>(AE25*DATA!A$5)+(DATA!A$4*AB25*D25)</f>
        <v>0</v>
      </c>
      <c r="AH25" s="344"/>
      <c r="AI25" s="1138"/>
      <c r="AJ25" s="1290"/>
      <c r="AK25" s="252">
        <f t="shared" si="9"/>
        <v>0</v>
      </c>
      <c r="AL25" s="594"/>
      <c r="AM25" s="569">
        <f>(AK25*DATA!A$5)+(DATA!A$4*AH25)</f>
        <v>0</v>
      </c>
      <c r="AN25" s="99">
        <f t="shared" si="10"/>
        <v>0</v>
      </c>
      <c r="AO25" s="822"/>
      <c r="AP25" s="875">
        <f t="shared" si="11"/>
        <v>0</v>
      </c>
      <c r="AQ25" s="26"/>
      <c r="AR25" s="26"/>
      <c r="AS25" s="26"/>
      <c r="AT25" s="26"/>
      <c r="AU25" s="26"/>
      <c r="AV25" s="26"/>
      <c r="AW25" s="26"/>
      <c r="AX25" s="26"/>
      <c r="AY25" s="26"/>
      <c r="AZ25" s="26"/>
      <c r="BA25" s="26"/>
      <c r="BB25" s="26"/>
      <c r="BC25" s="26"/>
      <c r="BD25" s="26"/>
      <c r="BE25" s="26"/>
      <c r="BF25" s="26"/>
      <c r="BG25" s="26"/>
      <c r="BH25" s="26"/>
      <c r="BI25" s="26"/>
      <c r="BJ25" s="26"/>
    </row>
    <row r="26" spans="1:62" outlineLevel="1">
      <c r="A26" s="1119" t="s">
        <v>58</v>
      </c>
      <c r="B26" s="1076"/>
      <c r="C26" s="1076"/>
      <c r="D26" s="680"/>
      <c r="E26" s="540" t="s">
        <v>37</v>
      </c>
      <c r="F26" s="1126" t="str">
        <f>'Year 2'!F27:Z27</f>
        <v xml:space="preserve">Other - full time benefited </v>
      </c>
      <c r="G26" s="1063"/>
      <c r="H26" s="1063"/>
      <c r="I26" s="1063"/>
      <c r="J26" s="1063"/>
      <c r="K26" s="1063"/>
      <c r="L26" s="1063"/>
      <c r="M26" s="1063"/>
      <c r="N26" s="1063"/>
      <c r="O26" s="1063"/>
      <c r="P26" s="1063"/>
      <c r="Q26" s="1063"/>
      <c r="R26" s="1063"/>
      <c r="S26" s="1063"/>
      <c r="T26" s="1063"/>
      <c r="U26" s="1063"/>
      <c r="V26" s="1063"/>
      <c r="W26" s="1063"/>
      <c r="X26" s="1063"/>
      <c r="Y26" s="1063"/>
      <c r="Z26" s="1064"/>
      <c r="AA26" s="297">
        <f>IF('Year 1'!AT3&gt;0,('Year 2'!AA26*(1+'Year 1'!AT3)),'Year 1'!AA26)</f>
        <v>0</v>
      </c>
      <c r="AB26" s="356"/>
      <c r="AC26" s="1207"/>
      <c r="AD26" s="1125"/>
      <c r="AE26" s="36">
        <f t="shared" si="8"/>
        <v>0</v>
      </c>
      <c r="AF26" s="161"/>
      <c r="AG26" s="485">
        <f>(AE26*DATA!A$5)+(DATA!A$4*AB26*D26)</f>
        <v>0</v>
      </c>
      <c r="AH26" s="344"/>
      <c r="AI26" s="1138"/>
      <c r="AJ26" s="1290"/>
      <c r="AK26" s="252">
        <f t="shared" si="9"/>
        <v>0</v>
      </c>
      <c r="AL26" s="594"/>
      <c r="AM26" s="569">
        <f>(AK26*DATA!A$5)+(DATA!A$4*AH26)</f>
        <v>0</v>
      </c>
      <c r="AN26" s="99">
        <f t="shared" si="10"/>
        <v>0</v>
      </c>
      <c r="AO26" s="822"/>
      <c r="AP26" s="875">
        <f t="shared" si="11"/>
        <v>0</v>
      </c>
      <c r="AQ26" s="26"/>
      <c r="AR26" s="26"/>
      <c r="AS26" s="26"/>
      <c r="AT26" s="26"/>
      <c r="AU26" s="26"/>
      <c r="AV26" s="26"/>
      <c r="AW26" s="26"/>
      <c r="AX26" s="26"/>
      <c r="AY26" s="26"/>
      <c r="AZ26" s="26"/>
      <c r="BA26" s="26"/>
      <c r="BB26" s="26"/>
      <c r="BC26" s="26"/>
      <c r="BD26" s="26"/>
      <c r="BE26" s="26"/>
      <c r="BF26" s="26"/>
      <c r="BG26" s="26"/>
      <c r="BH26" s="26"/>
      <c r="BI26" s="26"/>
      <c r="BJ26" s="26"/>
    </row>
    <row r="27" spans="1:62" outlineLevel="1">
      <c r="A27" s="1119" t="s">
        <v>59</v>
      </c>
      <c r="B27" s="1076"/>
      <c r="C27" s="1076"/>
      <c r="D27" s="677"/>
      <c r="E27" s="540" t="s">
        <v>37</v>
      </c>
      <c r="F27" s="1126" t="str">
        <f>'Year 2'!F28:Z28</f>
        <v xml:space="preserve">Other - full time benefited </v>
      </c>
      <c r="G27" s="1063"/>
      <c r="H27" s="1063"/>
      <c r="I27" s="1063"/>
      <c r="J27" s="1063"/>
      <c r="K27" s="1063"/>
      <c r="L27" s="1063"/>
      <c r="M27" s="1063"/>
      <c r="N27" s="1063"/>
      <c r="O27" s="1063"/>
      <c r="P27" s="1063"/>
      <c r="Q27" s="1063"/>
      <c r="R27" s="1063"/>
      <c r="S27" s="1063"/>
      <c r="T27" s="1063"/>
      <c r="U27" s="1063"/>
      <c r="V27" s="1063"/>
      <c r="W27" s="1063"/>
      <c r="X27" s="1063"/>
      <c r="Y27" s="1063"/>
      <c r="Z27" s="1064"/>
      <c r="AA27" s="297">
        <f>IF('Year 1'!AT3&gt;0,('Year 2'!AA27*(1+'Year 1'!AT3)),'Year 1'!AA27)</f>
        <v>0</v>
      </c>
      <c r="AB27" s="356"/>
      <c r="AC27" s="1207"/>
      <c r="AD27" s="1125"/>
      <c r="AE27" s="36">
        <f t="shared" si="8"/>
        <v>0</v>
      </c>
      <c r="AF27" s="161"/>
      <c r="AG27" s="485">
        <f>(AE27*DATA!A$5)+(DATA!A$4*AB27*D27)</f>
        <v>0</v>
      </c>
      <c r="AH27" s="306"/>
      <c r="AI27" s="1138"/>
      <c r="AJ27" s="1290"/>
      <c r="AK27" s="252">
        <f t="shared" si="9"/>
        <v>0</v>
      </c>
      <c r="AL27" s="579"/>
      <c r="AM27" s="570">
        <f>(AK27*DATA!A$5)+(DATA!A$4*AH27)</f>
        <v>0</v>
      </c>
      <c r="AN27" s="99">
        <f t="shared" si="10"/>
        <v>0</v>
      </c>
      <c r="AO27" s="822"/>
      <c r="AP27" s="880">
        <f t="shared" si="11"/>
        <v>0</v>
      </c>
      <c r="AQ27" s="26"/>
      <c r="AR27" s="26"/>
      <c r="AS27" s="26"/>
      <c r="AT27" s="26"/>
      <c r="AU27" s="26"/>
      <c r="AV27" s="26"/>
      <c r="AW27" s="26"/>
      <c r="AX27" s="26"/>
      <c r="AY27" s="26"/>
      <c r="AZ27" s="26"/>
      <c r="BA27" s="26"/>
      <c r="BB27" s="26"/>
      <c r="BC27" s="26"/>
      <c r="BD27" s="26"/>
      <c r="BE27" s="26"/>
      <c r="BF27" s="26"/>
      <c r="BG27" s="26"/>
      <c r="BH27" s="26"/>
      <c r="BI27" s="26"/>
      <c r="BJ27" s="26"/>
    </row>
    <row r="28" spans="1:62" outlineLevel="1">
      <c r="A28" s="1119" t="s">
        <v>60</v>
      </c>
      <c r="B28" s="1076"/>
      <c r="C28" s="1076"/>
      <c r="D28" s="677"/>
      <c r="E28" s="540" t="s">
        <v>37</v>
      </c>
      <c r="F28" s="1126" t="str">
        <f>'Year 2'!F28:Z28</f>
        <v xml:space="preserve">Other - full time benefited </v>
      </c>
      <c r="G28" s="1063"/>
      <c r="H28" s="1063"/>
      <c r="I28" s="1063"/>
      <c r="J28" s="1063"/>
      <c r="K28" s="1063"/>
      <c r="L28" s="1063"/>
      <c r="M28" s="1063"/>
      <c r="N28" s="1063"/>
      <c r="O28" s="1063"/>
      <c r="P28" s="1063"/>
      <c r="Q28" s="1063"/>
      <c r="R28" s="1063"/>
      <c r="S28" s="1063"/>
      <c r="T28" s="1063"/>
      <c r="U28" s="1063"/>
      <c r="V28" s="1063"/>
      <c r="W28" s="1063"/>
      <c r="X28" s="1063"/>
      <c r="Y28" s="1063"/>
      <c r="Z28" s="1064"/>
      <c r="AA28" s="297">
        <f>IF('Year 1'!AT3&gt;0,('Year 2'!AA28*(1+'Year 1'!AT3)),'Year 1'!AA28)</f>
        <v>0</v>
      </c>
      <c r="AB28" s="356"/>
      <c r="AC28" s="1207"/>
      <c r="AD28" s="1125"/>
      <c r="AE28" s="36">
        <f t="shared" si="8"/>
        <v>0</v>
      </c>
      <c r="AF28" s="161"/>
      <c r="AG28" s="485">
        <f>(AE28*DATA!A$5)+(DATA!A$4*AB28*D28)</f>
        <v>0</v>
      </c>
      <c r="AH28" s="306"/>
      <c r="AI28" s="1138"/>
      <c r="AJ28" s="1290"/>
      <c r="AK28" s="252">
        <f t="shared" si="9"/>
        <v>0</v>
      </c>
      <c r="AL28" s="579"/>
      <c r="AM28" s="570">
        <f>(AK28*DATA!A$5)+(DATA!A$4*AH28)</f>
        <v>0</v>
      </c>
      <c r="AN28" s="99">
        <f t="shared" si="10"/>
        <v>0</v>
      </c>
      <c r="AO28" s="822"/>
      <c r="AP28" s="880">
        <f t="shared" si="11"/>
        <v>0</v>
      </c>
      <c r="AQ28" s="26"/>
      <c r="AR28" s="26"/>
      <c r="AS28" s="26"/>
      <c r="AT28" s="26"/>
      <c r="AU28" s="26"/>
      <c r="AV28" s="26"/>
      <c r="AW28" s="26"/>
      <c r="AX28" s="26"/>
      <c r="AY28" s="26"/>
      <c r="AZ28" s="26"/>
      <c r="BA28" s="26"/>
      <c r="BB28" s="26"/>
      <c r="BC28" s="26"/>
      <c r="BD28" s="26"/>
      <c r="BE28" s="26"/>
      <c r="BF28" s="26"/>
      <c r="BG28" s="26"/>
      <c r="BH28" s="26"/>
      <c r="BI28" s="26"/>
      <c r="BJ28" s="26"/>
    </row>
    <row r="29" spans="1:62" outlineLevel="1">
      <c r="A29" s="1119" t="s">
        <v>61</v>
      </c>
      <c r="B29" s="1076"/>
      <c r="C29" s="1076"/>
      <c r="D29" s="680"/>
      <c r="E29" s="540" t="s">
        <v>37</v>
      </c>
      <c r="F29" s="1126" t="str">
        <f>'Year 2'!F29:Z29</f>
        <v xml:space="preserve">Other - full time benefited </v>
      </c>
      <c r="G29" s="1063"/>
      <c r="H29" s="1063"/>
      <c r="I29" s="1063"/>
      <c r="J29" s="1063"/>
      <c r="K29" s="1063"/>
      <c r="L29" s="1063"/>
      <c r="M29" s="1063"/>
      <c r="N29" s="1063"/>
      <c r="O29" s="1063"/>
      <c r="P29" s="1063"/>
      <c r="Q29" s="1063"/>
      <c r="R29" s="1063"/>
      <c r="S29" s="1063"/>
      <c r="T29" s="1063"/>
      <c r="U29" s="1063"/>
      <c r="V29" s="1063"/>
      <c r="W29" s="1063"/>
      <c r="X29" s="1063"/>
      <c r="Y29" s="1063"/>
      <c r="Z29" s="1064"/>
      <c r="AA29" s="297">
        <f>IF('Year 1'!AT3&gt;0,('Year 2'!AA29*(1+'Year 1'!AT3)),'Year 1'!AA29)</f>
        <v>0</v>
      </c>
      <c r="AB29" s="356"/>
      <c r="AC29" s="1252"/>
      <c r="AD29" s="1125"/>
      <c r="AE29" s="36">
        <f t="shared" si="6"/>
        <v>0</v>
      </c>
      <c r="AF29" s="161"/>
      <c r="AG29" s="485">
        <f>(AE29*DATA!A$5)+(DATA!A$4*AB29*D29)</f>
        <v>0</v>
      </c>
      <c r="AH29" s="344"/>
      <c r="AI29" s="1252"/>
      <c r="AJ29" s="1290"/>
      <c r="AK29" s="252">
        <f t="shared" si="7"/>
        <v>0</v>
      </c>
      <c r="AL29" s="594"/>
      <c r="AM29" s="569">
        <f>(AK29*DATA!A$5)+(DATA!A$4*AH29)</f>
        <v>0</v>
      </c>
      <c r="AN29" s="99">
        <f t="shared" si="4"/>
        <v>0</v>
      </c>
      <c r="AO29" s="822"/>
      <c r="AP29" s="875">
        <f t="shared" si="5"/>
        <v>0</v>
      </c>
      <c r="AQ29" s="26"/>
      <c r="AR29" s="26"/>
      <c r="AS29" s="26"/>
      <c r="AT29" s="26"/>
      <c r="AU29" s="26"/>
      <c r="AV29" s="26"/>
      <c r="AW29" s="26"/>
      <c r="AX29" s="26"/>
      <c r="AY29" s="26"/>
      <c r="AZ29" s="26"/>
      <c r="BA29" s="26"/>
      <c r="BB29" s="26"/>
      <c r="BC29" s="26"/>
      <c r="BD29" s="26"/>
      <c r="BE29" s="26"/>
      <c r="BF29" s="26"/>
      <c r="BG29" s="26"/>
      <c r="BH29" s="26"/>
      <c r="BI29" s="26"/>
      <c r="BJ29" s="26"/>
    </row>
    <row r="30" spans="1:62" outlineLevel="1">
      <c r="A30" s="1119" t="s">
        <v>62</v>
      </c>
      <c r="B30" s="1076"/>
      <c r="C30" s="1076"/>
      <c r="D30" s="677"/>
      <c r="E30" s="540" t="s">
        <v>37</v>
      </c>
      <c r="F30" s="1126" t="str">
        <f>'Year 2'!F30:Z30</f>
        <v xml:space="preserve">Other - full time benefited </v>
      </c>
      <c r="G30" s="1063"/>
      <c r="H30" s="1063"/>
      <c r="I30" s="1063"/>
      <c r="J30" s="1063"/>
      <c r="K30" s="1063"/>
      <c r="L30" s="1063"/>
      <c r="M30" s="1063"/>
      <c r="N30" s="1063"/>
      <c r="O30" s="1063"/>
      <c r="P30" s="1063"/>
      <c r="Q30" s="1063"/>
      <c r="R30" s="1063"/>
      <c r="S30" s="1063"/>
      <c r="T30" s="1063"/>
      <c r="U30" s="1063"/>
      <c r="V30" s="1063"/>
      <c r="W30" s="1063"/>
      <c r="X30" s="1063"/>
      <c r="Y30" s="1063"/>
      <c r="Z30" s="1064"/>
      <c r="AA30" s="297">
        <f>IF('Year 1'!AT3&gt;0,('Year 2'!AA30*(1+'Year 1'!AT3)),'Year 1'!AA30)</f>
        <v>0</v>
      </c>
      <c r="AB30" s="356"/>
      <c r="AC30" s="1207"/>
      <c r="AD30" s="1125"/>
      <c r="AE30" s="36">
        <f t="shared" si="6"/>
        <v>0</v>
      </c>
      <c r="AF30" s="161"/>
      <c r="AG30" s="485">
        <f>(AE30*DATA!A$5)+(DATA!A$4*AB30*D30)</f>
        <v>0</v>
      </c>
      <c r="AH30" s="306"/>
      <c r="AI30" s="1116"/>
      <c r="AJ30" s="1290"/>
      <c r="AK30" s="252">
        <f t="shared" si="7"/>
        <v>0</v>
      </c>
      <c r="AL30" s="579"/>
      <c r="AM30" s="570">
        <f>(AK30*DATA!A$5)+(DATA!A$4*AH30)</f>
        <v>0</v>
      </c>
      <c r="AN30" s="99">
        <f t="shared" si="4"/>
        <v>0</v>
      </c>
      <c r="AO30" s="822"/>
      <c r="AP30" s="880">
        <f t="shared" si="5"/>
        <v>0</v>
      </c>
      <c r="AQ30" s="26"/>
      <c r="AR30" s="26"/>
      <c r="AS30" s="26"/>
      <c r="AT30" s="26"/>
      <c r="AU30" s="26"/>
      <c r="AV30" s="26"/>
      <c r="AW30" s="26"/>
      <c r="AX30" s="26"/>
      <c r="AY30" s="26"/>
      <c r="AZ30" s="26"/>
      <c r="BA30" s="26"/>
      <c r="BB30" s="26"/>
      <c r="BC30" s="26"/>
      <c r="BD30" s="26"/>
      <c r="BE30" s="26"/>
      <c r="BF30" s="26"/>
      <c r="BG30" s="26"/>
      <c r="BH30" s="26"/>
      <c r="BI30" s="26"/>
      <c r="BJ30" s="26"/>
    </row>
    <row r="31" spans="1:62" outlineLevel="1">
      <c r="A31" s="1119" t="s">
        <v>63</v>
      </c>
      <c r="B31" s="1076"/>
      <c r="C31" s="1076"/>
      <c r="D31" s="677"/>
      <c r="E31" s="540" t="s">
        <v>37</v>
      </c>
      <c r="F31" s="1126" t="str">
        <f>'Year 2'!F31:Z31</f>
        <v xml:space="preserve">Other - part time undergrad student </v>
      </c>
      <c r="G31" s="1063"/>
      <c r="H31" s="1063"/>
      <c r="I31" s="1063"/>
      <c r="J31" s="1063"/>
      <c r="K31" s="1063"/>
      <c r="L31" s="1063"/>
      <c r="M31" s="1063"/>
      <c r="N31" s="1063"/>
      <c r="O31" s="1063"/>
      <c r="P31" s="1063"/>
      <c r="Q31" s="1063"/>
      <c r="R31" s="1063"/>
      <c r="S31" s="1063"/>
      <c r="T31" s="1063"/>
      <c r="U31" s="1063"/>
      <c r="V31" s="1063"/>
      <c r="W31" s="1063"/>
      <c r="X31" s="1063"/>
      <c r="Y31" s="1063"/>
      <c r="Z31" s="1064"/>
      <c r="AA31" s="297">
        <f>IF('Year 1'!AT3&gt;0,('Year 2'!AA31*(1+'Year 1'!AT3)),'Year 1'!AA31)</f>
        <v>0</v>
      </c>
      <c r="AB31" s="356"/>
      <c r="AC31" s="1252"/>
      <c r="AD31" s="1125"/>
      <c r="AE31" s="36">
        <f t="shared" si="6"/>
        <v>0</v>
      </c>
      <c r="AF31" s="161"/>
      <c r="AG31" s="485">
        <f>AE31*DATA!A3</f>
        <v>0</v>
      </c>
      <c r="AH31" s="306"/>
      <c r="AI31" s="1252"/>
      <c r="AJ31" s="1290"/>
      <c r="AK31" s="252">
        <f t="shared" si="7"/>
        <v>0</v>
      </c>
      <c r="AL31" s="579"/>
      <c r="AM31" s="570">
        <f>AK31*DATA!A3</f>
        <v>0</v>
      </c>
      <c r="AN31" s="68">
        <f t="shared" si="4"/>
        <v>0</v>
      </c>
      <c r="AO31" s="822"/>
      <c r="AP31" s="875">
        <f t="shared" si="5"/>
        <v>0</v>
      </c>
      <c r="AQ31" s="26"/>
      <c r="AR31" s="26"/>
      <c r="AS31" s="26"/>
      <c r="AT31" s="26"/>
      <c r="AU31" s="26"/>
      <c r="AV31" s="26"/>
      <c r="AW31" s="26"/>
      <c r="AX31" s="26"/>
      <c r="AY31" s="26"/>
      <c r="AZ31" s="26"/>
      <c r="BA31" s="26"/>
      <c r="BB31" s="26"/>
      <c r="BC31" s="26"/>
      <c r="BD31" s="26"/>
      <c r="BE31" s="26"/>
      <c r="BF31" s="26"/>
      <c r="BG31" s="26"/>
      <c r="BH31" s="26"/>
      <c r="BI31" s="26"/>
      <c r="BJ31" s="26"/>
    </row>
    <row r="32" spans="1:62" outlineLevel="1">
      <c r="A32" s="1119" t="s">
        <v>65</v>
      </c>
      <c r="B32" s="1076"/>
      <c r="C32" s="1076"/>
      <c r="D32" s="681"/>
      <c r="E32" s="540" t="s">
        <v>37</v>
      </c>
      <c r="F32" s="1126" t="str">
        <f>'Year 2'!F32:Z32</f>
        <v xml:space="preserve">Other - part time undergrad student </v>
      </c>
      <c r="G32" s="1063"/>
      <c r="H32" s="1063"/>
      <c r="I32" s="1063"/>
      <c r="J32" s="1063"/>
      <c r="K32" s="1063"/>
      <c r="L32" s="1063"/>
      <c r="M32" s="1063"/>
      <c r="N32" s="1063"/>
      <c r="O32" s="1063"/>
      <c r="P32" s="1063"/>
      <c r="Q32" s="1063"/>
      <c r="R32" s="1063"/>
      <c r="S32" s="1063"/>
      <c r="T32" s="1063"/>
      <c r="U32" s="1063"/>
      <c r="V32" s="1063"/>
      <c r="W32" s="1063"/>
      <c r="X32" s="1063"/>
      <c r="Y32" s="1063"/>
      <c r="Z32" s="1064"/>
      <c r="AA32" s="297">
        <f>IF('Year 1'!AT3&gt;0,('Year 2'!AA32*(1+'Year 1'!AT3)),'Year 1'!AA32)</f>
        <v>0</v>
      </c>
      <c r="AB32" s="356"/>
      <c r="AC32" s="1207"/>
      <c r="AD32" s="1125"/>
      <c r="AE32" s="36">
        <f t="shared" si="6"/>
        <v>0</v>
      </c>
      <c r="AF32" s="161"/>
      <c r="AG32" s="485">
        <f>AE32*DATA!A3</f>
        <v>0</v>
      </c>
      <c r="AH32" s="306"/>
      <c r="AI32" s="1116"/>
      <c r="AJ32" s="1290"/>
      <c r="AK32" s="252">
        <f t="shared" si="7"/>
        <v>0</v>
      </c>
      <c r="AL32" s="594"/>
      <c r="AM32" s="570">
        <f>AK32*DATA!A3</f>
        <v>0</v>
      </c>
      <c r="AN32" s="68">
        <f t="shared" si="4"/>
        <v>0</v>
      </c>
      <c r="AO32" s="822"/>
      <c r="AP32" s="875">
        <f t="shared" si="5"/>
        <v>0</v>
      </c>
      <c r="AQ32" s="26"/>
      <c r="AR32" s="26"/>
      <c r="AS32" s="26"/>
      <c r="AT32" s="26"/>
      <c r="AU32" s="26"/>
      <c r="AV32" s="26"/>
      <c r="AW32" s="26"/>
      <c r="AX32" s="26"/>
      <c r="AY32" s="26"/>
      <c r="AZ32" s="26"/>
      <c r="BA32" s="26"/>
      <c r="BB32" s="26"/>
      <c r="BC32" s="26"/>
      <c r="BD32" s="26"/>
      <c r="BE32" s="26"/>
      <c r="BF32" s="26"/>
      <c r="BG32" s="26"/>
      <c r="BH32" s="26"/>
      <c r="BI32" s="26"/>
      <c r="BJ32" s="26"/>
    </row>
    <row r="33" spans="1:62" outlineLevel="1">
      <c r="A33" s="1119" t="s">
        <v>66</v>
      </c>
      <c r="B33" s="1076"/>
      <c r="C33" s="1076"/>
      <c r="D33" s="682"/>
      <c r="E33" s="540" t="s">
        <v>37</v>
      </c>
      <c r="F33" s="1126" t="str">
        <f>'Year 2'!F33:Z33</f>
        <v>Other - part time - Graduate Student Hourly</v>
      </c>
      <c r="G33" s="1063"/>
      <c r="H33" s="1063"/>
      <c r="I33" s="1063"/>
      <c r="J33" s="1063"/>
      <c r="K33" s="1063"/>
      <c r="L33" s="1063"/>
      <c r="M33" s="1063"/>
      <c r="N33" s="1063"/>
      <c r="O33" s="1063"/>
      <c r="P33" s="1063"/>
      <c r="Q33" s="1063"/>
      <c r="R33" s="1063"/>
      <c r="S33" s="1063"/>
      <c r="T33" s="1063"/>
      <c r="U33" s="1063"/>
      <c r="V33" s="1063"/>
      <c r="W33" s="1063"/>
      <c r="X33" s="1063"/>
      <c r="Y33" s="1063"/>
      <c r="Z33" s="1064"/>
      <c r="AA33" s="297">
        <f>IF('Year 1'!AT3&gt;0,('Year 2'!AA33*(1+'Year 1'!AT3)),'Year 1'!AA33)</f>
        <v>0</v>
      </c>
      <c r="AB33" s="356"/>
      <c r="AC33" s="1252"/>
      <c r="AD33" s="1125"/>
      <c r="AE33" s="36">
        <f t="shared" si="6"/>
        <v>0</v>
      </c>
      <c r="AF33" s="161"/>
      <c r="AG33" s="485">
        <f>AE33*DATA!A3</f>
        <v>0</v>
      </c>
      <c r="AH33" s="306"/>
      <c r="AI33" s="1252"/>
      <c r="AJ33" s="1290"/>
      <c r="AK33" s="252">
        <f t="shared" si="7"/>
        <v>0</v>
      </c>
      <c r="AL33" s="594"/>
      <c r="AM33" s="570">
        <f>AK33*DATA!A3</f>
        <v>0</v>
      </c>
      <c r="AN33" s="99">
        <f t="shared" si="4"/>
        <v>0</v>
      </c>
      <c r="AO33" s="822"/>
      <c r="AP33" s="891">
        <f t="shared" si="5"/>
        <v>0</v>
      </c>
      <c r="AQ33" s="26"/>
      <c r="AR33" s="26"/>
      <c r="AS33" s="26"/>
      <c r="AT33" s="26"/>
      <c r="AU33" s="26"/>
      <c r="AV33" s="26"/>
      <c r="AW33" s="26"/>
      <c r="AX33" s="26"/>
      <c r="AY33" s="26"/>
      <c r="AZ33" s="26"/>
      <c r="BA33" s="26"/>
      <c r="BB33" s="26"/>
      <c r="BC33" s="26"/>
      <c r="BD33" s="26"/>
      <c r="BE33" s="26"/>
      <c r="BF33" s="26"/>
      <c r="BG33" s="26"/>
      <c r="BH33" s="26"/>
      <c r="BI33" s="26"/>
      <c r="BJ33" s="26"/>
    </row>
    <row r="34" spans="1:62" outlineLevel="1">
      <c r="A34" s="1119" t="s">
        <v>68</v>
      </c>
      <c r="B34" s="1076"/>
      <c r="C34" s="1076"/>
      <c r="D34" s="677"/>
      <c r="E34" s="703" t="s">
        <v>37</v>
      </c>
      <c r="F34" s="1126" t="str">
        <f>'Year 2'!F34:Z34</f>
        <v>Other - part time</v>
      </c>
      <c r="G34" s="1063"/>
      <c r="H34" s="1063"/>
      <c r="I34" s="1063"/>
      <c r="J34" s="1063"/>
      <c r="K34" s="1063"/>
      <c r="L34" s="1063"/>
      <c r="M34" s="1063"/>
      <c r="N34" s="1063"/>
      <c r="O34" s="1063"/>
      <c r="P34" s="1063"/>
      <c r="Q34" s="1063"/>
      <c r="R34" s="1063"/>
      <c r="S34" s="1063"/>
      <c r="T34" s="1063"/>
      <c r="U34" s="1063"/>
      <c r="V34" s="1063"/>
      <c r="W34" s="1063"/>
      <c r="X34" s="1063"/>
      <c r="Y34" s="1063"/>
      <c r="Z34" s="1064"/>
      <c r="AA34" s="297">
        <f>IF('Year 1'!AT3&gt;0,('Year 2'!AA34*(1+'Year 1'!AT3)),'Year 1'!AA34)</f>
        <v>0</v>
      </c>
      <c r="AB34" s="356"/>
      <c r="AC34" s="260"/>
      <c r="AD34" s="231"/>
      <c r="AE34" s="36">
        <f t="shared" si="6"/>
        <v>0</v>
      </c>
      <c r="AF34" s="161"/>
      <c r="AG34" s="809">
        <f>AE34*DATA!A3</f>
        <v>0</v>
      </c>
      <c r="AH34" s="345"/>
      <c r="AI34" s="197"/>
      <c r="AJ34" s="221"/>
      <c r="AK34" s="255">
        <f t="shared" si="7"/>
        <v>0</v>
      </c>
      <c r="AL34" s="594"/>
      <c r="AM34" s="572">
        <f>AK34*DATA!A3</f>
        <v>0</v>
      </c>
      <c r="AN34" s="101">
        <f t="shared" si="4"/>
        <v>0</v>
      </c>
      <c r="AO34" s="816"/>
      <c r="AP34" s="892">
        <f t="shared" si="5"/>
        <v>0</v>
      </c>
      <c r="AQ34" s="26"/>
      <c r="AR34" s="26"/>
      <c r="AS34" s="26"/>
      <c r="AT34" s="26"/>
      <c r="AU34" s="26"/>
      <c r="AV34" s="26"/>
      <c r="AW34" s="26"/>
      <c r="AX34" s="26"/>
      <c r="AY34" s="26"/>
      <c r="AZ34" s="26"/>
      <c r="BA34" s="26"/>
      <c r="BB34" s="26"/>
      <c r="BC34" s="26"/>
      <c r="BD34" s="26"/>
      <c r="BE34" s="26"/>
      <c r="BF34" s="26"/>
      <c r="BG34" s="26"/>
      <c r="BH34" s="26"/>
      <c r="BI34" s="26"/>
      <c r="BJ34" s="26"/>
    </row>
    <row r="35" spans="1:62">
      <c r="A35" s="1208" t="s">
        <v>70</v>
      </c>
      <c r="B35" s="1134"/>
      <c r="C35" s="1209">
        <f>SUM(D17:D34)</f>
        <v>0</v>
      </c>
      <c r="D35" s="1134"/>
      <c r="E35" s="170" t="s">
        <v>37</v>
      </c>
      <c r="F35" s="1278" t="s">
        <v>71</v>
      </c>
      <c r="G35" s="1134"/>
      <c r="H35" s="1134"/>
      <c r="I35" s="1134"/>
      <c r="J35" s="1134"/>
      <c r="K35" s="1134"/>
      <c r="L35" s="1134"/>
      <c r="M35" s="1134"/>
      <c r="N35" s="1134"/>
      <c r="O35" s="1134"/>
      <c r="P35" s="1134"/>
      <c r="Q35" s="1134"/>
      <c r="R35" s="1134"/>
      <c r="S35" s="1134"/>
      <c r="T35" s="1134"/>
      <c r="U35" s="1134"/>
      <c r="V35" s="1134"/>
      <c r="W35" s="1134"/>
      <c r="X35" s="1134"/>
      <c r="Y35" s="1134"/>
      <c r="Z35" s="1134"/>
      <c r="AA35" s="1134"/>
      <c r="AB35" s="1134"/>
      <c r="AC35" s="1134"/>
      <c r="AD35" s="1134"/>
      <c r="AE35" s="1279"/>
      <c r="AF35" s="161"/>
      <c r="AG35" s="810">
        <f>SUM(AE17:AG34)</f>
        <v>0</v>
      </c>
      <c r="AH35" s="280"/>
      <c r="AI35" s="281"/>
      <c r="AJ35" s="282"/>
      <c r="AK35" s="623"/>
      <c r="AL35" s="594"/>
      <c r="AM35" s="40">
        <f>SUM(AK17:AM34)</f>
        <v>0</v>
      </c>
      <c r="AN35" s="575"/>
      <c r="AO35" s="821"/>
      <c r="AP35" s="879">
        <f>SUM(AN17:AP34)</f>
        <v>0</v>
      </c>
      <c r="AQ35" s="26"/>
      <c r="AR35" s="26"/>
      <c r="AS35" s="26"/>
      <c r="AT35" s="26"/>
      <c r="AU35" s="26"/>
      <c r="AV35" s="26"/>
      <c r="AW35" s="26"/>
      <c r="AX35" s="26"/>
      <c r="AY35" s="26"/>
      <c r="AZ35" s="26"/>
      <c r="BA35" s="26"/>
      <c r="BB35" s="26"/>
      <c r="BC35" s="26"/>
      <c r="BD35" s="26"/>
      <c r="BE35" s="26"/>
      <c r="BF35" s="26"/>
      <c r="BG35" s="26"/>
      <c r="BH35" s="26"/>
      <c r="BI35" s="26"/>
      <c r="BJ35" s="26"/>
    </row>
    <row r="36" spans="1:62" ht="13.5" thickBot="1">
      <c r="A36" s="1280" t="s">
        <v>72</v>
      </c>
      <c r="B36" s="1148"/>
      <c r="C36" s="1148"/>
      <c r="D36" s="1148"/>
      <c r="E36" s="1148"/>
      <c r="F36" s="1148"/>
      <c r="G36" s="1148"/>
      <c r="H36" s="1148"/>
      <c r="I36" s="1148"/>
      <c r="J36" s="1148"/>
      <c r="K36" s="1148"/>
      <c r="L36" s="1148"/>
      <c r="M36" s="1148"/>
      <c r="N36" s="1148"/>
      <c r="O36" s="1148"/>
      <c r="P36" s="1148"/>
      <c r="Q36" s="1148"/>
      <c r="R36" s="1148"/>
      <c r="S36" s="1148"/>
      <c r="T36" s="1148"/>
      <c r="U36" s="1148"/>
      <c r="V36" s="1148"/>
      <c r="W36" s="1148"/>
      <c r="X36" s="1148"/>
      <c r="Y36" s="1148"/>
      <c r="Z36" s="1148"/>
      <c r="AA36" s="1148"/>
      <c r="AB36" s="1148"/>
      <c r="AC36" s="1148"/>
      <c r="AD36" s="1148"/>
      <c r="AE36" s="1281"/>
      <c r="AF36" s="41"/>
      <c r="AG36" s="811">
        <f>AG15+AG35</f>
        <v>0</v>
      </c>
      <c r="AH36" s="283"/>
      <c r="AI36" s="281"/>
      <c r="AJ36" s="282"/>
      <c r="AK36" s="625"/>
      <c r="AL36" s="594"/>
      <c r="AM36" s="175">
        <f>AM15+AM35</f>
        <v>0</v>
      </c>
      <c r="AN36" s="278"/>
      <c r="AO36" s="619"/>
      <c r="AP36" s="862">
        <f>AP15+AP35</f>
        <v>0</v>
      </c>
      <c r="AQ36" s="26"/>
      <c r="AR36" s="26"/>
      <c r="AS36" s="26"/>
      <c r="AT36" s="26"/>
      <c r="AU36" s="26"/>
      <c r="AV36" s="26"/>
      <c r="AW36" s="26"/>
      <c r="AX36" s="26"/>
      <c r="AY36" s="26"/>
      <c r="AZ36" s="26"/>
      <c r="BA36" s="26"/>
      <c r="BB36" s="26"/>
      <c r="BC36" s="26"/>
      <c r="BD36" s="26"/>
      <c r="BE36" s="26"/>
      <c r="BF36" s="26"/>
      <c r="BG36" s="26"/>
      <c r="BH36" s="26"/>
      <c r="BI36" s="26"/>
      <c r="BJ36" s="26"/>
    </row>
    <row r="37" spans="1:62">
      <c r="A37" s="1282" t="s">
        <v>28</v>
      </c>
      <c r="B37" s="1283"/>
      <c r="C37" s="1283"/>
      <c r="D37" s="1283"/>
      <c r="E37" s="1283"/>
      <c r="F37" s="1283"/>
      <c r="G37" s="1283"/>
      <c r="H37" s="1283"/>
      <c r="I37" s="1283"/>
      <c r="J37" s="1283"/>
      <c r="K37" s="1283"/>
      <c r="L37" s="1283"/>
      <c r="M37" s="1283"/>
      <c r="N37" s="1283"/>
      <c r="O37" s="1283"/>
      <c r="P37" s="1283"/>
      <c r="Q37" s="1283"/>
      <c r="R37" s="1283"/>
      <c r="S37" s="1283"/>
      <c r="T37" s="1283"/>
      <c r="U37" s="1283"/>
      <c r="V37" s="1283"/>
      <c r="W37" s="1283"/>
      <c r="X37" s="1283"/>
      <c r="Y37" s="1283"/>
      <c r="Z37" s="1283"/>
      <c r="AA37" s="1283"/>
      <c r="AB37" s="1283"/>
      <c r="AC37" s="1283"/>
      <c r="AD37" s="1283"/>
      <c r="AE37" s="1283"/>
      <c r="AF37" s="171"/>
      <c r="AG37" s="611"/>
      <c r="AH37" s="283"/>
      <c r="AI37" s="281"/>
      <c r="AJ37" s="282"/>
      <c r="AK37" s="627"/>
      <c r="AL37" s="704"/>
      <c r="AM37" s="620"/>
      <c r="AN37" s="1294">
        <f>IF(AM66&gt;25000,(25000),(AM66))</f>
        <v>0</v>
      </c>
      <c r="AO37" s="574"/>
      <c r="AP37" s="859"/>
      <c r="AQ37" s="26"/>
      <c r="AR37" s="26"/>
      <c r="AS37" s="26"/>
      <c r="AT37" s="26"/>
      <c r="AU37" s="26"/>
      <c r="AV37" s="26"/>
      <c r="AW37" s="26"/>
      <c r="AX37" s="26"/>
      <c r="AY37" s="26"/>
      <c r="AZ37" s="26"/>
      <c r="BA37" s="26"/>
      <c r="BB37" s="26"/>
      <c r="BC37" s="26"/>
      <c r="BD37" s="26"/>
      <c r="BE37" s="26"/>
      <c r="BF37" s="26"/>
      <c r="BG37" s="26"/>
      <c r="BH37" s="26"/>
      <c r="BI37" s="26"/>
      <c r="BJ37" s="26"/>
    </row>
    <row r="38" spans="1:62">
      <c r="A38" s="1219" t="s">
        <v>73</v>
      </c>
      <c r="B38" s="1220"/>
      <c r="C38" s="1220"/>
      <c r="D38" s="1220"/>
      <c r="E38" s="1220"/>
      <c r="F38" s="1220"/>
      <c r="G38" s="1221"/>
      <c r="H38" s="1149" t="str">
        <f>"1."</f>
        <v>1.</v>
      </c>
      <c r="I38" s="1069"/>
      <c r="J38" s="1069"/>
      <c r="K38" s="1129"/>
      <c r="L38" s="1060"/>
      <c r="M38" s="1060"/>
      <c r="N38" s="1060"/>
      <c r="O38" s="1060"/>
      <c r="P38" s="1060"/>
      <c r="Q38" s="1060"/>
      <c r="R38" s="1060"/>
      <c r="S38" s="1060"/>
      <c r="T38" s="1060"/>
      <c r="U38" s="1060"/>
      <c r="V38" s="1060"/>
      <c r="W38" s="1060"/>
      <c r="X38" s="1060"/>
      <c r="Y38" s="1060"/>
      <c r="Z38" s="1060"/>
      <c r="AA38" s="1060"/>
      <c r="AB38" s="1060"/>
      <c r="AC38" s="1060"/>
      <c r="AD38" s="1060"/>
      <c r="AE38" s="1060"/>
      <c r="AF38" s="1061"/>
      <c r="AG38" s="321"/>
      <c r="AH38" s="283"/>
      <c r="AI38" s="281"/>
      <c r="AJ38" s="282"/>
      <c r="AK38" s="628"/>
      <c r="AL38" s="704"/>
      <c r="AM38" s="580"/>
      <c r="AN38" s="1295"/>
      <c r="AO38" s="574"/>
      <c r="AP38" s="875">
        <f t="shared" ref="AP38:AP47" si="12">AG38+AM38</f>
        <v>0</v>
      </c>
      <c r="AQ38" s="26"/>
      <c r="AR38" s="26"/>
      <c r="AS38" s="26"/>
      <c r="AT38" s="26"/>
      <c r="AU38" s="26"/>
      <c r="AV38" s="26"/>
      <c r="AW38" s="26"/>
      <c r="AX38" s="26"/>
      <c r="AY38" s="26"/>
      <c r="AZ38" s="26"/>
      <c r="BA38" s="26"/>
      <c r="BB38" s="26"/>
      <c r="BC38" s="26"/>
      <c r="BD38" s="26"/>
      <c r="BE38" s="26"/>
      <c r="BF38" s="26"/>
      <c r="BG38" s="26"/>
      <c r="BH38" s="26"/>
      <c r="BI38" s="26"/>
      <c r="BJ38" s="26"/>
    </row>
    <row r="39" spans="1:62">
      <c r="A39" s="1222"/>
      <c r="B39" s="1223"/>
      <c r="C39" s="1223"/>
      <c r="D39" s="1223"/>
      <c r="E39" s="1223"/>
      <c r="F39" s="1223"/>
      <c r="G39" s="1224"/>
      <c r="H39" s="1212" t="str">
        <f>"2."</f>
        <v>2.</v>
      </c>
      <c r="I39" s="1076"/>
      <c r="J39" s="1076"/>
      <c r="K39" s="1145"/>
      <c r="L39" s="1063"/>
      <c r="M39" s="1063"/>
      <c r="N39" s="1063"/>
      <c r="O39" s="1063"/>
      <c r="P39" s="1063"/>
      <c r="Q39" s="1063"/>
      <c r="R39" s="1063"/>
      <c r="S39" s="1063"/>
      <c r="T39" s="1063"/>
      <c r="U39" s="1063"/>
      <c r="V39" s="1063"/>
      <c r="W39" s="1063"/>
      <c r="X39" s="1063"/>
      <c r="Y39" s="1063"/>
      <c r="Z39" s="1063"/>
      <c r="AA39" s="1063"/>
      <c r="AB39" s="1063"/>
      <c r="AC39" s="1063"/>
      <c r="AD39" s="1063"/>
      <c r="AE39" s="1063"/>
      <c r="AF39" s="1064"/>
      <c r="AG39" s="321"/>
      <c r="AH39" s="283"/>
      <c r="AI39" s="281"/>
      <c r="AJ39" s="282"/>
      <c r="AK39" s="629"/>
      <c r="AL39" s="594"/>
      <c r="AM39" s="580"/>
      <c r="AN39" s="1295"/>
      <c r="AO39" s="574"/>
      <c r="AP39" s="875">
        <f t="shared" si="12"/>
        <v>0</v>
      </c>
      <c r="AQ39" s="26"/>
      <c r="AR39" s="26"/>
      <c r="AS39" s="26"/>
      <c r="AT39" s="26"/>
      <c r="AU39" s="26"/>
      <c r="AV39" s="26"/>
      <c r="AW39" s="26"/>
      <c r="AX39" s="26"/>
      <c r="AY39" s="26"/>
      <c r="AZ39" s="26"/>
      <c r="BA39" s="26"/>
      <c r="BB39" s="26"/>
      <c r="BC39" s="26"/>
      <c r="BD39" s="26"/>
      <c r="BE39" s="26"/>
      <c r="BF39" s="26"/>
      <c r="BG39" s="26"/>
      <c r="BH39" s="26"/>
      <c r="BI39" s="26"/>
      <c r="BJ39" s="26"/>
    </row>
    <row r="40" spans="1:62">
      <c r="A40" s="1222"/>
      <c r="B40" s="1223"/>
      <c r="C40" s="1223"/>
      <c r="D40" s="1223"/>
      <c r="E40" s="1223"/>
      <c r="F40" s="1223"/>
      <c r="G40" s="1224"/>
      <c r="H40" s="1212" t="str">
        <f>"3."</f>
        <v>3.</v>
      </c>
      <c r="I40" s="1076"/>
      <c r="J40" s="1076"/>
      <c r="K40" s="1145"/>
      <c r="L40" s="1063"/>
      <c r="M40" s="1063"/>
      <c r="N40" s="1063"/>
      <c r="O40" s="1063"/>
      <c r="P40" s="1063"/>
      <c r="Q40" s="1063"/>
      <c r="R40" s="1063"/>
      <c r="S40" s="1063"/>
      <c r="T40" s="1063"/>
      <c r="U40" s="1063"/>
      <c r="V40" s="1063"/>
      <c r="W40" s="1063"/>
      <c r="X40" s="1063"/>
      <c r="Y40" s="1063"/>
      <c r="Z40" s="1063"/>
      <c r="AA40" s="1063"/>
      <c r="AB40" s="1063"/>
      <c r="AC40" s="1063"/>
      <c r="AD40" s="1063"/>
      <c r="AE40" s="1063"/>
      <c r="AF40" s="1064"/>
      <c r="AG40" s="321"/>
      <c r="AH40" s="283"/>
      <c r="AI40" s="281"/>
      <c r="AJ40" s="282"/>
      <c r="AK40" s="629"/>
      <c r="AL40" s="594"/>
      <c r="AM40" s="580"/>
      <c r="AN40" s="1295"/>
      <c r="AO40" s="574"/>
      <c r="AP40" s="880">
        <f t="shared" si="12"/>
        <v>0</v>
      </c>
      <c r="AQ40" s="26"/>
      <c r="AR40" s="26"/>
      <c r="AS40" s="26"/>
      <c r="AT40" s="26"/>
      <c r="AU40" s="26"/>
      <c r="AV40" s="26"/>
      <c r="AW40" s="26"/>
      <c r="AX40" s="26"/>
      <c r="AY40" s="26"/>
      <c r="AZ40" s="26"/>
      <c r="BA40" s="26"/>
      <c r="BB40" s="26"/>
      <c r="BC40" s="26"/>
      <c r="BD40" s="26"/>
      <c r="BE40" s="26"/>
      <c r="BF40" s="26"/>
      <c r="BG40" s="26"/>
      <c r="BH40" s="26"/>
      <c r="BI40" s="26"/>
      <c r="BJ40" s="26"/>
    </row>
    <row r="41" spans="1:62">
      <c r="A41" s="1222"/>
      <c r="B41" s="1223"/>
      <c r="C41" s="1223"/>
      <c r="D41" s="1223"/>
      <c r="E41" s="1223"/>
      <c r="F41" s="1223"/>
      <c r="G41" s="1224"/>
      <c r="H41" s="1212" t="str">
        <f>"4."</f>
        <v>4.</v>
      </c>
      <c r="I41" s="1076"/>
      <c r="J41" s="1076"/>
      <c r="K41" s="1145"/>
      <c r="L41" s="1063"/>
      <c r="M41" s="1063"/>
      <c r="N41" s="1063"/>
      <c r="O41" s="1063"/>
      <c r="P41" s="1063"/>
      <c r="Q41" s="1063"/>
      <c r="R41" s="1063"/>
      <c r="S41" s="1063"/>
      <c r="T41" s="1063"/>
      <c r="U41" s="1063"/>
      <c r="V41" s="1063"/>
      <c r="W41" s="1063"/>
      <c r="X41" s="1063"/>
      <c r="Y41" s="1063"/>
      <c r="Z41" s="1063"/>
      <c r="AA41" s="1063"/>
      <c r="AB41" s="1063"/>
      <c r="AC41" s="1063"/>
      <c r="AD41" s="1063"/>
      <c r="AE41" s="1063"/>
      <c r="AF41" s="1064"/>
      <c r="AG41" s="321"/>
      <c r="AH41" s="283"/>
      <c r="AI41" s="281"/>
      <c r="AJ41" s="282"/>
      <c r="AK41" s="629"/>
      <c r="AL41" s="594"/>
      <c r="AM41" s="580"/>
      <c r="AN41" s="1295"/>
      <c r="AO41" s="574"/>
      <c r="AP41" s="875">
        <f t="shared" si="12"/>
        <v>0</v>
      </c>
      <c r="AQ41" s="26"/>
      <c r="AR41" s="26"/>
      <c r="AS41" s="26"/>
      <c r="AT41" s="26"/>
      <c r="AU41" s="26"/>
      <c r="AV41" s="26"/>
      <c r="AW41" s="26"/>
      <c r="AX41" s="26"/>
      <c r="AY41" s="26"/>
      <c r="AZ41" s="26"/>
      <c r="BA41" s="26"/>
      <c r="BB41" s="26"/>
      <c r="BC41" s="26"/>
      <c r="BD41" s="26"/>
      <c r="BE41" s="26"/>
      <c r="BF41" s="26"/>
      <c r="BG41" s="26"/>
      <c r="BH41" s="26"/>
      <c r="BI41" s="26"/>
      <c r="BJ41" s="26"/>
    </row>
    <row r="42" spans="1:62">
      <c r="A42" s="1222"/>
      <c r="B42" s="1117"/>
      <c r="C42" s="1117"/>
      <c r="D42" s="1117"/>
      <c r="E42" s="1117"/>
      <c r="F42" s="1117"/>
      <c r="G42" s="1224"/>
      <c r="H42" s="1212" t="str">
        <f>"5."</f>
        <v>5.</v>
      </c>
      <c r="I42" s="1076"/>
      <c r="J42" s="1076"/>
      <c r="K42" s="1145"/>
      <c r="L42" s="1063"/>
      <c r="M42" s="1063"/>
      <c r="N42" s="1063"/>
      <c r="O42" s="1063"/>
      <c r="P42" s="1063"/>
      <c r="Q42" s="1063"/>
      <c r="R42" s="1063"/>
      <c r="S42" s="1063"/>
      <c r="T42" s="1063"/>
      <c r="U42" s="1063"/>
      <c r="V42" s="1063"/>
      <c r="W42" s="1063"/>
      <c r="X42" s="1063"/>
      <c r="Y42" s="1063"/>
      <c r="Z42" s="1063"/>
      <c r="AA42" s="1063"/>
      <c r="AB42" s="1063"/>
      <c r="AC42" s="1063"/>
      <c r="AD42" s="1063"/>
      <c r="AE42" s="1063"/>
      <c r="AF42" s="1064"/>
      <c r="AG42" s="321"/>
      <c r="AH42" s="283"/>
      <c r="AI42" s="281"/>
      <c r="AJ42" s="282"/>
      <c r="AK42" s="629"/>
      <c r="AL42" s="594"/>
      <c r="AM42" s="580"/>
      <c r="AN42" s="1295"/>
      <c r="AO42" s="574"/>
      <c r="AP42" s="880">
        <f t="shared" si="12"/>
        <v>0</v>
      </c>
      <c r="AQ42" s="26"/>
      <c r="AR42" s="26"/>
      <c r="AS42" s="26"/>
      <c r="AT42" s="26"/>
      <c r="AU42" s="26"/>
      <c r="AV42" s="26"/>
      <c r="AW42" s="26"/>
      <c r="AX42" s="26"/>
      <c r="AY42" s="26"/>
      <c r="AZ42" s="26"/>
      <c r="BA42" s="26"/>
      <c r="BB42" s="26"/>
      <c r="BC42" s="26"/>
      <c r="BD42" s="26"/>
      <c r="BE42" s="26"/>
      <c r="BF42" s="26"/>
      <c r="BG42" s="26"/>
      <c r="BH42" s="26"/>
      <c r="BI42" s="26"/>
      <c r="BJ42" s="26"/>
    </row>
    <row r="43" spans="1:62" outlineLevel="1">
      <c r="A43" s="418"/>
      <c r="B43" s="198"/>
      <c r="C43" s="198"/>
      <c r="D43" s="198"/>
      <c r="E43" s="198"/>
      <c r="F43" s="198"/>
      <c r="G43" s="241"/>
      <c r="H43" s="1212" t="str">
        <f>"6."</f>
        <v>6.</v>
      </c>
      <c r="I43" s="1076"/>
      <c r="J43" s="1076"/>
      <c r="K43" s="1145"/>
      <c r="L43" s="1063"/>
      <c r="M43" s="1063"/>
      <c r="N43" s="1063"/>
      <c r="O43" s="1063"/>
      <c r="P43" s="1063"/>
      <c r="Q43" s="1063"/>
      <c r="R43" s="1063"/>
      <c r="S43" s="1063"/>
      <c r="T43" s="1063"/>
      <c r="U43" s="1063"/>
      <c r="V43" s="1063"/>
      <c r="W43" s="1063"/>
      <c r="X43" s="1063"/>
      <c r="Y43" s="1063"/>
      <c r="Z43" s="1063"/>
      <c r="AA43" s="1063"/>
      <c r="AB43" s="1063"/>
      <c r="AC43" s="1063"/>
      <c r="AD43" s="1063"/>
      <c r="AE43" s="1063"/>
      <c r="AF43" s="1064"/>
      <c r="AG43" s="321"/>
      <c r="AH43" s="283"/>
      <c r="AI43" s="281"/>
      <c r="AJ43" s="282"/>
      <c r="AK43" s="629"/>
      <c r="AL43" s="594"/>
      <c r="AM43" s="580"/>
      <c r="AN43" s="1295"/>
      <c r="AO43" s="574"/>
      <c r="AP43" s="875">
        <f t="shared" si="12"/>
        <v>0</v>
      </c>
      <c r="AQ43" s="26"/>
      <c r="AR43" s="26"/>
      <c r="AS43" s="26"/>
      <c r="AT43" s="26"/>
      <c r="AU43" s="26"/>
      <c r="AV43" s="26"/>
      <c r="AW43" s="26"/>
      <c r="AX43" s="26"/>
      <c r="AY43" s="26"/>
      <c r="AZ43" s="26"/>
      <c r="BA43" s="26"/>
      <c r="BB43" s="26"/>
      <c r="BC43" s="26"/>
      <c r="BD43" s="26"/>
      <c r="BE43" s="26"/>
      <c r="BF43" s="26"/>
      <c r="BG43" s="26"/>
      <c r="BH43" s="26"/>
      <c r="BI43" s="26"/>
      <c r="BJ43" s="26"/>
    </row>
    <row r="44" spans="1:62" outlineLevel="1">
      <c r="A44" s="418"/>
      <c r="B44" s="198"/>
      <c r="C44" s="198"/>
      <c r="D44" s="198"/>
      <c r="E44" s="198"/>
      <c r="F44" s="198"/>
      <c r="G44" s="241"/>
      <c r="H44" s="1212" t="str">
        <f>"7."</f>
        <v>7.</v>
      </c>
      <c r="I44" s="1076"/>
      <c r="J44" s="1076"/>
      <c r="K44" s="1145"/>
      <c r="L44" s="1063"/>
      <c r="M44" s="1063"/>
      <c r="N44" s="1063"/>
      <c r="O44" s="1063"/>
      <c r="P44" s="1063"/>
      <c r="Q44" s="1063"/>
      <c r="R44" s="1063"/>
      <c r="S44" s="1063"/>
      <c r="T44" s="1063"/>
      <c r="U44" s="1063"/>
      <c r="V44" s="1063"/>
      <c r="W44" s="1063"/>
      <c r="X44" s="1063"/>
      <c r="Y44" s="1063"/>
      <c r="Z44" s="1063"/>
      <c r="AA44" s="1063"/>
      <c r="AB44" s="1063"/>
      <c r="AC44" s="1063"/>
      <c r="AD44" s="1063"/>
      <c r="AE44" s="1063"/>
      <c r="AF44" s="1064"/>
      <c r="AG44" s="321"/>
      <c r="AH44" s="283"/>
      <c r="AI44" s="281"/>
      <c r="AJ44" s="282"/>
      <c r="AK44" s="629"/>
      <c r="AL44" s="704"/>
      <c r="AM44" s="580"/>
      <c r="AN44" s="1295"/>
      <c r="AO44" s="574"/>
      <c r="AP44" s="875">
        <f t="shared" si="12"/>
        <v>0</v>
      </c>
      <c r="AQ44" s="26"/>
      <c r="AR44" s="26"/>
      <c r="AS44" s="26"/>
      <c r="AT44" s="26"/>
      <c r="AU44" s="26"/>
      <c r="AV44" s="26"/>
      <c r="AW44" s="26"/>
      <c r="AX44" s="26"/>
      <c r="AY44" s="26"/>
      <c r="AZ44" s="26"/>
      <c r="BA44" s="26"/>
      <c r="BB44" s="26"/>
      <c r="BC44" s="26"/>
      <c r="BD44" s="26"/>
      <c r="BE44" s="26"/>
      <c r="BF44" s="26"/>
      <c r="BG44" s="26"/>
      <c r="BH44" s="26"/>
      <c r="BI44" s="26"/>
      <c r="BJ44" s="26"/>
    </row>
    <row r="45" spans="1:62" outlineLevel="1">
      <c r="A45" s="418"/>
      <c r="B45" s="198"/>
      <c r="C45" s="198"/>
      <c r="D45" s="198"/>
      <c r="E45" s="198"/>
      <c r="F45" s="198"/>
      <c r="G45" s="241"/>
      <c r="H45" s="1212" t="str">
        <f>"8."</f>
        <v>8.</v>
      </c>
      <c r="I45" s="1076"/>
      <c r="J45" s="1076"/>
      <c r="K45" s="1145"/>
      <c r="L45" s="1063"/>
      <c r="M45" s="1063"/>
      <c r="N45" s="1063"/>
      <c r="O45" s="1063"/>
      <c r="P45" s="1063"/>
      <c r="Q45" s="1063"/>
      <c r="R45" s="1063"/>
      <c r="S45" s="1063"/>
      <c r="T45" s="1063"/>
      <c r="U45" s="1063"/>
      <c r="V45" s="1063"/>
      <c r="W45" s="1063"/>
      <c r="X45" s="1063"/>
      <c r="Y45" s="1063"/>
      <c r="Z45" s="1063"/>
      <c r="AA45" s="1063"/>
      <c r="AB45" s="1063"/>
      <c r="AC45" s="1063"/>
      <c r="AD45" s="1063"/>
      <c r="AE45" s="1063"/>
      <c r="AF45" s="1064"/>
      <c r="AG45" s="321"/>
      <c r="AH45" s="283"/>
      <c r="AI45" s="281"/>
      <c r="AJ45" s="282"/>
      <c r="AK45" s="629"/>
      <c r="AL45" s="594"/>
      <c r="AM45" s="580"/>
      <c r="AN45" s="1295"/>
      <c r="AO45" s="574"/>
      <c r="AP45" s="875">
        <f t="shared" si="12"/>
        <v>0</v>
      </c>
      <c r="AQ45" s="26"/>
      <c r="AR45" s="26"/>
      <c r="AS45" s="26"/>
      <c r="AT45" s="26"/>
      <c r="AU45" s="26"/>
      <c r="AV45" s="26"/>
      <c r="AW45" s="26"/>
      <c r="AX45" s="26"/>
      <c r="AY45" s="26"/>
      <c r="AZ45" s="26"/>
      <c r="BA45" s="26"/>
      <c r="BB45" s="26"/>
      <c r="BC45" s="26"/>
      <c r="BD45" s="26"/>
      <c r="BE45" s="26"/>
      <c r="BF45" s="26"/>
      <c r="BG45" s="26"/>
      <c r="BH45" s="26"/>
      <c r="BI45" s="26"/>
      <c r="BJ45" s="26"/>
    </row>
    <row r="46" spans="1:62" outlineLevel="1">
      <c r="A46" s="418"/>
      <c r="B46" s="198"/>
      <c r="C46" s="198"/>
      <c r="D46" s="198"/>
      <c r="E46" s="198"/>
      <c r="F46" s="198"/>
      <c r="G46" s="241"/>
      <c r="H46" s="1212" t="str">
        <f>"9."</f>
        <v>9.</v>
      </c>
      <c r="I46" s="1076"/>
      <c r="J46" s="1076"/>
      <c r="K46" s="1145"/>
      <c r="L46" s="1063"/>
      <c r="M46" s="1063"/>
      <c r="N46" s="1063"/>
      <c r="O46" s="1063"/>
      <c r="P46" s="1063"/>
      <c r="Q46" s="1063"/>
      <c r="R46" s="1063"/>
      <c r="S46" s="1063"/>
      <c r="T46" s="1063"/>
      <c r="U46" s="1063"/>
      <c r="V46" s="1063"/>
      <c r="W46" s="1063"/>
      <c r="X46" s="1063"/>
      <c r="Y46" s="1063"/>
      <c r="Z46" s="1063"/>
      <c r="AA46" s="1063"/>
      <c r="AB46" s="1063"/>
      <c r="AC46" s="1063"/>
      <c r="AD46" s="1063"/>
      <c r="AE46" s="1063"/>
      <c r="AF46" s="1064"/>
      <c r="AG46" s="321"/>
      <c r="AH46" s="283"/>
      <c r="AI46" s="281"/>
      <c r="AJ46" s="282"/>
      <c r="AK46" s="629"/>
      <c r="AL46" s="594"/>
      <c r="AM46" s="580"/>
      <c r="AN46" s="1295"/>
      <c r="AO46" s="574"/>
      <c r="AP46" s="875">
        <f t="shared" si="12"/>
        <v>0</v>
      </c>
      <c r="AQ46" s="26"/>
      <c r="AR46" s="26"/>
      <c r="AS46" s="26"/>
      <c r="AT46" s="26"/>
      <c r="AU46" s="26"/>
      <c r="AV46" s="26"/>
      <c r="AW46" s="26"/>
      <c r="AX46" s="26"/>
      <c r="AY46" s="26"/>
      <c r="AZ46" s="26"/>
      <c r="BA46" s="26"/>
      <c r="BB46" s="26"/>
      <c r="BC46" s="26"/>
      <c r="BD46" s="26"/>
      <c r="BE46" s="26"/>
      <c r="BF46" s="26"/>
      <c r="BG46" s="26"/>
      <c r="BH46" s="26"/>
      <c r="BI46" s="26"/>
      <c r="BJ46" s="26"/>
    </row>
    <row r="47" spans="1:62" outlineLevel="1">
      <c r="A47" s="207"/>
      <c r="B47" s="243"/>
      <c r="C47" s="243"/>
      <c r="D47" s="243"/>
      <c r="E47" s="243"/>
      <c r="F47" s="243"/>
      <c r="G47" s="226"/>
      <c r="H47" s="1151" t="str">
        <f>"10."</f>
        <v>10.</v>
      </c>
      <c r="I47" s="1104"/>
      <c r="J47" s="1104"/>
      <c r="K47" s="1145"/>
      <c r="L47" s="1063"/>
      <c r="M47" s="1063"/>
      <c r="N47" s="1063"/>
      <c r="O47" s="1063"/>
      <c r="P47" s="1063"/>
      <c r="Q47" s="1063"/>
      <c r="R47" s="1063"/>
      <c r="S47" s="1063"/>
      <c r="T47" s="1063"/>
      <c r="U47" s="1063"/>
      <c r="V47" s="1063"/>
      <c r="W47" s="1063"/>
      <c r="X47" s="1063"/>
      <c r="Y47" s="1063"/>
      <c r="Z47" s="1063"/>
      <c r="AA47" s="1063"/>
      <c r="AB47" s="1063"/>
      <c r="AC47" s="1063"/>
      <c r="AD47" s="1063"/>
      <c r="AE47" s="1063"/>
      <c r="AF47" s="1064"/>
      <c r="AG47" s="346"/>
      <c r="AH47" s="283"/>
      <c r="AI47" s="281"/>
      <c r="AJ47" s="282"/>
      <c r="AK47" s="629"/>
      <c r="AL47" s="594"/>
      <c r="AM47" s="581"/>
      <c r="AN47" s="1295"/>
      <c r="AO47" s="574"/>
      <c r="AP47" s="876">
        <f t="shared" si="12"/>
        <v>0</v>
      </c>
      <c r="AQ47" s="26"/>
      <c r="AR47" s="26"/>
      <c r="AS47" s="26"/>
      <c r="AT47" s="26"/>
      <c r="AU47" s="26"/>
      <c r="AV47" s="26"/>
      <c r="AW47" s="26"/>
      <c r="AX47" s="26"/>
      <c r="AY47" s="26"/>
      <c r="AZ47" s="26"/>
      <c r="BA47" s="26"/>
      <c r="BB47" s="26"/>
      <c r="BC47" s="26"/>
      <c r="BD47" s="26"/>
      <c r="BE47" s="26"/>
      <c r="BF47" s="26"/>
      <c r="BG47" s="26"/>
      <c r="BH47" s="26"/>
      <c r="BI47" s="26"/>
      <c r="BJ47" s="26"/>
    </row>
    <row r="48" spans="1:62" ht="13.5" thickBot="1">
      <c r="A48" s="1255" t="s">
        <v>74</v>
      </c>
      <c r="B48" s="1148"/>
      <c r="C48" s="1148"/>
      <c r="D48" s="1148"/>
      <c r="E48" s="1148"/>
      <c r="F48" s="1148"/>
      <c r="G48" s="1148"/>
      <c r="H48" s="1148"/>
      <c r="I48" s="1148"/>
      <c r="J48" s="1148"/>
      <c r="K48" s="1148"/>
      <c r="L48" s="1148"/>
      <c r="M48" s="1148"/>
      <c r="N48" s="1148"/>
      <c r="O48" s="1148"/>
      <c r="P48" s="1148"/>
      <c r="Q48" s="1148"/>
      <c r="R48" s="1148"/>
      <c r="S48" s="1148"/>
      <c r="T48" s="1148"/>
      <c r="U48" s="1148"/>
      <c r="V48" s="1148"/>
      <c r="W48" s="1148"/>
      <c r="X48" s="1148"/>
      <c r="Y48" s="1148"/>
      <c r="Z48" s="1148"/>
      <c r="AA48" s="1148"/>
      <c r="AB48" s="1148"/>
      <c r="AC48" s="1148"/>
      <c r="AD48" s="1148"/>
      <c r="AE48" s="1148"/>
      <c r="AF48" s="1148"/>
      <c r="AG48" s="175">
        <f>SUM(AG38:AG47)</f>
        <v>0</v>
      </c>
      <c r="AH48" s="283"/>
      <c r="AI48" s="281"/>
      <c r="AJ48" s="282"/>
      <c r="AK48" s="629"/>
      <c r="AL48" s="594"/>
      <c r="AM48" s="43">
        <f>SUM(AM38:AM47)</f>
        <v>0</v>
      </c>
      <c r="AN48" s="1295"/>
      <c r="AO48" s="574"/>
      <c r="AP48" s="893">
        <f>SUM(AP38:AP47)</f>
        <v>0</v>
      </c>
      <c r="AQ48" s="26"/>
      <c r="AR48" s="26"/>
      <c r="AS48" s="26"/>
      <c r="AT48" s="26"/>
      <c r="AU48" s="26"/>
      <c r="AV48" s="26"/>
      <c r="AW48" s="26"/>
      <c r="AX48" s="26"/>
      <c r="AY48" s="26"/>
      <c r="AZ48" s="26"/>
      <c r="BA48" s="26"/>
      <c r="BB48" s="26"/>
      <c r="BC48" s="26"/>
      <c r="BD48" s="26"/>
      <c r="BE48" s="26"/>
      <c r="BF48" s="26"/>
      <c r="BG48" s="26"/>
      <c r="BH48" s="26"/>
      <c r="BI48" s="26"/>
      <c r="BJ48" s="26"/>
    </row>
    <row r="49" spans="1:62">
      <c r="A49" s="1256" t="s">
        <v>75</v>
      </c>
      <c r="B49" s="1111"/>
      <c r="C49" s="1111"/>
      <c r="D49" s="1111"/>
      <c r="E49" s="1111"/>
      <c r="F49" s="1111"/>
      <c r="G49" s="1111"/>
      <c r="H49" s="1111"/>
      <c r="I49" s="1111"/>
      <c r="J49" s="1111"/>
      <c r="K49" s="1111"/>
      <c r="L49" s="1111"/>
      <c r="M49" s="1111"/>
      <c r="N49" s="1111"/>
      <c r="O49" s="1111"/>
      <c r="P49" s="1111"/>
      <c r="Q49" s="1111"/>
      <c r="R49" s="1111"/>
      <c r="S49" s="1111"/>
      <c r="T49" s="1111"/>
      <c r="U49" s="1111"/>
      <c r="V49" s="1111"/>
      <c r="W49" s="1111"/>
      <c r="X49" s="1111"/>
      <c r="Y49" s="1111"/>
      <c r="Z49" s="1111"/>
      <c r="AA49" s="1111"/>
      <c r="AB49" s="1111"/>
      <c r="AC49" s="1111"/>
      <c r="AD49" s="1111"/>
      <c r="AE49" s="1111"/>
      <c r="AF49" s="171"/>
      <c r="AG49" s="611"/>
      <c r="AH49" s="283"/>
      <c r="AI49" s="281"/>
      <c r="AJ49" s="282"/>
      <c r="AK49" s="629"/>
      <c r="AL49" s="594"/>
      <c r="AM49" s="620"/>
      <c r="AN49" s="1295"/>
      <c r="AO49" s="574"/>
      <c r="AP49" s="859"/>
      <c r="AQ49" s="26"/>
      <c r="AR49" s="26"/>
      <c r="AS49" s="26"/>
      <c r="AT49" s="26"/>
      <c r="AU49" s="26"/>
      <c r="AV49" s="26"/>
      <c r="AW49" s="26"/>
      <c r="AX49" s="26"/>
      <c r="AY49" s="26"/>
      <c r="AZ49" s="26"/>
      <c r="BA49" s="26"/>
      <c r="BB49" s="26"/>
      <c r="BC49" s="26"/>
      <c r="BD49" s="26"/>
      <c r="BE49" s="26"/>
      <c r="BF49" s="26"/>
      <c r="BG49" s="26"/>
      <c r="BH49" s="26"/>
      <c r="BI49" s="26"/>
      <c r="BJ49" s="26"/>
    </row>
    <row r="50" spans="1:62">
      <c r="A50" s="1219"/>
      <c r="B50" s="1220"/>
      <c r="C50" s="1220"/>
      <c r="D50" s="1220"/>
      <c r="E50" s="1220"/>
      <c r="F50" s="1220"/>
      <c r="G50" s="1221"/>
      <c r="H50" s="1149" t="str">
        <f>"1."</f>
        <v>1.</v>
      </c>
      <c r="I50" s="1069"/>
      <c r="J50" s="1069"/>
      <c r="K50" s="1150" t="s">
        <v>76</v>
      </c>
      <c r="L50" s="1069"/>
      <c r="M50" s="1069"/>
      <c r="N50" s="1069"/>
      <c r="O50" s="1069"/>
      <c r="P50" s="1069"/>
      <c r="Q50" s="1069"/>
      <c r="R50" s="1069"/>
      <c r="S50" s="1069"/>
      <c r="T50" s="1069"/>
      <c r="U50" s="1069"/>
      <c r="V50" s="1069"/>
      <c r="W50" s="1069"/>
      <c r="X50" s="1069"/>
      <c r="Y50" s="1069"/>
      <c r="Z50" s="1069"/>
      <c r="AA50" s="1069"/>
      <c r="AB50" s="1069"/>
      <c r="AC50" s="1069"/>
      <c r="AD50" s="1069"/>
      <c r="AE50" s="1069"/>
      <c r="AF50" s="1069"/>
      <c r="AG50" s="321"/>
      <c r="AH50" s="283"/>
      <c r="AI50" s="281"/>
      <c r="AJ50" s="282"/>
      <c r="AK50" s="629"/>
      <c r="AL50" s="594"/>
      <c r="AM50" s="580"/>
      <c r="AN50" s="1295"/>
      <c r="AO50" s="574"/>
      <c r="AP50" s="875">
        <f t="shared" ref="AP50:AP51" si="13">AG50+AM50</f>
        <v>0</v>
      </c>
      <c r="AQ50" s="26"/>
      <c r="AR50" s="26"/>
      <c r="AS50" s="26"/>
      <c r="AT50" s="26"/>
      <c r="AU50" s="26"/>
      <c r="AV50" s="26"/>
      <c r="AW50" s="26"/>
      <c r="AX50" s="26"/>
      <c r="AY50" s="26"/>
      <c r="AZ50" s="26"/>
      <c r="BA50" s="26"/>
      <c r="BB50" s="26"/>
      <c r="BC50" s="26"/>
      <c r="BD50" s="26"/>
      <c r="BE50" s="26"/>
      <c r="BF50" s="26"/>
      <c r="BG50" s="26"/>
      <c r="BH50" s="26"/>
      <c r="BI50" s="26"/>
      <c r="BJ50" s="26"/>
    </row>
    <row r="51" spans="1:62">
      <c r="A51" s="1222"/>
      <c r="B51" s="1117"/>
      <c r="C51" s="1117"/>
      <c r="D51" s="1117"/>
      <c r="E51" s="1117"/>
      <c r="F51" s="1117"/>
      <c r="G51" s="1224"/>
      <c r="H51" s="1151" t="str">
        <f>"2."</f>
        <v>2.</v>
      </c>
      <c r="I51" s="1104"/>
      <c r="J51" s="1104"/>
      <c r="K51" s="1142" t="s">
        <v>77</v>
      </c>
      <c r="L51" s="1104"/>
      <c r="M51" s="1104"/>
      <c r="N51" s="1104"/>
      <c r="O51" s="1104"/>
      <c r="P51" s="1104"/>
      <c r="Q51" s="1104"/>
      <c r="R51" s="1104"/>
      <c r="S51" s="1104"/>
      <c r="T51" s="1104"/>
      <c r="U51" s="1104"/>
      <c r="V51" s="1104"/>
      <c r="W51" s="1104"/>
      <c r="X51" s="1104"/>
      <c r="Y51" s="1104"/>
      <c r="Z51" s="1104"/>
      <c r="AA51" s="1104"/>
      <c r="AB51" s="1104"/>
      <c r="AC51" s="1104"/>
      <c r="AD51" s="1104"/>
      <c r="AE51" s="1104"/>
      <c r="AF51" s="1104"/>
      <c r="AG51" s="346"/>
      <c r="AH51" s="283"/>
      <c r="AI51" s="281"/>
      <c r="AJ51" s="282"/>
      <c r="AK51" s="629"/>
      <c r="AL51" s="594"/>
      <c r="AM51" s="581"/>
      <c r="AN51" s="1295"/>
      <c r="AO51" s="574"/>
      <c r="AP51" s="876">
        <f t="shared" si="13"/>
        <v>0</v>
      </c>
      <c r="AQ51" s="26"/>
      <c r="AR51" s="26"/>
      <c r="AS51" s="26"/>
      <c r="AT51" s="26"/>
      <c r="AU51" s="26"/>
      <c r="AV51" s="26"/>
      <c r="AW51" s="26"/>
      <c r="AX51" s="26"/>
      <c r="AY51" s="26"/>
      <c r="AZ51" s="26"/>
      <c r="BA51" s="26"/>
      <c r="BB51" s="26"/>
      <c r="BC51" s="26"/>
      <c r="BD51" s="26"/>
      <c r="BE51" s="26"/>
      <c r="BF51" s="26"/>
      <c r="BG51" s="26"/>
      <c r="BH51" s="26"/>
      <c r="BI51" s="26"/>
      <c r="BJ51" s="26"/>
    </row>
    <row r="52" spans="1:62" ht="13.5" thickBot="1">
      <c r="A52" s="1291" t="s">
        <v>78</v>
      </c>
      <c r="B52" s="1292"/>
      <c r="C52" s="1292"/>
      <c r="D52" s="1292"/>
      <c r="E52" s="1292"/>
      <c r="F52" s="1292"/>
      <c r="G52" s="1292"/>
      <c r="H52" s="1292"/>
      <c r="I52" s="1292"/>
      <c r="J52" s="1292"/>
      <c r="K52" s="1292"/>
      <c r="L52" s="1292"/>
      <c r="M52" s="1292"/>
      <c r="N52" s="1292"/>
      <c r="O52" s="1292"/>
      <c r="P52" s="1292"/>
      <c r="Q52" s="1292"/>
      <c r="R52" s="1292"/>
      <c r="S52" s="1292"/>
      <c r="T52" s="1292"/>
      <c r="U52" s="1292"/>
      <c r="V52" s="1292"/>
      <c r="W52" s="1292"/>
      <c r="X52" s="1292"/>
      <c r="Y52" s="1292"/>
      <c r="Z52" s="1292"/>
      <c r="AA52" s="1292"/>
      <c r="AB52" s="1292"/>
      <c r="AC52" s="1292"/>
      <c r="AD52" s="1292"/>
      <c r="AE52" s="1292"/>
      <c r="AF52" s="1293"/>
      <c r="AG52" s="175">
        <f>SUM(AG50:AG51)</f>
        <v>0</v>
      </c>
      <c r="AH52" s="283"/>
      <c r="AI52" s="281"/>
      <c r="AJ52" s="282"/>
      <c r="AK52" s="629"/>
      <c r="AL52" s="594"/>
      <c r="AM52" s="473">
        <f>SUM(AM50:AM51)</f>
        <v>0</v>
      </c>
      <c r="AN52" s="1295"/>
      <c r="AO52" s="574"/>
      <c r="AP52" s="894">
        <f>SUM(AP50:AP51)</f>
        <v>0</v>
      </c>
      <c r="AQ52" s="26"/>
      <c r="AR52" s="26"/>
      <c r="AS52" s="26"/>
      <c r="AT52" s="26"/>
      <c r="AU52" s="26"/>
      <c r="AV52" s="26"/>
      <c r="AW52" s="26"/>
      <c r="AX52" s="26"/>
      <c r="AY52" s="26"/>
      <c r="AZ52" s="26"/>
      <c r="BA52" s="26"/>
      <c r="BB52" s="26"/>
      <c r="BC52" s="26"/>
      <c r="BD52" s="26"/>
      <c r="BE52" s="26"/>
      <c r="BF52" s="26"/>
      <c r="BG52" s="26"/>
      <c r="BH52" s="26"/>
      <c r="BI52" s="26"/>
      <c r="BJ52" s="26"/>
    </row>
    <row r="53" spans="1:62">
      <c r="A53" s="1214" t="s">
        <v>79</v>
      </c>
      <c r="B53" s="1057"/>
      <c r="C53" s="1057"/>
      <c r="D53" s="1057"/>
      <c r="E53" s="1057"/>
      <c r="F53" s="1057"/>
      <c r="G53" s="1057"/>
      <c r="H53" s="1057"/>
      <c r="I53" s="1057"/>
      <c r="J53" s="1057"/>
      <c r="K53" s="1057"/>
      <c r="L53" s="1057"/>
      <c r="M53" s="1057"/>
      <c r="N53" s="1057"/>
      <c r="O53" s="1057"/>
      <c r="P53" s="1057"/>
      <c r="Q53" s="1057"/>
      <c r="R53" s="1057"/>
      <c r="S53" s="1057"/>
      <c r="T53" s="1057"/>
      <c r="U53" s="1057"/>
      <c r="V53" s="1057"/>
      <c r="W53" s="1057"/>
      <c r="X53" s="1057"/>
      <c r="Y53" s="1057"/>
      <c r="Z53" s="1057"/>
      <c r="AA53" s="1057"/>
      <c r="AB53" s="1057"/>
      <c r="AC53" s="1057"/>
      <c r="AD53" s="1057"/>
      <c r="AE53" s="1057"/>
      <c r="AF53" s="165"/>
      <c r="AG53" s="612"/>
      <c r="AH53" s="283"/>
      <c r="AI53" s="281"/>
      <c r="AJ53" s="282"/>
      <c r="AK53" s="629"/>
      <c r="AL53" s="594"/>
      <c r="AM53" s="620"/>
      <c r="AN53" s="1295"/>
      <c r="AO53" s="574"/>
      <c r="AP53" s="859"/>
      <c r="AQ53" s="26"/>
      <c r="AR53" s="26"/>
      <c r="AS53" s="26"/>
      <c r="AT53" s="26"/>
      <c r="AU53" s="26"/>
      <c r="AV53" s="26"/>
      <c r="AW53" s="26"/>
      <c r="AX53" s="26"/>
      <c r="AY53" s="26"/>
      <c r="AZ53" s="26"/>
      <c r="BA53" s="26"/>
      <c r="BB53" s="26"/>
      <c r="BC53" s="26"/>
      <c r="BD53" s="26"/>
      <c r="BE53" s="26"/>
      <c r="BF53" s="26"/>
      <c r="BG53" s="26"/>
      <c r="BH53" s="26"/>
      <c r="BI53" s="26"/>
      <c r="BJ53" s="26"/>
    </row>
    <row r="54" spans="1:62">
      <c r="A54" s="1219"/>
      <c r="B54" s="1220"/>
      <c r="C54" s="1220"/>
      <c r="D54" s="1220"/>
      <c r="E54" s="1220"/>
      <c r="F54" s="1220"/>
      <c r="G54" s="1221"/>
      <c r="H54" s="1149" t="str">
        <f>"1."</f>
        <v>1.</v>
      </c>
      <c r="I54" s="1069"/>
      <c r="J54" s="1069"/>
      <c r="K54" s="1150" t="s">
        <v>80</v>
      </c>
      <c r="L54" s="1069"/>
      <c r="M54" s="1069"/>
      <c r="N54" s="1069"/>
      <c r="O54" s="1069"/>
      <c r="P54" s="1069"/>
      <c r="Q54" s="1069"/>
      <c r="R54" s="1069"/>
      <c r="S54" s="1069"/>
      <c r="T54" s="1069"/>
      <c r="U54" s="1069"/>
      <c r="V54" s="1069"/>
      <c r="W54" s="1069"/>
      <c r="X54" s="1069"/>
      <c r="Y54" s="1069"/>
      <c r="Z54" s="1069"/>
      <c r="AA54" s="1069"/>
      <c r="AB54" s="1069"/>
      <c r="AC54" s="1069"/>
      <c r="AD54" s="1069"/>
      <c r="AE54" s="1069"/>
      <c r="AF54" s="1069"/>
      <c r="AG54" s="321"/>
      <c r="AH54" s="283"/>
      <c r="AI54" s="281"/>
      <c r="AJ54" s="282"/>
      <c r="AK54" s="629"/>
      <c r="AL54" s="594"/>
      <c r="AM54" s="580"/>
      <c r="AN54" s="1295"/>
      <c r="AO54" s="574"/>
      <c r="AP54" s="880">
        <f t="shared" ref="AP54:AP58" si="14">AG54+AM54</f>
        <v>0</v>
      </c>
      <c r="AQ54" s="26"/>
      <c r="AR54" s="26"/>
      <c r="AS54" s="26"/>
      <c r="AT54" s="26"/>
      <c r="AU54" s="26"/>
      <c r="AV54" s="26"/>
      <c r="AW54" s="26"/>
      <c r="AX54" s="26"/>
      <c r="AY54" s="26"/>
      <c r="AZ54" s="26"/>
      <c r="BA54" s="26"/>
      <c r="BB54" s="26"/>
      <c r="BC54" s="26"/>
      <c r="BD54" s="26"/>
      <c r="BE54" s="26"/>
      <c r="BF54" s="26"/>
      <c r="BG54" s="26"/>
      <c r="BH54" s="26"/>
      <c r="BI54" s="26"/>
      <c r="BJ54" s="26"/>
    </row>
    <row r="55" spans="1:62">
      <c r="A55" s="1222"/>
      <c r="B55" s="1223"/>
      <c r="C55" s="1223"/>
      <c r="D55" s="1223"/>
      <c r="E55" s="1223"/>
      <c r="F55" s="1223"/>
      <c r="G55" s="1224"/>
      <c r="H55" s="1212" t="str">
        <f>"2."</f>
        <v>2.</v>
      </c>
      <c r="I55" s="1076"/>
      <c r="J55" s="1076"/>
      <c r="K55" s="1157" t="s">
        <v>81</v>
      </c>
      <c r="L55" s="1076"/>
      <c r="M55" s="1076"/>
      <c r="N55" s="1076"/>
      <c r="O55" s="1076"/>
      <c r="P55" s="1076"/>
      <c r="Q55" s="1076"/>
      <c r="R55" s="1076"/>
      <c r="S55" s="1076"/>
      <c r="T55" s="1076"/>
      <c r="U55" s="1076"/>
      <c r="V55" s="1076"/>
      <c r="W55" s="1076"/>
      <c r="X55" s="1076"/>
      <c r="Y55" s="1076"/>
      <c r="Z55" s="1076"/>
      <c r="AA55" s="1076"/>
      <c r="AB55" s="1076"/>
      <c r="AC55" s="1076"/>
      <c r="AD55" s="1076"/>
      <c r="AE55" s="1076"/>
      <c r="AF55" s="1076"/>
      <c r="AG55" s="321"/>
      <c r="AH55" s="283"/>
      <c r="AI55" s="281"/>
      <c r="AJ55" s="282"/>
      <c r="AK55" s="629"/>
      <c r="AL55" s="594"/>
      <c r="AM55" s="580"/>
      <c r="AN55" s="1295"/>
      <c r="AO55" s="574"/>
      <c r="AP55" s="875">
        <f t="shared" si="14"/>
        <v>0</v>
      </c>
      <c r="AQ55" s="26"/>
      <c r="AR55" s="26"/>
      <c r="AS55" s="26"/>
      <c r="AT55" s="26"/>
      <c r="AU55" s="26"/>
      <c r="AV55" s="26"/>
      <c r="AW55" s="26"/>
      <c r="AX55" s="26"/>
      <c r="AY55" s="26"/>
      <c r="AZ55" s="26"/>
      <c r="BA55" s="26"/>
      <c r="BB55" s="26"/>
      <c r="BC55" s="26"/>
      <c r="BD55" s="26"/>
      <c r="BE55" s="26"/>
      <c r="BF55" s="26"/>
      <c r="BG55" s="26"/>
      <c r="BH55" s="26"/>
      <c r="BI55" s="26"/>
      <c r="BJ55" s="26"/>
    </row>
    <row r="56" spans="1:62">
      <c r="A56" s="1222"/>
      <c r="B56" s="1223"/>
      <c r="C56" s="1223"/>
      <c r="D56" s="1223"/>
      <c r="E56" s="1223"/>
      <c r="F56" s="1223"/>
      <c r="G56" s="1224"/>
      <c r="H56" s="1212" t="str">
        <f>"3."</f>
        <v>3.</v>
      </c>
      <c r="I56" s="1076"/>
      <c r="J56" s="1076"/>
      <c r="K56" s="1157" t="s">
        <v>82</v>
      </c>
      <c r="L56" s="1076"/>
      <c r="M56" s="1076"/>
      <c r="N56" s="1076"/>
      <c r="O56" s="1076"/>
      <c r="P56" s="1076"/>
      <c r="Q56" s="1076"/>
      <c r="R56" s="1076"/>
      <c r="S56" s="1076"/>
      <c r="T56" s="1076"/>
      <c r="U56" s="1076"/>
      <c r="V56" s="1076"/>
      <c r="W56" s="1076"/>
      <c r="X56" s="1076"/>
      <c r="Y56" s="1076"/>
      <c r="Z56" s="1076"/>
      <c r="AA56" s="1076"/>
      <c r="AB56" s="1076"/>
      <c r="AC56" s="1076"/>
      <c r="AD56" s="1076"/>
      <c r="AE56" s="1076"/>
      <c r="AF56" s="1076"/>
      <c r="AG56" s="321"/>
      <c r="AH56" s="283"/>
      <c r="AI56" s="281"/>
      <c r="AJ56" s="282"/>
      <c r="AK56" s="629"/>
      <c r="AL56" s="594"/>
      <c r="AM56" s="580"/>
      <c r="AN56" s="1295"/>
      <c r="AO56" s="574"/>
      <c r="AP56" s="875">
        <f t="shared" si="14"/>
        <v>0</v>
      </c>
      <c r="AQ56" s="26"/>
      <c r="AR56" s="26"/>
      <c r="AS56" s="26"/>
      <c r="AT56" s="26"/>
      <c r="AU56" s="26"/>
      <c r="AV56" s="26"/>
      <c r="AW56" s="26"/>
      <c r="AX56" s="26"/>
      <c r="AY56" s="26"/>
      <c r="AZ56" s="26"/>
      <c r="BA56" s="26"/>
      <c r="BB56" s="26"/>
      <c r="BC56" s="26"/>
      <c r="BD56" s="26"/>
      <c r="BE56" s="26"/>
      <c r="BF56" s="26"/>
      <c r="BG56" s="26"/>
      <c r="BH56" s="26"/>
      <c r="BI56" s="26"/>
      <c r="BJ56" s="26"/>
    </row>
    <row r="57" spans="1:62">
      <c r="A57" s="1222"/>
      <c r="B57" s="1223"/>
      <c r="C57" s="1223"/>
      <c r="D57" s="1223"/>
      <c r="E57" s="1223"/>
      <c r="F57" s="1223"/>
      <c r="G57" s="1224"/>
      <c r="H57" s="1212" t="str">
        <f>"4."</f>
        <v>4.</v>
      </c>
      <c r="I57" s="1076"/>
      <c r="J57" s="1076"/>
      <c r="K57" s="1157" t="s">
        <v>83</v>
      </c>
      <c r="L57" s="1076"/>
      <c r="M57" s="1076"/>
      <c r="N57" s="1076"/>
      <c r="O57" s="1076"/>
      <c r="P57" s="1076"/>
      <c r="Q57" s="1076"/>
      <c r="R57" s="1076"/>
      <c r="S57" s="1076"/>
      <c r="T57" s="1076"/>
      <c r="U57" s="1076"/>
      <c r="V57" s="1076"/>
      <c r="W57" s="1076"/>
      <c r="X57" s="1076"/>
      <c r="Y57" s="1076"/>
      <c r="Z57" s="1076"/>
      <c r="AA57" s="1076"/>
      <c r="AB57" s="1076"/>
      <c r="AC57" s="1076"/>
      <c r="AD57" s="1076"/>
      <c r="AE57" s="1076"/>
      <c r="AF57" s="1076"/>
      <c r="AG57" s="321"/>
      <c r="AH57" s="283"/>
      <c r="AI57" s="281"/>
      <c r="AJ57" s="282"/>
      <c r="AK57" s="629"/>
      <c r="AL57" s="594"/>
      <c r="AM57" s="580"/>
      <c r="AN57" s="1295"/>
      <c r="AO57" s="574"/>
      <c r="AP57" s="875">
        <f t="shared" si="14"/>
        <v>0</v>
      </c>
      <c r="AQ57" s="26"/>
      <c r="AR57" s="26"/>
      <c r="AS57" s="26"/>
      <c r="AT57" s="26"/>
      <c r="AU57" s="26"/>
      <c r="AV57" s="26"/>
      <c r="AW57" s="26"/>
      <c r="AX57" s="26"/>
      <c r="AY57" s="26"/>
      <c r="AZ57" s="26"/>
      <c r="BA57" s="26"/>
      <c r="BB57" s="26"/>
      <c r="BC57" s="26"/>
      <c r="BD57" s="26"/>
      <c r="BE57" s="26"/>
      <c r="BF57" s="26"/>
      <c r="BG57" s="26"/>
      <c r="BH57" s="26"/>
      <c r="BI57" s="26"/>
      <c r="BJ57" s="26"/>
    </row>
    <row r="58" spans="1:62">
      <c r="A58" s="1222"/>
      <c r="B58" s="1223"/>
      <c r="C58" s="1223"/>
      <c r="D58" s="1223"/>
      <c r="E58" s="1223"/>
      <c r="F58" s="1223"/>
      <c r="G58" s="1224"/>
      <c r="H58" s="1212" t="str">
        <f>"5."</f>
        <v>5.</v>
      </c>
      <c r="I58" s="1076"/>
      <c r="J58" s="1076"/>
      <c r="K58" s="1158" t="s">
        <v>84</v>
      </c>
      <c r="L58" s="1159"/>
      <c r="M58" s="1159"/>
      <c r="N58" s="1159"/>
      <c r="O58" s="1159"/>
      <c r="P58" s="1159"/>
      <c r="Q58" s="1159"/>
      <c r="R58" s="1159"/>
      <c r="S58" s="1159"/>
      <c r="T58" s="1159"/>
      <c r="U58" s="1159"/>
      <c r="V58" s="1159"/>
      <c r="W58" s="1159"/>
      <c r="X58" s="1159"/>
      <c r="Y58" s="1159"/>
      <c r="Z58" s="1159"/>
      <c r="AA58" s="1159"/>
      <c r="AB58" s="1159"/>
      <c r="AC58" s="1159"/>
      <c r="AD58" s="1159"/>
      <c r="AE58" s="1159"/>
      <c r="AF58" s="1159"/>
      <c r="AG58" s="544"/>
      <c r="AH58" s="283"/>
      <c r="AI58" s="281"/>
      <c r="AJ58" s="282"/>
      <c r="AK58" s="629"/>
      <c r="AL58" s="594"/>
      <c r="AM58" s="580"/>
      <c r="AN58" s="1295"/>
      <c r="AO58" s="574"/>
      <c r="AP58" s="881">
        <f t="shared" si="14"/>
        <v>0</v>
      </c>
      <c r="AQ58" s="26"/>
      <c r="AR58" s="26"/>
      <c r="AS58" s="26"/>
      <c r="AT58" s="26"/>
      <c r="AU58" s="26"/>
      <c r="AV58" s="26"/>
      <c r="AW58" s="26"/>
      <c r="AX58" s="26"/>
      <c r="AY58" s="26"/>
      <c r="AZ58" s="26"/>
      <c r="BA58" s="26"/>
      <c r="BB58" s="26"/>
      <c r="BC58" s="26"/>
      <c r="BD58" s="26"/>
      <c r="BE58" s="26"/>
      <c r="BF58" s="26"/>
      <c r="BG58" s="26"/>
      <c r="BH58" s="26"/>
      <c r="BI58" s="26"/>
      <c r="BJ58" s="26"/>
    </row>
    <row r="59" spans="1:62">
      <c r="A59" s="1257"/>
      <c r="B59" s="1258"/>
      <c r="C59" s="1258"/>
      <c r="D59" s="1258"/>
      <c r="E59" s="1258"/>
      <c r="F59" s="1258"/>
      <c r="G59" s="1259"/>
      <c r="H59" s="1262" t="s">
        <v>70</v>
      </c>
      <c r="I59" s="1104"/>
      <c r="J59" s="1155"/>
      <c r="K59" s="1106"/>
      <c r="L59" s="1160" t="s">
        <v>86</v>
      </c>
      <c r="M59" s="1104"/>
      <c r="N59" s="1104"/>
      <c r="O59" s="1104"/>
      <c r="P59" s="1104"/>
      <c r="Q59" s="1104"/>
      <c r="R59" s="1104"/>
      <c r="S59" s="1104"/>
      <c r="T59" s="1104"/>
      <c r="U59" s="1104"/>
      <c r="V59" s="1104"/>
      <c r="W59" s="1104"/>
      <c r="X59" s="1104"/>
      <c r="Y59" s="1104"/>
      <c r="Z59" s="1104"/>
      <c r="AA59" s="1104"/>
      <c r="AB59" s="1104"/>
      <c r="AC59" s="1104"/>
      <c r="AD59" s="1104"/>
      <c r="AE59" s="1104"/>
      <c r="AF59" s="45"/>
      <c r="AG59" s="613"/>
      <c r="AH59" s="283"/>
      <c r="AI59" s="281"/>
      <c r="AJ59" s="282"/>
      <c r="AK59" s="629"/>
      <c r="AL59" s="594"/>
      <c r="AM59" s="631"/>
      <c r="AN59" s="1295"/>
      <c r="AO59" s="574"/>
      <c r="AP59" s="867"/>
      <c r="AQ59" s="26"/>
      <c r="AR59" s="26"/>
      <c r="AS59" s="26"/>
      <c r="AT59" s="26"/>
      <c r="AU59" s="26"/>
      <c r="AV59" s="26"/>
      <c r="AW59" s="26"/>
      <c r="AX59" s="26"/>
      <c r="AY59" s="26"/>
      <c r="AZ59" s="26"/>
      <c r="BA59" s="26"/>
      <c r="BB59" s="26"/>
      <c r="BC59" s="26"/>
      <c r="BD59" s="26"/>
      <c r="BE59" s="26"/>
      <c r="BF59" s="26"/>
      <c r="BG59" s="26"/>
      <c r="BH59" s="26"/>
      <c r="BI59" s="26"/>
      <c r="BJ59" s="26"/>
    </row>
    <row r="60" spans="1:62" ht="13.5" thickBot="1">
      <c r="A60" s="1280" t="s">
        <v>87</v>
      </c>
      <c r="B60" s="1148"/>
      <c r="C60" s="1148"/>
      <c r="D60" s="1148"/>
      <c r="E60" s="1148"/>
      <c r="F60" s="1148"/>
      <c r="G60" s="1148"/>
      <c r="H60" s="1148"/>
      <c r="I60" s="1148"/>
      <c r="J60" s="1148"/>
      <c r="K60" s="1148"/>
      <c r="L60" s="1148"/>
      <c r="M60" s="1148"/>
      <c r="N60" s="1148"/>
      <c r="O60" s="1148"/>
      <c r="P60" s="1148"/>
      <c r="Q60" s="1148"/>
      <c r="R60" s="1148"/>
      <c r="S60" s="1148"/>
      <c r="T60" s="1148"/>
      <c r="U60" s="1148"/>
      <c r="V60" s="1148"/>
      <c r="W60" s="1148"/>
      <c r="X60" s="1148"/>
      <c r="Y60" s="1148"/>
      <c r="Z60" s="1148"/>
      <c r="AA60" s="1148"/>
      <c r="AB60" s="1148"/>
      <c r="AC60" s="1148"/>
      <c r="AD60" s="1148"/>
      <c r="AE60" s="1148"/>
      <c r="AF60" s="81"/>
      <c r="AG60" s="175">
        <f>SUM(AG54:AG58)</f>
        <v>0</v>
      </c>
      <c r="AH60" s="283"/>
      <c r="AI60" s="281"/>
      <c r="AJ60" s="282"/>
      <c r="AK60" s="629"/>
      <c r="AL60" s="594"/>
      <c r="AM60" s="43">
        <f>SUM(AM54:AM58)</f>
        <v>0</v>
      </c>
      <c r="AN60" s="1295"/>
      <c r="AO60" s="574"/>
      <c r="AP60" s="895">
        <f t="shared" ref="AP60:AP61" si="15">SUM(AP54:AP58)</f>
        <v>0</v>
      </c>
      <c r="AQ60" s="26"/>
      <c r="AR60" s="26"/>
      <c r="AS60" s="26"/>
      <c r="AT60" s="26"/>
      <c r="AU60" s="26"/>
      <c r="AV60" s="26"/>
      <c r="AW60" s="26"/>
      <c r="AX60" s="26"/>
      <c r="AY60" s="26"/>
      <c r="AZ60" s="26"/>
      <c r="BA60" s="26"/>
      <c r="BB60" s="26"/>
      <c r="BC60" s="26"/>
      <c r="BD60" s="26"/>
      <c r="BE60" s="26"/>
      <c r="BF60" s="26"/>
      <c r="BG60" s="26"/>
      <c r="BH60" s="26"/>
      <c r="BI60" s="26"/>
      <c r="BJ60" s="26"/>
    </row>
    <row r="61" spans="1:62">
      <c r="A61" s="1282" t="s">
        <v>88</v>
      </c>
      <c r="B61" s="1283"/>
      <c r="C61" s="1283"/>
      <c r="D61" s="1283"/>
      <c r="E61" s="1283"/>
      <c r="F61" s="1283"/>
      <c r="G61" s="1283"/>
      <c r="H61" s="1283"/>
      <c r="I61" s="1283"/>
      <c r="J61" s="1283"/>
      <c r="K61" s="1283"/>
      <c r="L61" s="1283"/>
      <c r="M61" s="1283"/>
      <c r="N61" s="1283"/>
      <c r="O61" s="1283"/>
      <c r="P61" s="1283"/>
      <c r="Q61" s="1283"/>
      <c r="R61" s="1283"/>
      <c r="S61" s="1283"/>
      <c r="T61" s="1283"/>
      <c r="U61" s="1283"/>
      <c r="V61" s="1283"/>
      <c r="W61" s="1283"/>
      <c r="X61" s="1283"/>
      <c r="Y61" s="1283"/>
      <c r="Z61" s="1283"/>
      <c r="AA61" s="1283"/>
      <c r="AB61" s="1283"/>
      <c r="AC61" s="1283"/>
      <c r="AD61" s="1283"/>
      <c r="AE61" s="1283"/>
      <c r="AF61" s="171"/>
      <c r="AG61" s="611"/>
      <c r="AH61" s="283"/>
      <c r="AI61" s="281"/>
      <c r="AJ61" s="282"/>
      <c r="AK61" s="629"/>
      <c r="AL61" s="594"/>
      <c r="AM61" s="620"/>
      <c r="AN61" s="1295"/>
      <c r="AO61" s="574"/>
      <c r="AP61" s="859">
        <f t="shared" si="15"/>
        <v>0</v>
      </c>
      <c r="AQ61" s="26"/>
      <c r="AR61" s="26"/>
      <c r="AS61" s="26"/>
      <c r="AT61" s="26"/>
      <c r="AU61" s="26"/>
      <c r="AV61" s="26"/>
      <c r="AW61" s="26"/>
      <c r="AX61" s="26"/>
      <c r="AY61" s="26"/>
      <c r="AZ61" s="26"/>
      <c r="BA61" s="26"/>
      <c r="BB61" s="26"/>
      <c r="BC61" s="26"/>
      <c r="BD61" s="26"/>
      <c r="BE61" s="26"/>
      <c r="BF61" s="26"/>
      <c r="BG61" s="26"/>
      <c r="BH61" s="26"/>
      <c r="BI61" s="26"/>
      <c r="BJ61" s="26"/>
    </row>
    <row r="62" spans="1:62">
      <c r="A62" s="1219"/>
      <c r="B62" s="1220"/>
      <c r="C62" s="1220"/>
      <c r="D62" s="1220"/>
      <c r="E62" s="1220"/>
      <c r="F62" s="1220"/>
      <c r="G62" s="1221"/>
      <c r="H62" s="1149" t="str">
        <f>"1."</f>
        <v>1.</v>
      </c>
      <c r="I62" s="1069"/>
      <c r="J62" s="1069"/>
      <c r="K62" s="1150" t="s">
        <v>112</v>
      </c>
      <c r="L62" s="1069"/>
      <c r="M62" s="1069"/>
      <c r="N62" s="1069"/>
      <c r="O62" s="1069"/>
      <c r="P62" s="1069"/>
      <c r="Q62" s="1069"/>
      <c r="R62" s="1069"/>
      <c r="S62" s="1069"/>
      <c r="T62" s="1069"/>
      <c r="U62" s="1069"/>
      <c r="V62" s="1069"/>
      <c r="W62" s="1069"/>
      <c r="X62" s="1069"/>
      <c r="Y62" s="1069"/>
      <c r="Z62" s="1069"/>
      <c r="AA62" s="1069"/>
      <c r="AB62" s="1069"/>
      <c r="AC62" s="1069"/>
      <c r="AD62" s="1069"/>
      <c r="AE62" s="1069"/>
      <c r="AF62" s="1069"/>
      <c r="AG62" s="321"/>
      <c r="AH62" s="283"/>
      <c r="AI62" s="281"/>
      <c r="AJ62" s="282"/>
      <c r="AK62" s="629"/>
      <c r="AL62" s="594"/>
      <c r="AM62" s="580"/>
      <c r="AN62" s="1295"/>
      <c r="AO62" s="574"/>
      <c r="AP62" s="875">
        <f t="shared" ref="AP62:AP71" si="16">AG62+AM62</f>
        <v>0</v>
      </c>
      <c r="AQ62" s="26"/>
      <c r="AR62" s="26"/>
      <c r="AS62" s="26"/>
      <c r="AT62" s="26"/>
      <c r="AU62" s="26"/>
      <c r="AV62" s="26"/>
      <c r="AW62" s="26"/>
      <c r="AX62" s="26"/>
      <c r="AY62" s="26"/>
      <c r="AZ62" s="26"/>
      <c r="BA62" s="26"/>
      <c r="BB62" s="26"/>
      <c r="BC62" s="26"/>
      <c r="BD62" s="26"/>
      <c r="BE62" s="26"/>
      <c r="BF62" s="26"/>
      <c r="BG62" s="26"/>
      <c r="BH62" s="26"/>
      <c r="BI62" s="26"/>
      <c r="BJ62" s="26"/>
    </row>
    <row r="63" spans="1:62">
      <c r="A63" s="1222"/>
      <c r="B63" s="1223"/>
      <c r="C63" s="1223"/>
      <c r="D63" s="1223"/>
      <c r="E63" s="1223"/>
      <c r="F63" s="1223"/>
      <c r="G63" s="1224"/>
      <c r="H63" s="1212" t="str">
        <f>"2."</f>
        <v>2.</v>
      </c>
      <c r="I63" s="1076"/>
      <c r="J63" s="1076"/>
      <c r="K63" s="1163" t="s">
        <v>113</v>
      </c>
      <c r="L63" s="1076"/>
      <c r="M63" s="1076"/>
      <c r="N63" s="1076"/>
      <c r="O63" s="1076"/>
      <c r="P63" s="1076"/>
      <c r="Q63" s="1076"/>
      <c r="R63" s="1076"/>
      <c r="S63" s="1076"/>
      <c r="T63" s="1076"/>
      <c r="U63" s="1076"/>
      <c r="V63" s="1076"/>
      <c r="W63" s="1076"/>
      <c r="X63" s="1076"/>
      <c r="Y63" s="1076"/>
      <c r="Z63" s="1076"/>
      <c r="AA63" s="1076"/>
      <c r="AB63" s="1076"/>
      <c r="AC63" s="1076"/>
      <c r="AD63" s="1076"/>
      <c r="AE63" s="1076"/>
      <c r="AF63" s="176"/>
      <c r="AG63" s="321"/>
      <c r="AH63" s="283"/>
      <c r="AI63" s="281"/>
      <c r="AJ63" s="282"/>
      <c r="AK63" s="629"/>
      <c r="AL63" s="594"/>
      <c r="AM63" s="580"/>
      <c r="AN63" s="1295"/>
      <c r="AO63" s="574"/>
      <c r="AP63" s="875">
        <f t="shared" si="16"/>
        <v>0</v>
      </c>
      <c r="AQ63" s="26"/>
      <c r="AR63" s="26"/>
      <c r="AS63" s="26"/>
      <c r="AT63" s="26"/>
      <c r="AU63" s="26"/>
      <c r="AV63" s="26"/>
      <c r="AW63" s="26"/>
      <c r="AX63" s="26"/>
      <c r="AY63" s="26"/>
      <c r="AZ63" s="26"/>
      <c r="BA63" s="26"/>
      <c r="BB63" s="26"/>
      <c r="BC63" s="26"/>
      <c r="BD63" s="26"/>
      <c r="BE63" s="26"/>
      <c r="BF63" s="26"/>
      <c r="BG63" s="26"/>
      <c r="BH63" s="26"/>
      <c r="BI63" s="26"/>
      <c r="BJ63" s="26"/>
    </row>
    <row r="64" spans="1:62">
      <c r="A64" s="1222"/>
      <c r="B64" s="1223"/>
      <c r="C64" s="1223"/>
      <c r="D64" s="1223"/>
      <c r="E64" s="1223"/>
      <c r="F64" s="1223"/>
      <c r="G64" s="1224"/>
      <c r="H64" s="1212" t="str">
        <f>"3."</f>
        <v>3.</v>
      </c>
      <c r="I64" s="1076"/>
      <c r="J64" s="1076"/>
      <c r="K64" s="1157" t="s">
        <v>91</v>
      </c>
      <c r="L64" s="1076"/>
      <c r="M64" s="1076"/>
      <c r="N64" s="1076"/>
      <c r="O64" s="1076"/>
      <c r="P64" s="1076"/>
      <c r="Q64" s="1076"/>
      <c r="R64" s="1076"/>
      <c r="S64" s="1076"/>
      <c r="T64" s="1076"/>
      <c r="U64" s="1076"/>
      <c r="V64" s="1076"/>
      <c r="W64" s="1076"/>
      <c r="X64" s="1076"/>
      <c r="Y64" s="1076"/>
      <c r="Z64" s="1076"/>
      <c r="AA64" s="1076"/>
      <c r="AB64" s="1076"/>
      <c r="AC64" s="1076"/>
      <c r="AD64" s="1076"/>
      <c r="AE64" s="1076"/>
      <c r="AF64" s="1076"/>
      <c r="AG64" s="321"/>
      <c r="AH64" s="283"/>
      <c r="AI64" s="281"/>
      <c r="AJ64" s="282"/>
      <c r="AK64" s="629"/>
      <c r="AL64" s="594"/>
      <c r="AM64" s="580"/>
      <c r="AN64" s="1295"/>
      <c r="AO64" s="574"/>
      <c r="AP64" s="875">
        <f t="shared" si="16"/>
        <v>0</v>
      </c>
      <c r="AQ64" s="26"/>
      <c r="AR64" s="26"/>
      <c r="AS64" s="26"/>
      <c r="AT64" s="26"/>
      <c r="AU64" s="26"/>
      <c r="AV64" s="26"/>
      <c r="AW64" s="26"/>
      <c r="AX64" s="26"/>
      <c r="AY64" s="26"/>
      <c r="AZ64" s="26"/>
      <c r="BA64" s="26"/>
      <c r="BB64" s="26"/>
      <c r="BC64" s="26"/>
      <c r="BD64" s="26"/>
      <c r="BE64" s="26"/>
      <c r="BF64" s="26"/>
      <c r="BG64" s="26"/>
      <c r="BH64" s="26"/>
      <c r="BI64" s="26"/>
      <c r="BJ64" s="26"/>
    </row>
    <row r="65" spans="1:62">
      <c r="A65" s="1222"/>
      <c r="B65" s="1223"/>
      <c r="C65" s="1223"/>
      <c r="D65" s="1223"/>
      <c r="E65" s="1223"/>
      <c r="F65" s="1223"/>
      <c r="G65" s="1224"/>
      <c r="H65" s="1212" t="str">
        <f>"4."</f>
        <v>4.</v>
      </c>
      <c r="I65" s="1076"/>
      <c r="J65" s="1076"/>
      <c r="K65" s="1157" t="s">
        <v>114</v>
      </c>
      <c r="L65" s="1076"/>
      <c r="M65" s="1076"/>
      <c r="N65" s="1076"/>
      <c r="O65" s="1076"/>
      <c r="P65" s="1076"/>
      <c r="Q65" s="1076"/>
      <c r="R65" s="1076"/>
      <c r="S65" s="1076"/>
      <c r="T65" s="1076"/>
      <c r="U65" s="1076"/>
      <c r="V65" s="1076"/>
      <c r="W65" s="1076"/>
      <c r="X65" s="1076"/>
      <c r="Y65" s="1076"/>
      <c r="Z65" s="1076"/>
      <c r="AA65" s="1076"/>
      <c r="AB65" s="1076"/>
      <c r="AC65" s="1076"/>
      <c r="AD65" s="1076"/>
      <c r="AE65" s="1076"/>
      <c r="AF65" s="1076"/>
      <c r="AG65" s="321"/>
      <c r="AH65" s="283"/>
      <c r="AI65" s="281"/>
      <c r="AJ65" s="282"/>
      <c r="AK65" s="629"/>
      <c r="AL65" s="594"/>
      <c r="AM65" s="580"/>
      <c r="AN65" s="1295"/>
      <c r="AO65" s="574"/>
      <c r="AP65" s="875">
        <f t="shared" si="16"/>
        <v>0</v>
      </c>
      <c r="AQ65" s="26"/>
      <c r="AR65" s="26"/>
      <c r="AS65" s="26"/>
      <c r="AT65" s="26"/>
      <c r="AU65" s="26"/>
      <c r="AV65" s="26"/>
      <c r="AW65" s="26"/>
      <c r="AX65" s="26"/>
      <c r="AY65" s="26"/>
      <c r="AZ65" s="26"/>
      <c r="BA65" s="26"/>
      <c r="BB65" s="26"/>
      <c r="BC65" s="26"/>
      <c r="BD65" s="26"/>
      <c r="BE65" s="26"/>
      <c r="BF65" s="26"/>
      <c r="BG65" s="26"/>
      <c r="BH65" s="26"/>
      <c r="BI65" s="26"/>
      <c r="BJ65" s="26"/>
    </row>
    <row r="66" spans="1:62">
      <c r="A66" s="1222"/>
      <c r="B66" s="1117"/>
      <c r="C66" s="1117"/>
      <c r="D66" s="1117"/>
      <c r="E66" s="1117"/>
      <c r="F66" s="1117"/>
      <c r="G66" s="1224"/>
      <c r="H66" s="1212" t="str">
        <f>"5."</f>
        <v>5.</v>
      </c>
      <c r="I66" s="1076"/>
      <c r="J66" s="1076"/>
      <c r="K66" s="1164" t="str">
        <f>'Year 2'!K66:AF66</f>
        <v>Subaward/Consortium (1)</v>
      </c>
      <c r="L66" s="1063"/>
      <c r="M66" s="1063"/>
      <c r="N66" s="1063"/>
      <c r="O66" s="1063"/>
      <c r="P66" s="1063"/>
      <c r="Q66" s="1063"/>
      <c r="R66" s="1063"/>
      <c r="S66" s="1063"/>
      <c r="T66" s="1063"/>
      <c r="U66" s="1063"/>
      <c r="V66" s="1063"/>
      <c r="W66" s="1063"/>
      <c r="X66" s="1063"/>
      <c r="Y66" s="1063"/>
      <c r="Z66" s="1063"/>
      <c r="AA66" s="1063"/>
      <c r="AB66" s="1063"/>
      <c r="AC66" s="1063"/>
      <c r="AD66" s="1063"/>
      <c r="AE66" s="1063"/>
      <c r="AF66" s="1063"/>
      <c r="AG66" s="321"/>
      <c r="AH66" s="372">
        <f>IF(('Year 1'!AG66+'Year 2'!AG66)&gt;25000,0,IF(('Year 1'!AG66+'Year 2'!AG66+'Year 3'!AG66)&lt;25000,AG66,(25000-('Year 1'!AG66+'Year 2'!AG66))))</f>
        <v>0</v>
      </c>
      <c r="AI66" s="281">
        <f>IF('Year 1'!AG66 + 'Year 2'!AG66+AG66 &lt;= 25000, 0, IF('Year 1'!AG66+'Year 2'!AG66 &gt; 25000, AG66, IF('Year 1'!AG66 + 'Year 2'!AG66+AG66 &gt; 25000, 'Year 1'!AG66 + 'Year 2'!AG66+AG66 - 25000, 0)))</f>
        <v>0</v>
      </c>
      <c r="AJ66" s="282"/>
      <c r="AK66" s="629"/>
      <c r="AL66" s="704"/>
      <c r="AM66" s="705"/>
      <c r="AN66" s="1295"/>
      <c r="AO66" s="574"/>
      <c r="AP66" s="875">
        <f>AG66+AM66</f>
        <v>0</v>
      </c>
      <c r="AQ66" s="26"/>
      <c r="AR66" s="26"/>
      <c r="AS66" s="26"/>
      <c r="AT66" s="26"/>
      <c r="AU66" s="26"/>
      <c r="AV66" s="26"/>
      <c r="AW66" s="26"/>
      <c r="AX66" s="26"/>
      <c r="AY66" s="26"/>
      <c r="AZ66" s="26"/>
      <c r="BA66" s="26"/>
      <c r="BB66" s="26"/>
      <c r="BC66" s="26"/>
      <c r="BD66" s="26"/>
      <c r="BE66" s="26"/>
      <c r="BF66" s="26"/>
      <c r="BG66" s="26"/>
      <c r="BH66" s="26"/>
      <c r="BI66" s="26"/>
      <c r="BJ66" s="26"/>
    </row>
    <row r="67" spans="1:62" outlineLevel="1">
      <c r="A67" s="418"/>
      <c r="B67" s="198"/>
      <c r="C67" s="198"/>
      <c r="D67" s="198"/>
      <c r="E67" s="198"/>
      <c r="F67" s="198"/>
      <c r="G67" s="241"/>
      <c r="H67" s="1212" t="str">
        <f>"6."</f>
        <v>6.</v>
      </c>
      <c r="I67" s="1076"/>
      <c r="J67" s="1076"/>
      <c r="K67" s="1164" t="str">
        <f>'Year 2'!K67:AF67</f>
        <v>Subaward/Consortium (2)</v>
      </c>
      <c r="L67" s="1063"/>
      <c r="M67" s="1063"/>
      <c r="N67" s="1063"/>
      <c r="O67" s="1063"/>
      <c r="P67" s="1063"/>
      <c r="Q67" s="1063"/>
      <c r="R67" s="1063"/>
      <c r="S67" s="1063"/>
      <c r="T67" s="1063"/>
      <c r="U67" s="1063"/>
      <c r="V67" s="1063"/>
      <c r="W67" s="1063"/>
      <c r="X67" s="1063"/>
      <c r="Y67" s="1063"/>
      <c r="Z67" s="1063"/>
      <c r="AA67" s="1063"/>
      <c r="AB67" s="1063"/>
      <c r="AC67" s="1063"/>
      <c r="AD67" s="1063"/>
      <c r="AE67" s="1063"/>
      <c r="AF67" s="1063"/>
      <c r="AG67" s="321"/>
      <c r="AH67" s="372">
        <f>IF(('Year 1'!AG67+'Year 2'!AG67)&gt;25000,0,IF(('Year 1'!AG67+'Year 2'!AG67+'Year 3'!AG67)&lt;25000,AG67,(25000-('Year 1'!AG67+'Year 2'!AG67))))</f>
        <v>0</v>
      </c>
      <c r="AI67" s="281">
        <f>IF('Year 1'!AG67 + 'Year 2'!AG67+AG67 &lt;= 25000, 0, IF('Year 1'!AG67+'Year 2'!AG67 &gt; 25000, AG67, IF('Year 1'!AG67 + 'Year 2'!AG67+AG67 &gt; 25000, 'Year 1'!AG67 + 'Year 2'!AG67+AG67 - 25000, 0)))</f>
        <v>0</v>
      </c>
      <c r="AJ67" s="282"/>
      <c r="AK67" s="629"/>
      <c r="AL67" s="704"/>
      <c r="AM67" s="705"/>
      <c r="AN67" s="1295"/>
      <c r="AO67" s="574"/>
      <c r="AP67" s="875">
        <f>AG67+AM67</f>
        <v>0</v>
      </c>
      <c r="AQ67" s="26"/>
      <c r="AR67" s="26"/>
      <c r="AS67" s="26"/>
      <c r="AT67" s="26"/>
      <c r="AU67" s="26"/>
      <c r="AV67" s="26"/>
      <c r="AW67" s="26"/>
      <c r="AX67" s="26"/>
      <c r="AY67" s="26"/>
      <c r="AZ67" s="26"/>
      <c r="BA67" s="26"/>
      <c r="BB67" s="26"/>
      <c r="BC67" s="26"/>
      <c r="BD67" s="26"/>
      <c r="BE67" s="26"/>
      <c r="BF67" s="26"/>
      <c r="BG67" s="26"/>
      <c r="BH67" s="26"/>
      <c r="BI67" s="26"/>
      <c r="BJ67" s="26"/>
    </row>
    <row r="68" spans="1:62" outlineLevel="1">
      <c r="A68" s="418"/>
      <c r="B68" s="198"/>
      <c r="C68" s="198"/>
      <c r="D68" s="198"/>
      <c r="E68" s="198"/>
      <c r="F68" s="198"/>
      <c r="G68" s="241"/>
      <c r="H68" s="1212" t="str">
        <f>"7."</f>
        <v>7.</v>
      </c>
      <c r="I68" s="1076"/>
      <c r="J68" s="1076"/>
      <c r="K68" s="1164" t="str">
        <f>'Year 2'!K68:AF68</f>
        <v>Subaward/Consortium (3)</v>
      </c>
      <c r="L68" s="1063"/>
      <c r="M68" s="1063"/>
      <c r="N68" s="1063"/>
      <c r="O68" s="1063"/>
      <c r="P68" s="1063"/>
      <c r="Q68" s="1063"/>
      <c r="R68" s="1063"/>
      <c r="S68" s="1063"/>
      <c r="T68" s="1063"/>
      <c r="U68" s="1063"/>
      <c r="V68" s="1063"/>
      <c r="W68" s="1063"/>
      <c r="X68" s="1063"/>
      <c r="Y68" s="1063"/>
      <c r="Z68" s="1063"/>
      <c r="AA68" s="1063"/>
      <c r="AB68" s="1063"/>
      <c r="AC68" s="1063"/>
      <c r="AD68" s="1063"/>
      <c r="AE68" s="1063"/>
      <c r="AF68" s="1063"/>
      <c r="AG68" s="321"/>
      <c r="AH68" s="372">
        <f>IF(('Year 1'!AG68+'Year 2'!AG68)&gt;25000,0,IF(('Year 1'!AG68+'Year 2'!AG68+'Year 3'!AG68)&lt;25000,AG68,(25000-('Year 1'!AG68+'Year 2'!AG68))))</f>
        <v>0</v>
      </c>
      <c r="AI68" s="281">
        <f>IF('Year 1'!AG68 + 'Year 2'!AG68+AG68 &lt;= 25000, 0, IF('Year 1'!AG68+'Year 2'!AG68 &gt; 25000, AG68, IF('Year 1'!AG68 + 'Year 2'!AG68+AG68 &gt; 25000, 'Year 1'!AG68 + 'Year 2'!AG68+AG68 - 25000, 0)))</f>
        <v>0</v>
      </c>
      <c r="AJ68" s="282"/>
      <c r="AK68" s="629"/>
      <c r="AL68" s="594"/>
      <c r="AM68" s="580"/>
      <c r="AN68" s="1295"/>
      <c r="AO68" s="574"/>
      <c r="AP68" s="875">
        <f t="shared" si="16"/>
        <v>0</v>
      </c>
      <c r="AQ68" s="26"/>
      <c r="AR68" s="26"/>
      <c r="AS68" s="26"/>
      <c r="AT68" s="26"/>
      <c r="AU68" s="26"/>
      <c r="AV68" s="26"/>
      <c r="AW68" s="26"/>
      <c r="AX68" s="26"/>
      <c r="AY68" s="26"/>
      <c r="AZ68" s="26"/>
      <c r="BA68" s="26"/>
      <c r="BB68" s="26"/>
      <c r="BC68" s="26"/>
      <c r="BD68" s="26"/>
      <c r="BE68" s="26"/>
      <c r="BF68" s="26"/>
      <c r="BG68" s="26"/>
      <c r="BH68" s="26"/>
      <c r="BI68" s="26"/>
      <c r="BJ68" s="26"/>
    </row>
    <row r="69" spans="1:62" outlineLevel="1">
      <c r="A69" s="418"/>
      <c r="B69" s="198"/>
      <c r="C69" s="198"/>
      <c r="D69" s="198"/>
      <c r="E69" s="198"/>
      <c r="F69" s="198"/>
      <c r="G69" s="241"/>
      <c r="H69" s="1212" t="str">
        <f>"8."</f>
        <v>8.</v>
      </c>
      <c r="I69" s="1076"/>
      <c r="J69" s="1076"/>
      <c r="K69" s="1164" t="str">
        <f>'Year 2'!K69:AF69</f>
        <v>Subaward/Consortium (4)</v>
      </c>
      <c r="L69" s="1063"/>
      <c r="M69" s="1063"/>
      <c r="N69" s="1063"/>
      <c r="O69" s="1063"/>
      <c r="P69" s="1063"/>
      <c r="Q69" s="1063"/>
      <c r="R69" s="1063"/>
      <c r="S69" s="1063"/>
      <c r="T69" s="1063"/>
      <c r="U69" s="1063"/>
      <c r="V69" s="1063"/>
      <c r="W69" s="1063"/>
      <c r="X69" s="1063"/>
      <c r="Y69" s="1063"/>
      <c r="Z69" s="1063"/>
      <c r="AA69" s="1063"/>
      <c r="AB69" s="1063"/>
      <c r="AC69" s="1063"/>
      <c r="AD69" s="1063"/>
      <c r="AE69" s="1063"/>
      <c r="AF69" s="1063"/>
      <c r="AG69" s="321"/>
      <c r="AH69" s="372">
        <f>IF(('Year 1'!AG69+'Year 2'!AG69)&gt;25000,0,IF(('Year 1'!AG69+'Year 2'!AG69+'Year 3'!AG69)&lt;25000,AG69,(25000-('Year 1'!AG69+'Year 2'!AG69))))</f>
        <v>0</v>
      </c>
      <c r="AI69" s="281">
        <f>IF('Year 1'!AG69 + 'Year 2'!AG69+AG69 &lt;= 25000, 0, IF('Year 1'!AG69+'Year 2'!AG69 &gt; 25000, AG69, IF('Year 1'!AG69 + 'Year 2'!AG69+AG69 &gt; 25000, 'Year 1'!AG69 + 'Year 2'!AG69+AG69 - 25000, 0)))</f>
        <v>0</v>
      </c>
      <c r="AJ69" s="282"/>
      <c r="AK69" s="629"/>
      <c r="AL69" s="594"/>
      <c r="AM69" s="580"/>
      <c r="AN69" s="1295"/>
      <c r="AO69" s="574"/>
      <c r="AP69" s="875">
        <f t="shared" si="16"/>
        <v>0</v>
      </c>
      <c r="AQ69" s="26"/>
      <c r="AR69" s="26"/>
      <c r="AS69" s="26"/>
      <c r="AT69" s="26"/>
      <c r="AU69" s="26"/>
      <c r="AV69" s="26"/>
      <c r="AW69" s="26"/>
      <c r="AX69" s="26"/>
      <c r="AY69" s="26"/>
      <c r="AZ69" s="26"/>
      <c r="BA69" s="26"/>
      <c r="BB69" s="26"/>
      <c r="BC69" s="26"/>
      <c r="BD69" s="26"/>
      <c r="BE69" s="26"/>
      <c r="BF69" s="26"/>
      <c r="BG69" s="26"/>
      <c r="BH69" s="26"/>
      <c r="BI69" s="26"/>
      <c r="BJ69" s="26"/>
    </row>
    <row r="70" spans="1:62" outlineLevel="1">
      <c r="A70" s="418"/>
      <c r="B70" s="198"/>
      <c r="C70" s="198"/>
      <c r="D70" s="198"/>
      <c r="E70" s="198"/>
      <c r="F70" s="198"/>
      <c r="G70" s="241"/>
      <c r="H70" s="1212" t="str">
        <f>"9."</f>
        <v>9.</v>
      </c>
      <c r="I70" s="1076"/>
      <c r="J70" s="1076"/>
      <c r="K70" s="1164" t="str">
        <f>'Year 2'!K70:AF70</f>
        <v xml:space="preserve">Subaward/Consortium (5) </v>
      </c>
      <c r="L70" s="1063"/>
      <c r="M70" s="1063"/>
      <c r="N70" s="1063"/>
      <c r="O70" s="1063"/>
      <c r="P70" s="1063"/>
      <c r="Q70" s="1063"/>
      <c r="R70" s="1063"/>
      <c r="S70" s="1063"/>
      <c r="T70" s="1063"/>
      <c r="U70" s="1063"/>
      <c r="V70" s="1063"/>
      <c r="W70" s="1063"/>
      <c r="X70" s="1063"/>
      <c r="Y70" s="1063"/>
      <c r="Z70" s="1063"/>
      <c r="AA70" s="1063"/>
      <c r="AB70" s="1063"/>
      <c r="AC70" s="1063"/>
      <c r="AD70" s="1063"/>
      <c r="AE70" s="1063"/>
      <c r="AF70" s="1063"/>
      <c r="AG70" s="321"/>
      <c r="AH70" s="372">
        <f>IF(('Year 1'!AG70+'Year 2'!AG70)&gt;25000,0,IF(('Year 1'!AG70+'Year 2'!AG70+'Year 3'!AG70)&lt;25000,AG70,(25000-('Year 1'!AG70+'Year 2'!AG70))))</f>
        <v>0</v>
      </c>
      <c r="AI70" s="281">
        <f>IF('Year 1'!AG70 + 'Year 2'!AG70+AG70 &lt;= 25000, 0, IF('Year 1'!AG70+'Year 2'!AG70 &gt; 25000, AG70, IF('Year 1'!AG70 + 'Year 2'!AG70+AG70 &gt; 25000, 'Year 1'!AG70 + 'Year 2'!AG70+AG70 - 25000, 0)))</f>
        <v>0</v>
      </c>
      <c r="AJ70" s="282"/>
      <c r="AK70" s="629"/>
      <c r="AL70" s="704"/>
      <c r="AM70" s="705"/>
      <c r="AN70" s="1295"/>
      <c r="AO70" s="574"/>
      <c r="AP70" s="875">
        <f t="shared" si="16"/>
        <v>0</v>
      </c>
      <c r="AQ70" s="26"/>
      <c r="AR70" s="26"/>
      <c r="AS70" s="26"/>
      <c r="AT70" s="26"/>
      <c r="AU70" s="26"/>
      <c r="AV70" s="26"/>
      <c r="AW70" s="26"/>
      <c r="AX70" s="26"/>
      <c r="AY70" s="26"/>
      <c r="AZ70" s="26"/>
      <c r="BA70" s="26"/>
      <c r="BB70" s="26"/>
      <c r="BC70" s="26"/>
      <c r="BD70" s="26"/>
      <c r="BE70" s="26"/>
      <c r="BF70" s="26"/>
      <c r="BG70" s="26"/>
      <c r="BH70" s="26"/>
      <c r="BI70" s="26"/>
      <c r="BJ70" s="26"/>
    </row>
    <row r="71" spans="1:62">
      <c r="A71" s="207"/>
      <c r="B71" s="243"/>
      <c r="C71" s="243"/>
      <c r="D71" s="243"/>
      <c r="E71" s="243"/>
      <c r="F71" s="243"/>
      <c r="G71" s="226"/>
      <c r="H71" s="1151" t="str">
        <f>"10."</f>
        <v>10.</v>
      </c>
      <c r="I71" s="1104"/>
      <c r="J71" s="1104"/>
      <c r="K71" s="1185" t="str">
        <f>'Year 2'!K71:AF71</f>
        <v xml:space="preserve">RA Tuition/Fees/Non IDC Bearing Expenses </v>
      </c>
      <c r="L71" s="1106"/>
      <c r="M71" s="1106"/>
      <c r="N71" s="1106"/>
      <c r="O71" s="1106"/>
      <c r="P71" s="1106"/>
      <c r="Q71" s="1106"/>
      <c r="R71" s="1106"/>
      <c r="S71" s="1106"/>
      <c r="T71" s="1106"/>
      <c r="U71" s="1106"/>
      <c r="V71" s="1106"/>
      <c r="W71" s="1106"/>
      <c r="X71" s="1106"/>
      <c r="Y71" s="1106"/>
      <c r="Z71" s="1106"/>
      <c r="AA71" s="1106"/>
      <c r="AB71" s="1106"/>
      <c r="AC71" s="1106"/>
      <c r="AD71" s="1106"/>
      <c r="AE71" s="1106"/>
      <c r="AF71" s="1106"/>
      <c r="AG71" s="346"/>
      <c r="AH71" s="283"/>
      <c r="AI71" s="281"/>
      <c r="AJ71" s="282"/>
      <c r="AK71" s="629"/>
      <c r="AL71" s="704"/>
      <c r="AM71" s="705"/>
      <c r="AN71" s="1295"/>
      <c r="AO71" s="574"/>
      <c r="AP71" s="875">
        <f t="shared" si="16"/>
        <v>0</v>
      </c>
      <c r="AQ71" s="26"/>
      <c r="AR71" s="26"/>
      <c r="AS71" s="26"/>
      <c r="AT71" s="26"/>
      <c r="AU71" s="26"/>
      <c r="AV71" s="26"/>
      <c r="AW71" s="26"/>
      <c r="AX71" s="26"/>
      <c r="AY71" s="26"/>
      <c r="AZ71" s="26"/>
      <c r="BA71" s="26"/>
      <c r="BB71" s="26"/>
      <c r="BC71" s="26"/>
      <c r="BD71" s="26"/>
      <c r="BE71" s="26"/>
      <c r="BF71" s="26"/>
      <c r="BG71" s="26"/>
      <c r="BH71" s="26"/>
      <c r="BI71" s="26"/>
      <c r="BJ71" s="26"/>
    </row>
    <row r="72" spans="1:62" ht="13.5" thickBot="1">
      <c r="A72" s="1260" t="s">
        <v>97</v>
      </c>
      <c r="B72" s="1144"/>
      <c r="C72" s="1144"/>
      <c r="D72" s="1144"/>
      <c r="E72" s="1144"/>
      <c r="F72" s="1144"/>
      <c r="G72" s="1144"/>
      <c r="H72" s="1144"/>
      <c r="I72" s="1144"/>
      <c r="J72" s="1144"/>
      <c r="K72" s="1144"/>
      <c r="L72" s="1144"/>
      <c r="M72" s="1144"/>
      <c r="N72" s="1144"/>
      <c r="O72" s="1144"/>
      <c r="P72" s="1144"/>
      <c r="Q72" s="1144"/>
      <c r="R72" s="1144"/>
      <c r="S72" s="1144"/>
      <c r="T72" s="1144"/>
      <c r="U72" s="1144"/>
      <c r="V72" s="1144"/>
      <c r="W72" s="1144"/>
      <c r="X72" s="1144"/>
      <c r="Y72" s="1144"/>
      <c r="Z72" s="1144"/>
      <c r="AA72" s="1144"/>
      <c r="AB72" s="1144"/>
      <c r="AC72" s="1144"/>
      <c r="AD72" s="1144"/>
      <c r="AE72" s="1144"/>
      <c r="AF72" s="1261"/>
      <c r="AG72" s="248">
        <f>SUM(AG62:AG71)</f>
        <v>0</v>
      </c>
      <c r="AH72" s="283"/>
      <c r="AI72" s="281"/>
      <c r="AJ72" s="282"/>
      <c r="AK72" s="629"/>
      <c r="AL72" s="594"/>
      <c r="AM72" s="634">
        <f>SUM(AM62:AM71)</f>
        <v>0</v>
      </c>
      <c r="AN72" s="1295"/>
      <c r="AO72" s="574"/>
      <c r="AP72" s="896">
        <f>SUM(AP62:AP71)</f>
        <v>0</v>
      </c>
      <c r="AQ72" s="26"/>
      <c r="AR72" s="26"/>
      <c r="AS72" s="26"/>
      <c r="AT72" s="26"/>
      <c r="AU72" s="26"/>
      <c r="AV72" s="26"/>
      <c r="AW72" s="26"/>
      <c r="AX72" s="26"/>
      <c r="AY72" s="26"/>
      <c r="AZ72" s="26"/>
      <c r="BA72" s="26"/>
      <c r="BB72" s="26"/>
      <c r="BC72" s="26"/>
      <c r="BD72" s="26"/>
      <c r="BE72" s="26"/>
      <c r="BF72" s="26"/>
      <c r="BG72" s="26"/>
      <c r="BH72" s="26"/>
      <c r="BI72" s="26"/>
      <c r="BJ72" s="26"/>
    </row>
    <row r="73" spans="1:62" ht="13.5" thickBot="1">
      <c r="A73" s="1266" t="s">
        <v>98</v>
      </c>
      <c r="B73" s="1147"/>
      <c r="C73" s="1147"/>
      <c r="D73" s="1147"/>
      <c r="E73" s="1147"/>
      <c r="F73" s="1147"/>
      <c r="G73" s="1147"/>
      <c r="H73" s="1147"/>
      <c r="I73" s="1147"/>
      <c r="J73" s="1147"/>
      <c r="K73" s="1147"/>
      <c r="L73" s="1147"/>
      <c r="M73" s="1147"/>
      <c r="N73" s="1147"/>
      <c r="O73" s="1147"/>
      <c r="P73" s="1147"/>
      <c r="Q73" s="1147"/>
      <c r="R73" s="1147"/>
      <c r="S73" s="1147"/>
      <c r="T73" s="1147"/>
      <c r="U73" s="1147"/>
      <c r="V73" s="1147"/>
      <c r="W73" s="1147"/>
      <c r="X73" s="1147"/>
      <c r="Y73" s="1147"/>
      <c r="Z73" s="1147"/>
      <c r="AA73" s="1147"/>
      <c r="AB73" s="1147"/>
      <c r="AC73" s="1147"/>
      <c r="AD73" s="1147"/>
      <c r="AE73" s="1147"/>
      <c r="AF73" s="1147"/>
      <c r="AG73" s="549">
        <f>SUM(AG36,AG48,AG52,AG60,AG72)</f>
        <v>0</v>
      </c>
      <c r="AH73" s="283"/>
      <c r="AI73" s="281"/>
      <c r="AJ73" s="282"/>
      <c r="AK73" s="629"/>
      <c r="AL73" s="594"/>
      <c r="AM73" s="83">
        <f>SUM(AM36,AM48,AM52,AM60,AM72)</f>
        <v>0</v>
      </c>
      <c r="AN73" s="1295"/>
      <c r="AO73" s="574"/>
      <c r="AP73" s="868">
        <f>SUM(AP36,AP48,AP52,AP61,AP72)</f>
        <v>0</v>
      </c>
      <c r="AQ73" s="26"/>
      <c r="AR73" s="26"/>
      <c r="AS73" s="26"/>
      <c r="AT73" s="26"/>
      <c r="AU73" s="26"/>
      <c r="AV73" s="26"/>
      <c r="AW73" s="26"/>
      <c r="AX73" s="26"/>
      <c r="AY73" s="26"/>
      <c r="AZ73" s="26"/>
      <c r="BA73" s="26"/>
      <c r="BB73" s="26"/>
      <c r="BC73" s="26"/>
      <c r="BD73" s="26"/>
      <c r="BE73" s="26"/>
      <c r="BF73" s="26"/>
      <c r="BG73" s="26"/>
      <c r="BH73" s="26"/>
      <c r="BI73" s="26"/>
      <c r="BJ73" s="26"/>
    </row>
    <row r="74" spans="1:62">
      <c r="A74" s="1256" t="s">
        <v>99</v>
      </c>
      <c r="B74" s="1111"/>
      <c r="C74" s="1111"/>
      <c r="D74" s="1111"/>
      <c r="E74" s="1111"/>
      <c r="F74" s="1111"/>
      <c r="G74" s="1111"/>
      <c r="H74" s="1111"/>
      <c r="I74" s="1111"/>
      <c r="J74" s="1111"/>
      <c r="K74" s="1111"/>
      <c r="L74" s="1111"/>
      <c r="M74" s="1111"/>
      <c r="N74" s="1111"/>
      <c r="O74" s="1111"/>
      <c r="P74" s="1111"/>
      <c r="Q74" s="1111"/>
      <c r="R74" s="1111"/>
      <c r="S74" s="1111"/>
      <c r="T74" s="1111"/>
      <c r="U74" s="1111"/>
      <c r="V74" s="1111"/>
      <c r="W74" s="1111"/>
      <c r="X74" s="1111"/>
      <c r="Y74" s="1111"/>
      <c r="Z74" s="1111"/>
      <c r="AA74" s="1111"/>
      <c r="AB74" s="1111"/>
      <c r="AC74" s="1111"/>
      <c r="AD74" s="1111"/>
      <c r="AE74" s="1111"/>
      <c r="AF74" s="171"/>
      <c r="AG74" s="611"/>
      <c r="AH74" s="283"/>
      <c r="AI74" s="281"/>
      <c r="AJ74" s="282"/>
      <c r="AK74" s="629"/>
      <c r="AL74" s="704"/>
      <c r="AM74" s="635"/>
      <c r="AN74" s="1295"/>
      <c r="AO74" s="574"/>
      <c r="AP74" s="869"/>
      <c r="AQ74" s="26"/>
      <c r="AR74" s="26"/>
      <c r="AS74" s="26"/>
      <c r="AT74" s="26"/>
      <c r="AU74" s="26"/>
      <c r="AV74" s="26"/>
      <c r="AW74" s="26"/>
      <c r="AX74" s="26"/>
      <c r="AY74" s="26"/>
      <c r="AZ74" s="26"/>
      <c r="BA74" s="26"/>
      <c r="BB74" s="26"/>
      <c r="BC74" s="26"/>
      <c r="BD74" s="26"/>
      <c r="BE74" s="26"/>
      <c r="BF74" s="26"/>
      <c r="BG74" s="26"/>
      <c r="BH74" s="26"/>
      <c r="BI74" s="26"/>
      <c r="BJ74" s="26"/>
    </row>
    <row r="75" spans="1:62">
      <c r="A75" s="1219"/>
      <c r="B75" s="1043"/>
      <c r="C75" s="1043"/>
      <c r="D75" s="1043"/>
      <c r="E75" s="1043"/>
      <c r="F75" s="1043"/>
      <c r="G75" s="1044"/>
      <c r="H75" s="1172" t="s">
        <v>100</v>
      </c>
      <c r="I75" s="1073"/>
      <c r="J75" s="1073"/>
      <c r="K75" s="1073"/>
      <c r="L75" s="1073"/>
      <c r="M75" s="1073"/>
      <c r="N75" s="1073"/>
      <c r="O75" s="1073"/>
      <c r="P75" s="1073"/>
      <c r="Q75" s="1073"/>
      <c r="R75" s="1073"/>
      <c r="S75" s="1073"/>
      <c r="T75" s="1073"/>
      <c r="U75" s="1073"/>
      <c r="V75" s="1073"/>
      <c r="W75" s="1173"/>
      <c r="X75" s="1175" t="s">
        <v>101</v>
      </c>
      <c r="Y75" s="1176"/>
      <c r="Z75" s="1176"/>
      <c r="AA75" s="1177"/>
      <c r="AB75" s="1180" t="s">
        <v>102</v>
      </c>
      <c r="AC75" s="1176"/>
      <c r="AD75" s="1177"/>
      <c r="AE75" s="781" t="s">
        <v>103</v>
      </c>
      <c r="AF75" s="778"/>
      <c r="AG75" s="551" t="s">
        <v>104</v>
      </c>
      <c r="AH75" s="283"/>
      <c r="AI75" s="281"/>
      <c r="AJ75" s="282"/>
      <c r="AK75" s="636" t="s">
        <v>103</v>
      </c>
      <c r="AL75" s="594"/>
      <c r="AM75" s="706" t="s">
        <v>104</v>
      </c>
      <c r="AN75" s="1295"/>
      <c r="AO75" s="574"/>
      <c r="AP75" s="870" t="s">
        <v>104</v>
      </c>
      <c r="AQ75" s="26"/>
      <c r="AR75" s="26"/>
      <c r="AS75" s="26"/>
      <c r="AT75" s="26"/>
      <c r="AU75" s="26"/>
      <c r="AV75" s="26"/>
      <c r="AW75" s="26"/>
      <c r="AX75" s="26"/>
      <c r="AY75" s="26"/>
      <c r="AZ75" s="26"/>
      <c r="BA75" s="26"/>
      <c r="BB75" s="26"/>
      <c r="BC75" s="26"/>
      <c r="BD75" s="26"/>
      <c r="BE75" s="26"/>
      <c r="BF75" s="26"/>
      <c r="BG75" s="26"/>
      <c r="BH75" s="26"/>
      <c r="BI75" s="26"/>
      <c r="BJ75" s="26"/>
    </row>
    <row r="76" spans="1:62">
      <c r="A76" s="1284"/>
      <c r="B76" s="1046"/>
      <c r="C76" s="1046"/>
      <c r="D76" s="1046"/>
      <c r="E76" s="1046"/>
      <c r="F76" s="1046"/>
      <c r="G76" s="1047"/>
      <c r="H76" s="1167" t="str">
        <f>"1."</f>
        <v>1.</v>
      </c>
      <c r="I76" s="1168"/>
      <c r="J76" s="1168"/>
      <c r="K76" s="1169" t="s">
        <v>105</v>
      </c>
      <c r="L76" s="1170"/>
      <c r="M76" s="1170"/>
      <c r="N76" s="1170"/>
      <c r="O76" s="1170"/>
      <c r="P76" s="1170"/>
      <c r="Q76" s="1170"/>
      <c r="R76" s="1170"/>
      <c r="S76" s="1170"/>
      <c r="T76" s="1170"/>
      <c r="U76" s="1170"/>
      <c r="V76" s="1170"/>
      <c r="W76" s="1171"/>
      <c r="X76" s="1178" t="str">
        <f>'Year 1'!X76</f>
        <v>On Campus - Research</v>
      </c>
      <c r="Y76" s="1179"/>
      <c r="Z76" s="1179"/>
      <c r="AA76" s="1179"/>
      <c r="AB76" s="1181" t="str">
        <f>IF(ISNUMBER(X76),"Custom Rate",IF(ISBLANK(X76),"",IF(OR(ISBLANK($I$3),ISBLANK($V$3)),"Dates Needed",
_xlfn.CONCAT("| ",'IDC Calculations'!I7,"d at ",'IDC Calculations'!P7*100,"% |",
IF('IDC Calculations'!J7&lt;=0,"",
_xlfn.CONCAT(" ",'IDC Calculations'!J7,"d at ",'IDC Calculations'!Q7*100,"% |",
IF('IDC Calculations'!K7&lt;=0,"",
_xlfn.CONCAT(" ",'IDC Calculations'!K7,"d at ",'IDC Calculations'!R7*100,"% |")
)))))))</f>
        <v>Dates Needed</v>
      </c>
      <c r="AC76" s="1182"/>
      <c r="AD76" s="1183"/>
      <c r="AE76" s="782">
        <f>IF(OR(K76="Modified Total Direct Costs (MTDC)",K76="Other Sponsored Activities",K76="Instruction"),(AG73-AG48-AG60-AG66-AG67-AG68-AG69-AG70-AG71)+SUM(AH66:AH71),IF(K76="Total Direct Costs (TDC)",AG73,IF(K76="DOD Contract",(AG73-AG48-AG60-AG66-AG67-AG68-AG69-AG70-AG71)+SUM(AK37:AK70))))</f>
        <v>0</v>
      </c>
      <c r="AF76" s="779"/>
      <c r="AG76" s="552">
        <f>IF(OR(ISBLANK(X76),AE76=0,ISBLANK($I$3),ISBLANK($V$3)),0,IF(ISNUMBER(X76),X76*AE76,
AE76*'IDC Calculations'!V7))</f>
        <v>0</v>
      </c>
      <c r="AH76" s="283"/>
      <c r="AI76" s="281"/>
      <c r="AJ76" s="282"/>
      <c r="AK76" s="178">
        <f>AM73-SUM(AM48,AM60,AM66,AM67,AM68,AM69,AM70,AM71)</f>
        <v>0</v>
      </c>
      <c r="AL76" s="637"/>
      <c r="AM76" s="587">
        <f>IF(OR(ISBLANK(X76),AK76=0,ISBLANK($I$3),ISBLANK($V$3)),0,IF(ISNUMBER(X76),X76*AK76,
AK76*'IDC Calculations'!V7))</f>
        <v>0</v>
      </c>
      <c r="AN76" s="1295"/>
      <c r="AO76" s="574"/>
      <c r="AP76" s="897">
        <f t="shared" ref="AP76:AP77" si="17">AG76+AM76</f>
        <v>0</v>
      </c>
      <c r="AQ76" s="26"/>
      <c r="AR76" s="26"/>
      <c r="AS76" s="26"/>
      <c r="AT76" s="26"/>
      <c r="AU76" s="26"/>
      <c r="AV76" s="26"/>
      <c r="AW76" s="26"/>
      <c r="AX76" s="26"/>
      <c r="AY76" s="26"/>
      <c r="AZ76" s="26"/>
      <c r="BA76" s="26"/>
      <c r="BB76" s="26"/>
      <c r="BC76" s="26"/>
      <c r="BD76" s="26"/>
      <c r="BE76" s="26"/>
      <c r="BF76" s="26"/>
      <c r="BG76" s="26"/>
      <c r="BH76" s="26"/>
      <c r="BI76" s="26"/>
      <c r="BJ76" s="26"/>
    </row>
    <row r="77" spans="1:62">
      <c r="A77" s="1284"/>
      <c r="B77" s="1046"/>
      <c r="C77" s="1046"/>
      <c r="D77" s="1046"/>
      <c r="E77" s="1046"/>
      <c r="F77" s="1046"/>
      <c r="G77" s="1047"/>
      <c r="H77" s="1167" t="str">
        <f>"2."</f>
        <v>2.</v>
      </c>
      <c r="I77" s="1168"/>
      <c r="J77" s="1168"/>
      <c r="K77" s="1169"/>
      <c r="L77" s="1170"/>
      <c r="M77" s="1170"/>
      <c r="N77" s="1170"/>
      <c r="O77" s="1170"/>
      <c r="P77" s="1170"/>
      <c r="Q77" s="1170"/>
      <c r="R77" s="1170"/>
      <c r="S77" s="1170"/>
      <c r="T77" s="1170"/>
      <c r="U77" s="1170"/>
      <c r="V77" s="1170"/>
      <c r="W77" s="1171"/>
      <c r="X77" s="1178"/>
      <c r="Y77" s="1179"/>
      <c r="Z77" s="1179"/>
      <c r="AA77" s="1179"/>
      <c r="AB77" s="1181" t="str">
        <f>IF(ISNUMBER(X77),"Custom Rate",IF(ISBLANK(X77),"",IF(OR(ISBLANK($I$3),ISBLANK($V$3)),"Dates Needed",
_xlfn.CONCAT("| ",'IDC Calculations'!I8,"d at ",'IDC Calculations'!P8*100,"% |",
IF('IDC Calculations'!J8&lt;=0,"",
_xlfn.CONCAT(" ",'IDC Calculations'!J8,"d at ",'IDC Calculations'!Q8*100,"% |",
IF('IDC Calculations'!K8&lt;=0,"",
_xlfn.CONCAT(" ",'IDC Calculations'!K8,"d at ",'IDC Calculations'!R8*100,"% |")
)))))))</f>
        <v/>
      </c>
      <c r="AC77" s="1182"/>
      <c r="AD77" s="1183"/>
      <c r="AE77" s="779">
        <f>IF(OR(K77="Modified Total Direct Costs (MTDC)",K77="Other Sponsored Activities",K77="Instruction"),(AG73-AG48-AG60-AG66-AG67-AG68-AG69-AG70)+SUM(AK37:AK70),IF(K77="Total Direct Costs (TDC)",AG73,IF(K77="Salaries and Wages",AG36,0)))</f>
        <v>0</v>
      </c>
      <c r="AF77" s="178"/>
      <c r="AG77" s="552">
        <f>IF(OR(ISBLANK(X77),AE77=0,ISBLANK($I$3),ISBLANK($V$3)),0,IF(ISNUMBER(X77),X77*AE77,
AE77*'IDC Calculations'!V8))</f>
        <v>0</v>
      </c>
      <c r="AH77" s="283"/>
      <c r="AI77" s="281"/>
      <c r="AJ77" s="282"/>
      <c r="AK77" s="178"/>
      <c r="AL77" s="638"/>
      <c r="AM77" s="461">
        <f>IF(OR(ISBLANK(X77),AK77=0,ISBLANK($I$3),ISBLANK($V$3)),0,IF(ISNUMBER(X77),X77*AK77,
AK77*'IDC Calculations'!V8))</f>
        <v>0</v>
      </c>
      <c r="AN77" s="1295"/>
      <c r="AO77" s="574"/>
      <c r="AP77" s="898">
        <f t="shared" si="17"/>
        <v>0</v>
      </c>
      <c r="AQ77" s="26"/>
      <c r="AR77" s="26"/>
      <c r="AS77" s="26"/>
      <c r="AT77" s="26"/>
      <c r="AU77" s="26"/>
      <c r="AV77" s="26"/>
      <c r="AW77" s="26"/>
      <c r="AX77" s="26"/>
      <c r="AY77" s="26"/>
      <c r="AZ77" s="26"/>
      <c r="BA77" s="26"/>
      <c r="BB77" s="26"/>
      <c r="BC77" s="26"/>
      <c r="BD77" s="26"/>
      <c r="BE77" s="26"/>
      <c r="BF77" s="26"/>
      <c r="BG77" s="26"/>
      <c r="BH77" s="26"/>
      <c r="BI77" s="26"/>
      <c r="BJ77" s="26"/>
    </row>
    <row r="78" spans="1:62">
      <c r="A78" s="1284"/>
      <c r="B78" s="1046"/>
      <c r="C78" s="1046"/>
      <c r="D78" s="1046"/>
      <c r="E78" s="1046"/>
      <c r="F78" s="1046"/>
      <c r="G78" s="1047"/>
      <c r="H78" s="1297" t="s">
        <v>107</v>
      </c>
      <c r="I78" s="1104"/>
      <c r="J78" s="1104"/>
      <c r="K78" s="1104"/>
      <c r="L78" s="1104"/>
      <c r="M78" s="1104"/>
      <c r="N78" s="1104"/>
      <c r="O78" s="1104"/>
      <c r="P78" s="1104"/>
      <c r="Q78" s="1104"/>
      <c r="R78" s="1104"/>
      <c r="S78" s="1104"/>
      <c r="T78" s="1104"/>
      <c r="U78" s="1104"/>
      <c r="V78" s="1104"/>
      <c r="W78" s="1104"/>
      <c r="X78" s="1104"/>
      <c r="Y78" s="1104"/>
      <c r="Z78" s="1104"/>
      <c r="AA78" s="1104"/>
      <c r="AB78" s="1104"/>
      <c r="AC78" s="1104"/>
      <c r="AD78" s="1104"/>
      <c r="AE78" s="1104"/>
      <c r="AF78" s="179"/>
      <c r="AG78" s="1286"/>
      <c r="AH78" s="283"/>
      <c r="AI78" s="281"/>
      <c r="AJ78" s="282"/>
      <c r="AK78" s="639"/>
      <c r="AL78" s="586"/>
      <c r="AM78" s="640"/>
      <c r="AN78" s="1295"/>
      <c r="AO78" s="574"/>
      <c r="AP78" s="886"/>
      <c r="AQ78" s="26"/>
      <c r="AR78" s="26"/>
      <c r="AS78" s="26"/>
      <c r="AT78" s="26"/>
      <c r="AU78" s="26"/>
      <c r="AV78" s="26"/>
      <c r="AW78" s="26"/>
      <c r="AX78" s="26"/>
      <c r="AY78" s="26"/>
      <c r="AZ78" s="26"/>
      <c r="BA78" s="26"/>
      <c r="BB78" s="26"/>
      <c r="BC78" s="26"/>
      <c r="BD78" s="26"/>
      <c r="BE78" s="26"/>
      <c r="BF78" s="26"/>
      <c r="BG78" s="26"/>
      <c r="BH78" s="26"/>
      <c r="BI78" s="26"/>
      <c r="BJ78" s="26"/>
    </row>
    <row r="79" spans="1:62" ht="25.5" customHeight="1">
      <c r="A79" s="1285"/>
      <c r="B79" s="1049"/>
      <c r="C79" s="1049"/>
      <c r="D79" s="1049"/>
      <c r="E79" s="1049"/>
      <c r="F79" s="1049"/>
      <c r="G79" s="1050"/>
      <c r="H79" s="1041" t="s">
        <v>276</v>
      </c>
      <c r="I79" s="1041"/>
      <c r="J79" s="1041"/>
      <c r="K79" s="1041"/>
      <c r="L79" s="1041"/>
      <c r="M79" s="1041"/>
      <c r="N79" s="1041"/>
      <c r="O79" s="1041"/>
      <c r="P79" s="1041"/>
      <c r="Q79" s="1041"/>
      <c r="R79" s="1041"/>
      <c r="S79" s="1041"/>
      <c r="T79" s="1041"/>
      <c r="U79" s="1041"/>
      <c r="V79" s="1041"/>
      <c r="W79" s="1041"/>
      <c r="X79" s="1041"/>
      <c r="Y79" s="1041"/>
      <c r="Z79" s="1041"/>
      <c r="AA79" s="1041"/>
      <c r="AB79" s="1041"/>
      <c r="AC79" s="1041"/>
      <c r="AD79" s="1041"/>
      <c r="AE79" s="1041"/>
      <c r="AF79" s="999"/>
      <c r="AG79" s="1287"/>
      <c r="AH79" s="283"/>
      <c r="AI79" s="281"/>
      <c r="AJ79" s="282"/>
      <c r="AK79" s="639"/>
      <c r="AL79" s="574"/>
      <c r="AM79" s="1000"/>
      <c r="AN79" s="1295"/>
      <c r="AO79" s="574"/>
      <c r="AP79" s="872"/>
      <c r="AQ79" s="26"/>
      <c r="AR79" s="26"/>
      <c r="AS79" s="26"/>
      <c r="AT79" s="26"/>
      <c r="AU79" s="26"/>
      <c r="AV79" s="26"/>
      <c r="AW79" s="26"/>
      <c r="AX79" s="26"/>
      <c r="AY79" s="26"/>
      <c r="AZ79" s="26"/>
      <c r="BA79" s="26"/>
      <c r="BB79" s="26"/>
      <c r="BC79" s="26"/>
      <c r="BD79" s="26"/>
      <c r="BE79" s="26"/>
      <c r="BF79" s="26"/>
      <c r="BG79" s="26"/>
      <c r="BH79" s="26"/>
      <c r="BI79" s="26"/>
      <c r="BJ79" s="26"/>
    </row>
    <row r="80" spans="1:62" ht="13.5" thickBot="1">
      <c r="A80" s="1275" t="s">
        <v>108</v>
      </c>
      <c r="B80" s="1144"/>
      <c r="C80" s="1144"/>
      <c r="D80" s="1144"/>
      <c r="E80" s="1144"/>
      <c r="F80" s="1144"/>
      <c r="G80" s="1144"/>
      <c r="H80" s="1144"/>
      <c r="I80" s="1144"/>
      <c r="J80" s="1144"/>
      <c r="K80" s="1144"/>
      <c r="L80" s="1144"/>
      <c r="M80" s="1144"/>
      <c r="N80" s="1144"/>
      <c r="O80" s="1144"/>
      <c r="P80" s="1144"/>
      <c r="Q80" s="1144"/>
      <c r="R80" s="1144"/>
      <c r="S80" s="1144"/>
      <c r="T80" s="1144"/>
      <c r="U80" s="1144"/>
      <c r="V80" s="1144"/>
      <c r="W80" s="1144"/>
      <c r="X80" s="1144"/>
      <c r="Y80" s="1144"/>
      <c r="Z80" s="1144"/>
      <c r="AA80" s="1144"/>
      <c r="AB80" s="1144"/>
      <c r="AC80" s="1144"/>
      <c r="AD80" s="1144"/>
      <c r="AE80" s="1144"/>
      <c r="AF80" s="1261"/>
      <c r="AG80" s="1006">
        <f>SUM(AG76:AG77)</f>
        <v>0</v>
      </c>
      <c r="AH80" s="283"/>
      <c r="AI80" s="281"/>
      <c r="AJ80" s="282"/>
      <c r="AK80" s="639"/>
      <c r="AL80" s="594"/>
      <c r="AM80" s="43">
        <f>SUM(AM76:AM77)</f>
        <v>0</v>
      </c>
      <c r="AN80" s="1295"/>
      <c r="AO80" s="574"/>
      <c r="AP80" s="887">
        <f>AP76+AP77</f>
        <v>0</v>
      </c>
      <c r="AQ80" s="26"/>
      <c r="AR80" s="26"/>
      <c r="AS80" s="26"/>
      <c r="AT80" s="26"/>
      <c r="AU80" s="26"/>
      <c r="AV80" s="26"/>
      <c r="AW80" s="26"/>
      <c r="AX80" s="26"/>
      <c r="AY80" s="26"/>
      <c r="AZ80" s="26"/>
      <c r="BA80" s="26"/>
      <c r="BB80" s="26"/>
      <c r="BC80" s="26"/>
      <c r="BD80" s="26"/>
      <c r="BE80" s="26"/>
      <c r="BF80" s="26"/>
      <c r="BG80" s="26"/>
      <c r="BH80" s="26"/>
      <c r="BI80" s="26"/>
      <c r="BJ80" s="26"/>
    </row>
    <row r="81" spans="1:62" ht="13.5" thickBot="1">
      <c r="A81" s="1276" t="s">
        <v>109</v>
      </c>
      <c r="B81" s="1096"/>
      <c r="C81" s="1096"/>
      <c r="D81" s="1096"/>
      <c r="E81" s="1096"/>
      <c r="F81" s="1096"/>
      <c r="G81" s="1096"/>
      <c r="H81" s="1096"/>
      <c r="I81" s="1096"/>
      <c r="J81" s="1096"/>
      <c r="K81" s="1096"/>
      <c r="L81" s="1096"/>
      <c r="M81" s="1096"/>
      <c r="N81" s="1096"/>
      <c r="O81" s="1096"/>
      <c r="P81" s="1096"/>
      <c r="Q81" s="1096"/>
      <c r="R81" s="1096"/>
      <c r="S81" s="1096"/>
      <c r="T81" s="1096"/>
      <c r="U81" s="1096"/>
      <c r="V81" s="1096"/>
      <c r="W81" s="1096"/>
      <c r="X81" s="1096"/>
      <c r="Y81" s="1096"/>
      <c r="Z81" s="1096"/>
      <c r="AA81" s="1096"/>
      <c r="AB81" s="1096"/>
      <c r="AC81" s="1096"/>
      <c r="AD81" s="1096"/>
      <c r="AE81" s="1096"/>
      <c r="AF81" s="1277"/>
      <c r="AG81" s="249">
        <f>AG73+AG80</f>
        <v>0</v>
      </c>
      <c r="AH81" s="284"/>
      <c r="AI81" s="285"/>
      <c r="AJ81" s="286"/>
      <c r="AK81" s="641"/>
      <c r="AL81" s="642"/>
      <c r="AM81" s="92">
        <f>AM73+AM80</f>
        <v>0</v>
      </c>
      <c r="AN81" s="1296"/>
      <c r="AO81" s="610"/>
      <c r="AP81" s="899">
        <f>AP73+AP80</f>
        <v>0</v>
      </c>
      <c r="AQ81" s="26"/>
      <c r="AR81" s="26"/>
      <c r="AS81" s="26"/>
      <c r="AT81" s="26"/>
      <c r="AU81" s="26"/>
      <c r="AV81" s="26"/>
      <c r="AW81" s="26"/>
      <c r="AX81" s="26"/>
      <c r="AY81" s="26"/>
      <c r="AZ81" s="26"/>
      <c r="BA81" s="26"/>
      <c r="BB81" s="26"/>
      <c r="BC81" s="26"/>
      <c r="BD81" s="26"/>
      <c r="BE81" s="26"/>
      <c r="BF81" s="26"/>
      <c r="BG81" s="26"/>
      <c r="BH81" s="26"/>
      <c r="BI81" s="26"/>
      <c r="BJ81" s="26"/>
    </row>
    <row r="83" spans="1:62">
      <c r="AA83" s="1040" t="s">
        <v>274</v>
      </c>
      <c r="AB83" s="1040"/>
      <c r="AC83" s="1040"/>
      <c r="AD83" s="1040"/>
      <c r="AG83" s="1040" t="s">
        <v>275</v>
      </c>
      <c r="AH83" s="1040"/>
      <c r="AI83" s="1040"/>
      <c r="AJ83" s="1040"/>
    </row>
    <row r="84" spans="1:62">
      <c r="AA84" s="994"/>
      <c r="AB84" s="994" t="s">
        <v>272</v>
      </c>
      <c r="AC84" s="994" t="s">
        <v>271</v>
      </c>
      <c r="AD84" s="994" t="s">
        <v>273</v>
      </c>
      <c r="AG84" s="994"/>
      <c r="AH84" s="994" t="s">
        <v>272</v>
      </c>
      <c r="AI84" s="994" t="s">
        <v>271</v>
      </c>
      <c r="AJ84" s="994" t="s">
        <v>273</v>
      </c>
    </row>
    <row r="85" spans="1:62">
      <c r="AA85" s="994" t="s">
        <v>243</v>
      </c>
      <c r="AB85" s="1007" t="e">
        <f>'IDC Calculations'!P7</f>
        <v>#N/A</v>
      </c>
      <c r="AC85" s="995">
        <f>AE76*'IDC Calculations'!L7</f>
        <v>0</v>
      </c>
      <c r="AD85" s="995" t="e">
        <f>AB85*AC85</f>
        <v>#N/A</v>
      </c>
      <c r="AG85" s="994" t="s">
        <v>243</v>
      </c>
      <c r="AH85" s="1007" t="e" vm="1">
        <f>'IDC Calculations'!P8</f>
        <v>#VALUE!</v>
      </c>
      <c r="AI85" s="995">
        <f>AE77*'IDC Calculations'!L8</f>
        <v>0</v>
      </c>
      <c r="AJ85" s="995" t="e" vm="1">
        <f>AH85*AI85</f>
        <v>#VALUE!</v>
      </c>
    </row>
    <row r="86" spans="1:62">
      <c r="AA86" s="994" t="s">
        <v>244</v>
      </c>
      <c r="AB86" s="1007" t="e">
        <f>'IDC Calculations'!Q7</f>
        <v>#N/A</v>
      </c>
      <c r="AC86" s="995">
        <f>AE76*'IDC Calculations'!M7</f>
        <v>0</v>
      </c>
      <c r="AD86" s="995" t="e">
        <f>AB86*AC86</f>
        <v>#N/A</v>
      </c>
      <c r="AG86" s="994" t="s">
        <v>244</v>
      </c>
      <c r="AH86" s="1007" t="e" vm="1">
        <f>'IDC Calculations'!Q8</f>
        <v>#VALUE!</v>
      </c>
      <c r="AI86" s="995">
        <f>AE77*'IDC Calculations'!M8</f>
        <v>0</v>
      </c>
      <c r="AJ86" s="995" t="e" vm="1">
        <f>AH86*AI86</f>
        <v>#VALUE!</v>
      </c>
    </row>
    <row r="87" spans="1:62">
      <c r="AA87" s="994" t="s">
        <v>245</v>
      </c>
      <c r="AB87" s="1007" t="e">
        <f>'IDC Calculations'!R7</f>
        <v>#N/A</v>
      </c>
      <c r="AC87" s="995">
        <f>AE76*'IDC Calculations'!N7</f>
        <v>0</v>
      </c>
      <c r="AD87" s="995" t="e">
        <f>AB87*AC87</f>
        <v>#N/A</v>
      </c>
      <c r="AG87" s="994" t="s">
        <v>245</v>
      </c>
      <c r="AH87" s="1007" t="e" vm="1">
        <f>'IDC Calculations'!R8</f>
        <v>#VALUE!</v>
      </c>
      <c r="AI87" s="995">
        <f>AE77*'IDC Calculations'!N8</f>
        <v>0</v>
      </c>
      <c r="AJ87" s="995" t="e" vm="1">
        <f>AH87*AI87</f>
        <v>#VALUE!</v>
      </c>
    </row>
    <row r="88" spans="1:62">
      <c r="AA88" s="1038" t="s">
        <v>3</v>
      </c>
      <c r="AB88" s="1039"/>
      <c r="AC88" s="995">
        <f>SUM(AC85:AC87)</f>
        <v>0</v>
      </c>
      <c r="AD88" s="995" t="e">
        <f>SUM(AD85:AD87)</f>
        <v>#N/A</v>
      </c>
      <c r="AG88" s="1038" t="s">
        <v>3</v>
      </c>
      <c r="AH88" s="1039"/>
      <c r="AI88" s="995">
        <f>SUM(AI85:AI87)</f>
        <v>0</v>
      </c>
      <c r="AJ88" s="995" t="e" vm="1">
        <f>SUM(AJ85:AJ87)</f>
        <v>#VALUE!</v>
      </c>
    </row>
    <row r="90" spans="1:62">
      <c r="AG90" s="1200" t="s">
        <v>277</v>
      </c>
      <c r="AH90" s="1200"/>
      <c r="AI90" s="1200"/>
      <c r="AJ90" s="1200"/>
    </row>
    <row r="91" spans="1:62">
      <c r="AG91" s="1200"/>
      <c r="AH91" s="1200"/>
      <c r="AI91" s="1200"/>
      <c r="AJ91" s="1200"/>
    </row>
    <row r="92" spans="1:62">
      <c r="AG92" s="1200"/>
      <c r="AH92" s="1200"/>
      <c r="AI92" s="1200"/>
      <c r="AJ92" s="1200"/>
    </row>
  </sheetData>
  <sheetProtection algorithmName="SHA-512" hashValue="ZqETeyXAC1SOpxmtvZ92UGECO9WaHcy3Seo7eepqI0TzTQek0APOsNPD3F31RMrDk+Jxan1fSw/Kstj3B08DEQ==" saltValue="LiNtJ9XfhfaHFlDzGnkQBA==" spinCount="100000" sheet="1" objects="1" scenarios="1"/>
  <mergeCells count="180">
    <mergeCell ref="AG90:AJ92"/>
    <mergeCell ref="A80:AF80"/>
    <mergeCell ref="A81:AF81"/>
    <mergeCell ref="F32:Z32"/>
    <mergeCell ref="F33:Z33"/>
    <mergeCell ref="F34:Z34"/>
    <mergeCell ref="F35:AE35"/>
    <mergeCell ref="A36:AE36"/>
    <mergeCell ref="A37:AE37"/>
    <mergeCell ref="X76:AA76"/>
    <mergeCell ref="AB76:AD76"/>
    <mergeCell ref="X77:AA77"/>
    <mergeCell ref="AB77:AD77"/>
    <mergeCell ref="A75:G79"/>
    <mergeCell ref="A60:AE60"/>
    <mergeCell ref="K62:AF62"/>
    <mergeCell ref="K64:AF64"/>
    <mergeCell ref="A61:AE61"/>
    <mergeCell ref="A62:G66"/>
    <mergeCell ref="H62:J62"/>
    <mergeCell ref="H63:J63"/>
    <mergeCell ref="K63:AE63"/>
    <mergeCell ref="H64:J64"/>
    <mergeCell ref="H65:J65"/>
    <mergeCell ref="AN37:AN81"/>
    <mergeCell ref="K65:AF65"/>
    <mergeCell ref="K66:AF66"/>
    <mergeCell ref="H67:J67"/>
    <mergeCell ref="K67:AF67"/>
    <mergeCell ref="H68:J68"/>
    <mergeCell ref="K68:AF68"/>
    <mergeCell ref="H69:J69"/>
    <mergeCell ref="K69:AF69"/>
    <mergeCell ref="H70:J70"/>
    <mergeCell ref="K70:AF70"/>
    <mergeCell ref="H71:J71"/>
    <mergeCell ref="K71:AF71"/>
    <mergeCell ref="A72:AF72"/>
    <mergeCell ref="A73:AF73"/>
    <mergeCell ref="H77:J77"/>
    <mergeCell ref="K77:W77"/>
    <mergeCell ref="A74:AE74"/>
    <mergeCell ref="H75:W75"/>
    <mergeCell ref="H76:J76"/>
    <mergeCell ref="K76:W76"/>
    <mergeCell ref="H78:AE78"/>
    <mergeCell ref="X75:AA75"/>
    <mergeCell ref="AB75:AD75"/>
    <mergeCell ref="H66:J66"/>
    <mergeCell ref="A48:AF48"/>
    <mergeCell ref="A49:AE49"/>
    <mergeCell ref="A50:G51"/>
    <mergeCell ref="H50:J50"/>
    <mergeCell ref="H51:J51"/>
    <mergeCell ref="K50:AF50"/>
    <mergeCell ref="K51:AF51"/>
    <mergeCell ref="A54:G59"/>
    <mergeCell ref="H54:J54"/>
    <mergeCell ref="H55:J55"/>
    <mergeCell ref="K54:AF54"/>
    <mergeCell ref="K55:AF55"/>
    <mergeCell ref="A52:AF52"/>
    <mergeCell ref="A53:AE53"/>
    <mergeCell ref="H56:J56"/>
    <mergeCell ref="K56:AF56"/>
    <mergeCell ref="H57:J57"/>
    <mergeCell ref="K57:AF57"/>
    <mergeCell ref="H58:J58"/>
    <mergeCell ref="K58:AF58"/>
    <mergeCell ref="H59:I59"/>
    <mergeCell ref="J59:K59"/>
    <mergeCell ref="L59:AE59"/>
    <mergeCell ref="K44:AF44"/>
    <mergeCell ref="H45:J45"/>
    <mergeCell ref="K45:AF45"/>
    <mergeCell ref="H46:J46"/>
    <mergeCell ref="K46:AF46"/>
    <mergeCell ref="K42:AF42"/>
    <mergeCell ref="H43:J43"/>
    <mergeCell ref="K43:AF43"/>
    <mergeCell ref="H47:J47"/>
    <mergeCell ref="K47:AF47"/>
    <mergeCell ref="AH21:AI21"/>
    <mergeCell ref="AC22:AD29"/>
    <mergeCell ref="AI22:AJ29"/>
    <mergeCell ref="AI30:AJ31"/>
    <mergeCell ref="AI32:AJ33"/>
    <mergeCell ref="F22:Z22"/>
    <mergeCell ref="F29:Z29"/>
    <mergeCell ref="F30:Z30"/>
    <mergeCell ref="AC30:AD31"/>
    <mergeCell ref="F31:Z31"/>
    <mergeCell ref="AC32:AD33"/>
    <mergeCell ref="F23:Z23"/>
    <mergeCell ref="F24:Z24"/>
    <mergeCell ref="F27:Z27"/>
    <mergeCell ref="F25:Z25"/>
    <mergeCell ref="F26:Z26"/>
    <mergeCell ref="F28:Z28"/>
    <mergeCell ref="A1:Z1"/>
    <mergeCell ref="AA1:AG3"/>
    <mergeCell ref="AH1:AM3"/>
    <mergeCell ref="AN1:AP3"/>
    <mergeCell ref="A2:Z2"/>
    <mergeCell ref="A3:H3"/>
    <mergeCell ref="I3:N3"/>
    <mergeCell ref="A4:AG4"/>
    <mergeCell ref="A5:R5"/>
    <mergeCell ref="S5:Z5"/>
    <mergeCell ref="O3:U3"/>
    <mergeCell ref="V3:Z3"/>
    <mergeCell ref="D6:R6"/>
    <mergeCell ref="S6:Z6"/>
    <mergeCell ref="C7:R7"/>
    <mergeCell ref="S7:Z7"/>
    <mergeCell ref="A7:B7"/>
    <mergeCell ref="A8:B8"/>
    <mergeCell ref="C8:R8"/>
    <mergeCell ref="S8:Z8"/>
    <mergeCell ref="C14:R14"/>
    <mergeCell ref="S14:Z14"/>
    <mergeCell ref="A9:B9"/>
    <mergeCell ref="C9:R9"/>
    <mergeCell ref="S9:Z9"/>
    <mergeCell ref="A10:B10"/>
    <mergeCell ref="C10:R10"/>
    <mergeCell ref="S10:Z10"/>
    <mergeCell ref="A11:B11"/>
    <mergeCell ref="C12:R12"/>
    <mergeCell ref="S12:Z12"/>
    <mergeCell ref="C11:R11"/>
    <mergeCell ref="S11:Z11"/>
    <mergeCell ref="A15:AE15"/>
    <mergeCell ref="A16:AE16"/>
    <mergeCell ref="A12:B12"/>
    <mergeCell ref="A14:B14"/>
    <mergeCell ref="AA88:AB88"/>
    <mergeCell ref="AA83:AD83"/>
    <mergeCell ref="AG83:AJ83"/>
    <mergeCell ref="A26:C26"/>
    <mergeCell ref="A28:C28"/>
    <mergeCell ref="A13:B13"/>
    <mergeCell ref="C13:R13"/>
    <mergeCell ref="S13:Z13"/>
    <mergeCell ref="A20:C20"/>
    <mergeCell ref="A23:C23"/>
    <mergeCell ref="A24:C24"/>
    <mergeCell ref="A27:C27"/>
    <mergeCell ref="A25:C25"/>
    <mergeCell ref="A38:G42"/>
    <mergeCell ref="H38:J38"/>
    <mergeCell ref="H39:J39"/>
    <mergeCell ref="H40:J40"/>
    <mergeCell ref="H41:J41"/>
    <mergeCell ref="AG88:AH88"/>
    <mergeCell ref="H79:AE79"/>
    <mergeCell ref="AG78:AG79"/>
    <mergeCell ref="F17:Z17"/>
    <mergeCell ref="F18:Z18"/>
    <mergeCell ref="F21:Z21"/>
    <mergeCell ref="AB21:AC21"/>
    <mergeCell ref="A31:C31"/>
    <mergeCell ref="A32:C32"/>
    <mergeCell ref="A34:C34"/>
    <mergeCell ref="A35:B35"/>
    <mergeCell ref="C35:D35"/>
    <mergeCell ref="A17:C17"/>
    <mergeCell ref="A18:C18"/>
    <mergeCell ref="A21:C21"/>
    <mergeCell ref="A22:C22"/>
    <mergeCell ref="A29:C29"/>
    <mergeCell ref="A30:C30"/>
    <mergeCell ref="A33:C33"/>
    <mergeCell ref="A19:C19"/>
    <mergeCell ref="H42:J42"/>
    <mergeCell ref="K38:AF38"/>
    <mergeCell ref="K39:AF39"/>
    <mergeCell ref="K40:AF40"/>
    <mergeCell ref="K41:AF41"/>
    <mergeCell ref="H44:J44"/>
  </mergeCells>
  <conditionalFormatting sqref="I3:N3 V3:Z3">
    <cfRule type="containsBlanks" dxfId="3" priority="1">
      <formula>LEN(TRIM(I3))=0</formula>
    </cfRule>
  </conditionalFormatting>
  <dataValidations count="1">
    <dataValidation type="list" allowBlank="1" showErrorMessage="1" sqref="K76:W77" xr:uid="{00000000-0002-0000-0300-000000000000}">
      <formula1>"Modified Total Direct Costs (MTDC),Total Direct Costs (TDC),Other"</formula1>
    </dataValidation>
  </dataValidations>
  <printOptions horizontalCentered="1" verticalCentered="1"/>
  <pageMargins left="0" right="0" top="0.25" bottom="0.25" header="0" footer="0"/>
  <pageSetup scale="60"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xr:uid="{00000000-0002-0000-0300-000001000000}">
          <x14:formula1>
            <xm:f>DATA!$G$2:$N$2</xm:f>
          </x14:formula1>
          <xm:sqref>X76:AA77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E5FFFF"/>
    <pageSetUpPr fitToPage="1"/>
  </sheetPr>
  <dimension ref="A1:BJ92"/>
  <sheetViews>
    <sheetView showGridLines="0" showZeros="0" topLeftCell="A2" zoomScaleNormal="100" workbookViewId="0">
      <selection activeCell="K42" sqref="K42:AF42"/>
    </sheetView>
  </sheetViews>
  <sheetFormatPr defaultColWidth="14.42578125" defaultRowHeight="12.75" outlineLevelRow="1"/>
  <cols>
    <col min="1" max="3" width="2.42578125" customWidth="1"/>
    <col min="4" max="4" width="3.28515625" customWidth="1"/>
    <col min="5" max="26" width="2.42578125" customWidth="1"/>
    <col min="27" max="27" width="10.42578125" customWidth="1"/>
    <col min="28" max="30" width="8.28515625" customWidth="1"/>
    <col min="31" max="31" width="15.42578125" customWidth="1"/>
    <col min="32" max="32" width="15.42578125" hidden="1" customWidth="1"/>
    <col min="33" max="33" width="15.42578125" customWidth="1"/>
    <col min="34" max="36" width="8.28515625" customWidth="1"/>
    <col min="37" max="37" width="15.42578125" customWidth="1"/>
    <col min="38" max="38" width="15.42578125" hidden="1" customWidth="1"/>
    <col min="39" max="40" width="15.42578125" customWidth="1"/>
    <col min="41" max="41" width="15.42578125" hidden="1" customWidth="1"/>
    <col min="42" max="42" width="15.42578125" customWidth="1"/>
    <col min="43" max="44" width="10.42578125" customWidth="1"/>
    <col min="45" max="45" width="46.85546875" bestFit="1" customWidth="1"/>
    <col min="46" max="46" width="22.42578125" customWidth="1"/>
    <col min="47" max="62" width="9.140625" customWidth="1"/>
  </cols>
  <sheetData>
    <row r="1" spans="1:62">
      <c r="A1" s="1250" t="s">
        <v>0</v>
      </c>
      <c r="B1" s="1239"/>
      <c r="C1" s="1239"/>
      <c r="D1" s="1239"/>
      <c r="E1" s="1239"/>
      <c r="F1" s="1239"/>
      <c r="G1" s="1239"/>
      <c r="H1" s="1239"/>
      <c r="I1" s="1239"/>
      <c r="J1" s="1239"/>
      <c r="K1" s="1239"/>
      <c r="L1" s="1239"/>
      <c r="M1" s="1239"/>
      <c r="N1" s="1239"/>
      <c r="O1" s="1239"/>
      <c r="P1" s="1239"/>
      <c r="Q1" s="1239"/>
      <c r="R1" s="1239"/>
      <c r="S1" s="1239"/>
      <c r="T1" s="1239"/>
      <c r="U1" s="1239"/>
      <c r="V1" s="1239"/>
      <c r="W1" s="1239"/>
      <c r="X1" s="1239"/>
      <c r="Y1" s="1239"/>
      <c r="Z1" s="1239"/>
      <c r="AA1" s="1238" t="s">
        <v>115</v>
      </c>
      <c r="AB1" s="1239"/>
      <c r="AC1" s="1239"/>
      <c r="AD1" s="1239"/>
      <c r="AE1" s="1239"/>
      <c r="AF1" s="1239"/>
      <c r="AG1" s="1239"/>
      <c r="AH1" s="1240" t="s">
        <v>2</v>
      </c>
      <c r="AI1" s="1239"/>
      <c r="AJ1" s="1239"/>
      <c r="AK1" s="1239"/>
      <c r="AL1" s="1239"/>
      <c r="AM1" s="1241"/>
      <c r="AN1" s="1240" t="s">
        <v>3</v>
      </c>
      <c r="AO1" s="1239"/>
      <c r="AP1" s="1241"/>
      <c r="AQ1" s="4"/>
      <c r="AR1" s="4"/>
      <c r="AS1" s="4"/>
      <c r="AT1" s="4"/>
      <c r="AU1" s="4"/>
      <c r="AV1" s="4"/>
      <c r="AW1" s="4"/>
      <c r="AX1" s="4"/>
      <c r="AY1" s="4"/>
      <c r="AZ1" s="4"/>
      <c r="BA1" s="4"/>
      <c r="BB1" s="4"/>
      <c r="BC1" s="4"/>
      <c r="BD1" s="4"/>
      <c r="BE1" s="4"/>
      <c r="BF1" s="4"/>
      <c r="BG1" s="4"/>
      <c r="BH1" s="4"/>
      <c r="BI1" s="4"/>
      <c r="BJ1" s="4"/>
    </row>
    <row r="2" spans="1:62" ht="13.5" thickBot="1">
      <c r="A2" s="1092" t="s">
        <v>4</v>
      </c>
      <c r="B2" s="1054"/>
      <c r="C2" s="1054"/>
      <c r="D2" s="1054"/>
      <c r="E2" s="1054"/>
      <c r="F2" s="1054"/>
      <c r="G2" s="1054"/>
      <c r="H2" s="1054"/>
      <c r="I2" s="1054"/>
      <c r="J2" s="1054"/>
      <c r="K2" s="1054"/>
      <c r="L2" s="1054"/>
      <c r="M2" s="1054"/>
      <c r="N2" s="1054"/>
      <c r="O2" s="1054"/>
      <c r="P2" s="1054"/>
      <c r="Q2" s="1054"/>
      <c r="R2" s="1054"/>
      <c r="S2" s="1054"/>
      <c r="T2" s="1054"/>
      <c r="U2" s="1054"/>
      <c r="V2" s="1054"/>
      <c r="W2" s="1054"/>
      <c r="X2" s="1054"/>
      <c r="Y2" s="1054"/>
      <c r="Z2" s="1054"/>
      <c r="AA2" s="1094"/>
      <c r="AB2" s="1094"/>
      <c r="AC2" s="1094"/>
      <c r="AD2" s="1094"/>
      <c r="AE2" s="1094"/>
      <c r="AF2" s="1094"/>
      <c r="AG2" s="1094"/>
      <c r="AH2" s="1082"/>
      <c r="AI2" s="1094"/>
      <c r="AJ2" s="1094"/>
      <c r="AK2" s="1094"/>
      <c r="AL2" s="1094"/>
      <c r="AM2" s="1083"/>
      <c r="AN2" s="1082"/>
      <c r="AO2" s="1094"/>
      <c r="AP2" s="1083"/>
      <c r="AQ2" s="4"/>
      <c r="AR2" s="4"/>
      <c r="AS2" s="4"/>
      <c r="AT2" s="4"/>
      <c r="AU2" s="4"/>
      <c r="AV2" s="4"/>
      <c r="AW2" s="4"/>
      <c r="AX2" s="4"/>
      <c r="AY2" s="4"/>
      <c r="AZ2" s="4"/>
      <c r="BA2" s="4"/>
      <c r="BB2" s="4"/>
      <c r="BC2" s="4"/>
      <c r="BD2" s="4"/>
      <c r="BE2" s="4"/>
      <c r="BF2" s="4"/>
      <c r="BG2" s="4"/>
      <c r="BH2" s="4"/>
      <c r="BI2" s="4"/>
      <c r="BJ2" s="4"/>
    </row>
    <row r="3" spans="1:62" ht="13.5" thickBot="1">
      <c r="A3" s="1242" t="s">
        <v>7</v>
      </c>
      <c r="B3" s="1094"/>
      <c r="C3" s="1094"/>
      <c r="D3" s="1094"/>
      <c r="E3" s="1094"/>
      <c r="F3" s="1094"/>
      <c r="G3" s="1094"/>
      <c r="H3" s="1094"/>
      <c r="I3" s="1243"/>
      <c r="J3" s="1244"/>
      <c r="K3" s="1244"/>
      <c r="L3" s="1244"/>
      <c r="M3" s="1244"/>
      <c r="N3" s="1245"/>
      <c r="O3" s="1249" t="s">
        <v>8</v>
      </c>
      <c r="P3" s="1094"/>
      <c r="Q3" s="1094"/>
      <c r="R3" s="1094"/>
      <c r="S3" s="1094"/>
      <c r="T3" s="1094"/>
      <c r="U3" s="1094"/>
      <c r="V3" s="1243"/>
      <c r="W3" s="1244"/>
      <c r="X3" s="1244"/>
      <c r="Y3" s="1244"/>
      <c r="Z3" s="1245"/>
      <c r="AA3" s="1094"/>
      <c r="AB3" s="1094"/>
      <c r="AC3" s="1094"/>
      <c r="AD3" s="1094"/>
      <c r="AE3" s="1094"/>
      <c r="AF3" s="1094"/>
      <c r="AG3" s="1094"/>
      <c r="AH3" s="1084"/>
      <c r="AI3" s="1085"/>
      <c r="AJ3" s="1085"/>
      <c r="AK3" s="1085"/>
      <c r="AL3" s="1085"/>
      <c r="AM3" s="1086"/>
      <c r="AN3" s="1084"/>
      <c r="AO3" s="1085"/>
      <c r="AP3" s="1086"/>
      <c r="AQ3" s="49"/>
      <c r="AR3" s="49"/>
      <c r="AS3" s="49"/>
      <c r="AT3" s="49"/>
      <c r="AU3" s="49"/>
      <c r="AV3" s="49"/>
      <c r="AW3" s="49"/>
      <c r="AX3" s="49"/>
      <c r="AY3" s="49"/>
      <c r="AZ3" s="49"/>
      <c r="BA3" s="49"/>
      <c r="BB3" s="49"/>
      <c r="BC3" s="49"/>
      <c r="BD3" s="49"/>
      <c r="BE3" s="49"/>
      <c r="BF3" s="49"/>
      <c r="BG3" s="49"/>
      <c r="BH3" s="49"/>
      <c r="BI3" s="49"/>
      <c r="BJ3" s="49"/>
    </row>
    <row r="4" spans="1:62">
      <c r="A4" s="1246" t="s">
        <v>10</v>
      </c>
      <c r="B4" s="1096"/>
      <c r="C4" s="1096"/>
      <c r="D4" s="1096"/>
      <c r="E4" s="1096"/>
      <c r="F4" s="1096"/>
      <c r="G4" s="1096"/>
      <c r="H4" s="1096"/>
      <c r="I4" s="1096"/>
      <c r="J4" s="1096"/>
      <c r="K4" s="1096"/>
      <c r="L4" s="1096"/>
      <c r="M4" s="1096"/>
      <c r="N4" s="1096"/>
      <c r="O4" s="1096"/>
      <c r="P4" s="1096"/>
      <c r="Q4" s="1096"/>
      <c r="R4" s="1096"/>
      <c r="S4" s="1096"/>
      <c r="T4" s="1096"/>
      <c r="U4" s="1096"/>
      <c r="V4" s="1096"/>
      <c r="W4" s="1096"/>
      <c r="X4" s="1096"/>
      <c r="Y4" s="1096"/>
      <c r="Z4" s="1096"/>
      <c r="AA4" s="1096"/>
      <c r="AB4" s="1096"/>
      <c r="AC4" s="1096"/>
      <c r="AD4" s="1096"/>
      <c r="AE4" s="1096"/>
      <c r="AF4" s="1096"/>
      <c r="AG4" s="1097"/>
      <c r="AH4" s="5"/>
      <c r="AI4" s="5"/>
      <c r="AJ4" s="683"/>
      <c r="AK4" s="5"/>
      <c r="AL4" s="5"/>
      <c r="AM4" s="142"/>
      <c r="AN4" s="5"/>
      <c r="AO4" s="5"/>
      <c r="AP4" s="142"/>
      <c r="AQ4" s="4"/>
      <c r="AR4" s="4"/>
      <c r="AS4" s="4"/>
      <c r="AT4" s="4"/>
      <c r="AU4" s="4"/>
      <c r="AV4" s="4"/>
      <c r="AW4" s="4"/>
      <c r="AX4" s="4"/>
      <c r="AY4" s="4"/>
      <c r="AZ4" s="4"/>
      <c r="BA4" s="4"/>
      <c r="BB4" s="4"/>
      <c r="BC4" s="4"/>
      <c r="BD4" s="4"/>
      <c r="BE4" s="4"/>
      <c r="BF4" s="4"/>
      <c r="BG4" s="4"/>
      <c r="BH4" s="4"/>
      <c r="BI4" s="4"/>
      <c r="BJ4" s="4"/>
    </row>
    <row r="5" spans="1:62">
      <c r="A5" s="1247"/>
      <c r="B5" s="1073"/>
      <c r="C5" s="1073"/>
      <c r="D5" s="1073"/>
      <c r="E5" s="1073"/>
      <c r="F5" s="1073"/>
      <c r="G5" s="1073"/>
      <c r="H5" s="1073"/>
      <c r="I5" s="1073"/>
      <c r="J5" s="1073"/>
      <c r="K5" s="1073"/>
      <c r="L5" s="1073"/>
      <c r="M5" s="1073"/>
      <c r="N5" s="1073"/>
      <c r="O5" s="1073"/>
      <c r="P5" s="1073"/>
      <c r="Q5" s="1073"/>
      <c r="R5" s="1073"/>
      <c r="S5" s="1248"/>
      <c r="T5" s="1073"/>
      <c r="U5" s="1073"/>
      <c r="V5" s="1073"/>
      <c r="W5" s="1073"/>
      <c r="X5" s="1073"/>
      <c r="Y5" s="1073"/>
      <c r="Z5" s="1074"/>
      <c r="AA5" s="7" t="s">
        <v>11</v>
      </c>
      <c r="AB5" s="51"/>
      <c r="AC5" s="186" t="s">
        <v>12</v>
      </c>
      <c r="AD5" s="52"/>
      <c r="AE5" s="53" t="s">
        <v>13</v>
      </c>
      <c r="AF5" s="13"/>
      <c r="AG5" s="684" t="s">
        <v>14</v>
      </c>
      <c r="AH5" s="685"/>
      <c r="AI5" s="686" t="s">
        <v>12</v>
      </c>
      <c r="AJ5" s="708"/>
      <c r="AK5" s="684" t="s">
        <v>13</v>
      </c>
      <c r="AL5" s="700"/>
      <c r="AM5" s="11" t="s">
        <v>14</v>
      </c>
      <c r="AN5" s="54" t="s">
        <v>13</v>
      </c>
      <c r="AO5" s="701"/>
      <c r="AP5" s="684" t="s">
        <v>14</v>
      </c>
      <c r="AQ5" s="14"/>
      <c r="AR5" s="14"/>
      <c r="AS5" s="14"/>
      <c r="AT5" s="14"/>
      <c r="AU5" s="14"/>
      <c r="AV5" s="14"/>
      <c r="AW5" s="14"/>
      <c r="AX5" s="14"/>
      <c r="AY5" s="14"/>
      <c r="AZ5" s="14"/>
      <c r="BA5" s="14"/>
      <c r="BB5" s="14"/>
      <c r="BC5" s="14"/>
      <c r="BD5" s="14"/>
      <c r="BE5" s="14"/>
      <c r="BF5" s="14"/>
      <c r="BG5" s="14"/>
      <c r="BH5" s="14"/>
      <c r="BI5" s="14"/>
      <c r="BJ5" s="14"/>
    </row>
    <row r="6" spans="1:62">
      <c r="A6" s="690"/>
      <c r="B6" s="152"/>
      <c r="C6" s="152"/>
      <c r="D6" s="1056" t="s">
        <v>15</v>
      </c>
      <c r="E6" s="1057"/>
      <c r="F6" s="1057"/>
      <c r="G6" s="1057"/>
      <c r="H6" s="1057"/>
      <c r="I6" s="1057"/>
      <c r="J6" s="1057"/>
      <c r="K6" s="1057"/>
      <c r="L6" s="1057"/>
      <c r="M6" s="1057"/>
      <c r="N6" s="1057"/>
      <c r="O6" s="1057"/>
      <c r="P6" s="1057"/>
      <c r="Q6" s="1057"/>
      <c r="R6" s="1057"/>
      <c r="S6" s="1056" t="s">
        <v>16</v>
      </c>
      <c r="T6" s="1057"/>
      <c r="U6" s="1057"/>
      <c r="V6" s="1057"/>
      <c r="W6" s="1057"/>
      <c r="X6" s="1057"/>
      <c r="Y6" s="1057"/>
      <c r="Z6" s="1058"/>
      <c r="AA6" s="15" t="s">
        <v>17</v>
      </c>
      <c r="AB6" s="16" t="s">
        <v>18</v>
      </c>
      <c r="AC6" s="7" t="s">
        <v>19</v>
      </c>
      <c r="AD6" s="7" t="s">
        <v>20</v>
      </c>
      <c r="AE6" s="15" t="s">
        <v>21</v>
      </c>
      <c r="AF6" s="13"/>
      <c r="AG6" s="56" t="s">
        <v>22</v>
      </c>
      <c r="AH6" s="16" t="s">
        <v>18</v>
      </c>
      <c r="AI6" s="7" t="s">
        <v>19</v>
      </c>
      <c r="AJ6" s="87" t="s">
        <v>20</v>
      </c>
      <c r="AK6" s="93" t="s">
        <v>21</v>
      </c>
      <c r="AL6" s="13"/>
      <c r="AM6" s="155" t="s">
        <v>22</v>
      </c>
      <c r="AN6" s="146" t="s">
        <v>21</v>
      </c>
      <c r="AO6" s="817"/>
      <c r="AP6" s="854" t="s">
        <v>22</v>
      </c>
      <c r="AQ6" s="14"/>
      <c r="AR6" s="14"/>
      <c r="AS6" s="14"/>
      <c r="AT6" s="14"/>
      <c r="AU6" s="14"/>
      <c r="AV6" s="14"/>
      <c r="AW6" s="14"/>
      <c r="AX6" s="14"/>
      <c r="AY6" s="14"/>
      <c r="AZ6" s="14"/>
      <c r="BA6" s="14"/>
      <c r="BB6" s="14"/>
      <c r="BC6" s="14"/>
      <c r="BD6" s="14"/>
      <c r="BE6" s="14"/>
      <c r="BF6" s="14"/>
      <c r="BG6" s="14"/>
      <c r="BH6" s="14"/>
      <c r="BI6" s="14"/>
      <c r="BJ6" s="14"/>
    </row>
    <row r="7" spans="1:62">
      <c r="A7" s="1230" t="str">
        <f>"1."</f>
        <v>1.</v>
      </c>
      <c r="B7" s="1069"/>
      <c r="C7" s="1225">
        <f>'Year 1'!C7:R7</f>
        <v>0</v>
      </c>
      <c r="D7" s="1069"/>
      <c r="E7" s="1069"/>
      <c r="F7" s="1069"/>
      <c r="G7" s="1069"/>
      <c r="H7" s="1069"/>
      <c r="I7" s="1069"/>
      <c r="J7" s="1069"/>
      <c r="K7" s="1069"/>
      <c r="L7" s="1069"/>
      <c r="M7" s="1069"/>
      <c r="N7" s="1069"/>
      <c r="O7" s="1069"/>
      <c r="P7" s="1069"/>
      <c r="Q7" s="1069"/>
      <c r="R7" s="1226"/>
      <c r="S7" s="1227">
        <f>'Year 1'!S7:Z7</f>
        <v>0</v>
      </c>
      <c r="T7" s="1228"/>
      <c r="U7" s="1228"/>
      <c r="V7" s="1228"/>
      <c r="W7" s="1228"/>
      <c r="X7" s="1228"/>
      <c r="Y7" s="1228"/>
      <c r="Z7" s="1229"/>
      <c r="AA7" s="58">
        <f>IF('Year 1'!AT3&gt;0,'Year 3'!AA7*(1+'Year 1'!AT3),'Year 1'!AA7)</f>
        <v>0</v>
      </c>
      <c r="AB7" s="292"/>
      <c r="AC7" s="292"/>
      <c r="AD7" s="292"/>
      <c r="AE7" s="157">
        <f t="shared" ref="AE7:AE14" si="0">(AA7*AB7/12)+(AA7*AC7/9)+(AA7*AD7/9)</f>
        <v>0</v>
      </c>
      <c r="AF7" s="158"/>
      <c r="AG7" s="21">
        <f>(AA7/9*DATA!A$5*AC7)+(DATA!A$4*AC7)+(AA7/9*DATA!A$3*AD7)+(AA7/12*DATA!A$5*AB7)+(DATA!A$4*AB7)</f>
        <v>0</v>
      </c>
      <c r="AH7" s="323"/>
      <c r="AI7" s="304"/>
      <c r="AJ7" s="304"/>
      <c r="AK7" s="94">
        <f t="shared" ref="AK7:AK14" si="1">(AA7*AH7/12)+(AA7*AJ7/9)+(AA7*AI7/9)</f>
        <v>0</v>
      </c>
      <c r="AL7" s="159"/>
      <c r="AM7" s="21">
        <f>(AA7/9*DATA!A$5*AI7)+(DATA!A$4*AI7)+(AA7/9*DATA!A$3*AJ7)+(AA7/12*DATA!A$5*AH7)+(DATA!A$4*AH7)</f>
        <v>0</v>
      </c>
      <c r="AN7" s="95">
        <f t="shared" ref="AN7:AN14" si="2">AE7+AK7</f>
        <v>0</v>
      </c>
      <c r="AO7" s="63"/>
      <c r="AP7" s="874">
        <f t="shared" ref="AP7:AP14" si="3">AG7+AM7</f>
        <v>0</v>
      </c>
      <c r="AQ7" s="14"/>
      <c r="AR7" s="14"/>
      <c r="AS7" s="771" t="s">
        <v>23</v>
      </c>
      <c r="AT7" s="772" t="s">
        <v>24</v>
      </c>
      <c r="AU7" s="14"/>
      <c r="AV7" s="14"/>
      <c r="AW7" s="14"/>
      <c r="AX7" s="14"/>
      <c r="AY7" s="14"/>
      <c r="AZ7" s="14"/>
      <c r="BA7" s="14"/>
      <c r="BB7" s="14"/>
      <c r="BC7" s="14"/>
      <c r="BD7" s="14"/>
      <c r="BE7" s="14"/>
      <c r="BF7" s="14"/>
      <c r="BG7" s="14"/>
      <c r="BH7" s="14"/>
      <c r="BI7" s="14"/>
      <c r="BJ7" s="14"/>
    </row>
    <row r="8" spans="1:62">
      <c r="A8" s="1215" t="str">
        <f>"2."</f>
        <v>2.</v>
      </c>
      <c r="B8" s="1076"/>
      <c r="C8" s="1163">
        <f>'Year 1'!C8:R8</f>
        <v>0</v>
      </c>
      <c r="D8" s="1076"/>
      <c r="E8" s="1076"/>
      <c r="F8" s="1076"/>
      <c r="G8" s="1076"/>
      <c r="H8" s="1076"/>
      <c r="I8" s="1076"/>
      <c r="J8" s="1076"/>
      <c r="K8" s="1076"/>
      <c r="L8" s="1076"/>
      <c r="M8" s="1076"/>
      <c r="N8" s="1076"/>
      <c r="O8" s="1076"/>
      <c r="P8" s="1076"/>
      <c r="Q8" s="1076"/>
      <c r="R8" s="1217"/>
      <c r="S8" s="1231">
        <f>'Year 1'!S8:Z8</f>
        <v>0</v>
      </c>
      <c r="T8" s="1232"/>
      <c r="U8" s="1232"/>
      <c r="V8" s="1232"/>
      <c r="W8" s="1232"/>
      <c r="X8" s="1232"/>
      <c r="Y8" s="1232"/>
      <c r="Z8" s="1233"/>
      <c r="AA8" s="58">
        <f>IF('Year 1'!AT3&gt;0,'Year 3'!AA8*(1+'Year 1'!AT3),'Year 1'!AA8)</f>
        <v>0</v>
      </c>
      <c r="AB8" s="293"/>
      <c r="AC8" s="293"/>
      <c r="AD8" s="293"/>
      <c r="AE8" s="157">
        <f t="shared" si="0"/>
        <v>0</v>
      </c>
      <c r="AF8" s="13"/>
      <c r="AG8" s="23">
        <f>(AA8/9*DATA!A$5*AC8)+(DATA!A$4*AC8)+(AA8/9*DATA!A$3*AD8)+(AA8/12*DATA!A$5*AB8)+(DATA!A$4*AB8)</f>
        <v>0</v>
      </c>
      <c r="AH8" s="325"/>
      <c r="AI8" s="307"/>
      <c r="AJ8" s="307"/>
      <c r="AK8" s="94">
        <f t="shared" si="1"/>
        <v>0</v>
      </c>
      <c r="AL8" s="559"/>
      <c r="AM8" s="23">
        <f>(AA8/9*DATA!A$5*AI8)+(DATA!A$4*AI8)+(AA8/9*DATA!A$3*AJ8)+(AA8/12*DATA!A$5*AH8)+(DATA!A$4*AH8)</f>
        <v>0</v>
      </c>
      <c r="AN8" s="97">
        <f t="shared" si="2"/>
        <v>0</v>
      </c>
      <c r="AO8" s="614"/>
      <c r="AP8" s="875">
        <f t="shared" si="3"/>
        <v>0</v>
      </c>
      <c r="AQ8" s="26"/>
      <c r="AR8" s="26"/>
      <c r="AS8" s="761" t="s">
        <v>25</v>
      </c>
      <c r="AT8" s="764">
        <f>SUM(AE7:AE14)+(AE17)+SUM(AE22:AE30)</f>
        <v>0</v>
      </c>
      <c r="AU8" s="26"/>
      <c r="AV8" s="26"/>
      <c r="AW8" s="26"/>
      <c r="AX8" s="26"/>
      <c r="AY8" s="26"/>
      <c r="AZ8" s="26"/>
      <c r="BA8" s="26"/>
      <c r="BB8" s="26"/>
      <c r="BC8" s="26"/>
      <c r="BD8" s="26"/>
      <c r="BE8" s="26"/>
      <c r="BF8" s="26"/>
      <c r="BG8" s="26"/>
      <c r="BH8" s="26"/>
      <c r="BI8" s="26"/>
      <c r="BJ8" s="26"/>
    </row>
    <row r="9" spans="1:62">
      <c r="A9" s="1215" t="str">
        <f>"3."</f>
        <v>3.</v>
      </c>
      <c r="B9" s="1076"/>
      <c r="C9" s="1163">
        <f>'Year 1'!C9:R9</f>
        <v>0</v>
      </c>
      <c r="D9" s="1076"/>
      <c r="E9" s="1076"/>
      <c r="F9" s="1076"/>
      <c r="G9" s="1076"/>
      <c r="H9" s="1076"/>
      <c r="I9" s="1076"/>
      <c r="J9" s="1076"/>
      <c r="K9" s="1076"/>
      <c r="L9" s="1076"/>
      <c r="M9" s="1076"/>
      <c r="N9" s="1076"/>
      <c r="O9" s="1076"/>
      <c r="P9" s="1076"/>
      <c r="Q9" s="1076"/>
      <c r="R9" s="1217"/>
      <c r="S9" s="1218">
        <f>'Year 1'!S9:Z9</f>
        <v>0</v>
      </c>
      <c r="T9" s="1076"/>
      <c r="U9" s="1076"/>
      <c r="V9" s="1076"/>
      <c r="W9" s="1076"/>
      <c r="X9" s="1076"/>
      <c r="Y9" s="1076"/>
      <c r="Z9" s="1115"/>
      <c r="AA9" s="58">
        <f>IF('Year 1'!AT3&gt;0,'Year 3'!AA9*(1+'Year 1'!AT3),'Year 1'!AA9)</f>
        <v>0</v>
      </c>
      <c r="AB9" s="293"/>
      <c r="AC9" s="293"/>
      <c r="AD9" s="293"/>
      <c r="AE9" s="157">
        <f t="shared" si="0"/>
        <v>0</v>
      </c>
      <c r="AF9" s="27"/>
      <c r="AG9" s="23">
        <f>(AA9/9*DATA!A$5*AC9)+(DATA!A$4*AC9)+(AA9/9*DATA!A$3*AD9)+(AA9/12*DATA!A$5*AB9)+(DATA!A$4*AB9)</f>
        <v>0</v>
      </c>
      <c r="AH9" s="325"/>
      <c r="AI9" s="309"/>
      <c r="AJ9" s="709"/>
      <c r="AK9" s="23">
        <f t="shared" si="1"/>
        <v>0</v>
      </c>
      <c r="AL9" s="591"/>
      <c r="AM9" s="23">
        <f>(AA9/9*DATA!A$5*AI9)+(DATA!A$4*AI9)+(AA9/9*DATA!A$3*AJ9)+(AA9/12*DATA!A$5*AH9)+(DATA!A$4*AH9)</f>
        <v>0</v>
      </c>
      <c r="AN9" s="97">
        <f t="shared" si="2"/>
        <v>0</v>
      </c>
      <c r="AO9" s="567"/>
      <c r="AP9" s="875">
        <f t="shared" si="3"/>
        <v>0</v>
      </c>
      <c r="AQ9" s="26"/>
      <c r="AR9" s="26"/>
      <c r="AS9" s="761" t="s">
        <v>26</v>
      </c>
      <c r="AT9" s="764">
        <f>SUM(AE18:AE21)+SUM(AE31:AE34)</f>
        <v>0</v>
      </c>
      <c r="AU9" s="26"/>
      <c r="AV9" s="26"/>
      <c r="AW9" s="26"/>
      <c r="AX9" s="26"/>
      <c r="AY9" s="26"/>
      <c r="AZ9" s="26"/>
      <c r="BA9" s="26"/>
      <c r="BB9" s="26"/>
      <c r="BC9" s="26"/>
      <c r="BD9" s="26"/>
      <c r="BE9" s="26"/>
      <c r="BF9" s="26"/>
      <c r="BG9" s="26"/>
      <c r="BH9" s="26"/>
      <c r="BI9" s="26"/>
      <c r="BJ9" s="26"/>
    </row>
    <row r="10" spans="1:62">
      <c r="A10" s="1215" t="str">
        <f>"4."</f>
        <v>4.</v>
      </c>
      <c r="B10" s="1076"/>
      <c r="C10" s="1163">
        <f>'Year 1'!C10:R10</f>
        <v>0</v>
      </c>
      <c r="D10" s="1076"/>
      <c r="E10" s="1076"/>
      <c r="F10" s="1076"/>
      <c r="G10" s="1076"/>
      <c r="H10" s="1076"/>
      <c r="I10" s="1076"/>
      <c r="J10" s="1076"/>
      <c r="K10" s="1076"/>
      <c r="L10" s="1076"/>
      <c r="M10" s="1076"/>
      <c r="N10" s="1076"/>
      <c r="O10" s="1076"/>
      <c r="P10" s="1076"/>
      <c r="Q10" s="1076"/>
      <c r="R10" s="1217"/>
      <c r="S10" s="1218">
        <f>'Year 1'!S10:Z10</f>
        <v>0</v>
      </c>
      <c r="T10" s="1076"/>
      <c r="U10" s="1076"/>
      <c r="V10" s="1076"/>
      <c r="W10" s="1076"/>
      <c r="X10" s="1076"/>
      <c r="Y10" s="1076"/>
      <c r="Z10" s="1115"/>
      <c r="AA10" s="58">
        <f>IF('Year 1'!AT3&gt;0,'Year 3'!AA10*(1+'Year 1'!AT3),'Year 1'!AA10)</f>
        <v>0</v>
      </c>
      <c r="AB10" s="293"/>
      <c r="AC10" s="293"/>
      <c r="AD10" s="293"/>
      <c r="AE10" s="157">
        <f t="shared" si="0"/>
        <v>0</v>
      </c>
      <c r="AF10" s="27"/>
      <c r="AG10" s="23">
        <f>(AA10/9*DATA!A$5*AC10)+(DATA!A$4*AC10)+(AA10/9*DATA!A$3*AD10)+(AA10/12*DATA!A$5*AB10)+(DATA!A$4*AB10)</f>
        <v>0</v>
      </c>
      <c r="AH10" s="325"/>
      <c r="AI10" s="307"/>
      <c r="AJ10" s="307"/>
      <c r="AK10" s="94">
        <f t="shared" si="1"/>
        <v>0</v>
      </c>
      <c r="AL10" s="591"/>
      <c r="AM10" s="23">
        <f>(AA10/9*DATA!A$5*AI10)+(DATA!A$4*AI10)+(AA10/9*DATA!A$3*AJ10)+(AA10/12*DATA!A$5*AH10)+(DATA!A$4*AH10)</f>
        <v>0</v>
      </c>
      <c r="AN10" s="97">
        <f t="shared" si="2"/>
        <v>0</v>
      </c>
      <c r="AO10" s="567"/>
      <c r="AP10" s="875">
        <f t="shared" si="3"/>
        <v>0</v>
      </c>
      <c r="AQ10" s="26"/>
      <c r="AR10" s="26"/>
      <c r="AS10" s="761" t="s">
        <v>27</v>
      </c>
      <c r="AT10" s="764">
        <f>(SUM(AG7:AG14))+(SUM(AG17:AG34))</f>
        <v>0</v>
      </c>
      <c r="AU10" s="26"/>
      <c r="AV10" s="26"/>
      <c r="AW10" s="26"/>
      <c r="AX10" s="26"/>
      <c r="AY10" s="26"/>
      <c r="AZ10" s="26"/>
      <c r="BA10" s="26"/>
      <c r="BB10" s="26"/>
      <c r="BC10" s="26"/>
      <c r="BD10" s="26"/>
      <c r="BE10" s="26"/>
      <c r="BF10" s="26"/>
      <c r="BG10" s="26"/>
      <c r="BH10" s="26"/>
      <c r="BI10" s="26"/>
      <c r="BJ10" s="26"/>
    </row>
    <row r="11" spans="1:62">
      <c r="A11" s="1215" t="str">
        <f>"5."</f>
        <v>5.</v>
      </c>
      <c r="B11" s="1076"/>
      <c r="C11" s="1163">
        <f>'Year 1'!C11:R11</f>
        <v>0</v>
      </c>
      <c r="D11" s="1076"/>
      <c r="E11" s="1076"/>
      <c r="F11" s="1076"/>
      <c r="G11" s="1076"/>
      <c r="H11" s="1076"/>
      <c r="I11" s="1076"/>
      <c r="J11" s="1076"/>
      <c r="K11" s="1076"/>
      <c r="L11" s="1076"/>
      <c r="M11" s="1076"/>
      <c r="N11" s="1076"/>
      <c r="O11" s="1076"/>
      <c r="P11" s="1076"/>
      <c r="Q11" s="1076"/>
      <c r="R11" s="1217"/>
      <c r="S11" s="1218">
        <f>'Year 1'!S11:Z11</f>
        <v>0</v>
      </c>
      <c r="T11" s="1076"/>
      <c r="U11" s="1076"/>
      <c r="V11" s="1076"/>
      <c r="W11" s="1076"/>
      <c r="X11" s="1076"/>
      <c r="Y11" s="1076"/>
      <c r="Z11" s="1115"/>
      <c r="AA11" s="58">
        <f>IF('Year 1'!AT3&gt;0,'Year 3'!AA11*(1+'Year 1'!AT3),'Year 1'!AA11)</f>
        <v>0</v>
      </c>
      <c r="AB11" s="293"/>
      <c r="AC11" s="293"/>
      <c r="AD11" s="293"/>
      <c r="AE11" s="157">
        <f t="shared" si="0"/>
        <v>0</v>
      </c>
      <c r="AF11" s="27"/>
      <c r="AG11" s="23">
        <f>(AA11/9*DATA!A$5*AC11)+(DATA!A$4*AC11)+(AA11/9*DATA!A$3*AD11)+(AA11/12*DATA!A$5*AB11)+(DATA!A$4*AB11)</f>
        <v>0</v>
      </c>
      <c r="AH11" s="325"/>
      <c r="AI11" s="309"/>
      <c r="AJ11" s="709"/>
      <c r="AK11" s="94">
        <f t="shared" si="1"/>
        <v>0</v>
      </c>
      <c r="AL11" s="591"/>
      <c r="AM11" s="23">
        <f>(AA11/9*DATA!A$5*AI11)+(DATA!A$4*AI11)+(AA11/9*DATA!A$3*AJ11)+(AA11/12*DATA!A$5*AH11)+(DATA!A$4*AH11)</f>
        <v>0</v>
      </c>
      <c r="AN11" s="60">
        <f t="shared" si="2"/>
        <v>0</v>
      </c>
      <c r="AO11" s="822"/>
      <c r="AP11" s="875">
        <f t="shared" si="3"/>
        <v>0</v>
      </c>
      <c r="AQ11" s="26"/>
      <c r="AR11" s="26"/>
      <c r="AS11" s="761" t="s">
        <v>28</v>
      </c>
      <c r="AT11" s="764">
        <f>SUM(AG38:AG47)</f>
        <v>0</v>
      </c>
      <c r="AU11" s="26"/>
      <c r="AV11" s="26"/>
      <c r="AW11" s="26"/>
      <c r="AX11" s="26"/>
      <c r="AY11" s="26"/>
      <c r="AZ11" s="26"/>
      <c r="BA11" s="26"/>
      <c r="BB11" s="26"/>
      <c r="BC11" s="26"/>
      <c r="BD11" s="26"/>
      <c r="BE11" s="26"/>
      <c r="BF11" s="26"/>
      <c r="BG11" s="26"/>
      <c r="BH11" s="26"/>
      <c r="BI11" s="26"/>
      <c r="BJ11" s="26"/>
    </row>
    <row r="12" spans="1:62">
      <c r="A12" s="1215" t="str">
        <f>"6."</f>
        <v>6.</v>
      </c>
      <c r="B12" s="1076"/>
      <c r="C12" s="1163">
        <f>'Year 1'!C12:R12</f>
        <v>0</v>
      </c>
      <c r="D12" s="1076"/>
      <c r="E12" s="1076"/>
      <c r="F12" s="1076"/>
      <c r="G12" s="1076"/>
      <c r="H12" s="1076"/>
      <c r="I12" s="1076"/>
      <c r="J12" s="1076"/>
      <c r="K12" s="1076"/>
      <c r="L12" s="1076"/>
      <c r="M12" s="1076"/>
      <c r="N12" s="1076"/>
      <c r="O12" s="1076"/>
      <c r="P12" s="1076"/>
      <c r="Q12" s="1076"/>
      <c r="R12" s="1217"/>
      <c r="S12" s="1218">
        <f>'Year 1'!S12:Z12</f>
        <v>0</v>
      </c>
      <c r="T12" s="1076"/>
      <c r="U12" s="1076"/>
      <c r="V12" s="1076"/>
      <c r="W12" s="1076"/>
      <c r="X12" s="1076"/>
      <c r="Y12" s="1076"/>
      <c r="Z12" s="1115"/>
      <c r="AA12" s="58">
        <f>IF('Year 1'!AT3&gt;0,'Year 3'!AA12*(1+'Year 1'!AT3),'Year 1'!AA12)</f>
        <v>0</v>
      </c>
      <c r="AB12" s="293"/>
      <c r="AC12" s="293"/>
      <c r="AD12" s="293"/>
      <c r="AE12" s="157">
        <f t="shared" si="0"/>
        <v>0</v>
      </c>
      <c r="AF12" s="27"/>
      <c r="AG12" s="23">
        <f>(AA12/9*DATA!A$5*AC12)+(DATA!A$4*AC12)+(AA12/9*DATA!A$3*AD12)+(AA12/12*DATA!A$5*AB12)+(DATA!A$4*AB12)</f>
        <v>0</v>
      </c>
      <c r="AH12" s="325"/>
      <c r="AI12" s="307"/>
      <c r="AJ12" s="307"/>
      <c r="AK12" s="94">
        <f t="shared" si="1"/>
        <v>0</v>
      </c>
      <c r="AL12" s="591"/>
      <c r="AM12" s="23">
        <f>(AA12/9*DATA!A$5*AI12)+(DATA!A$4*AI12)+(AA12/9*DATA!A$3*AJ12)+(AA12/12*DATA!A$5*AH12)+(DATA!A$4*AH12)</f>
        <v>0</v>
      </c>
      <c r="AN12" s="60">
        <f t="shared" si="2"/>
        <v>0</v>
      </c>
      <c r="AO12" s="822"/>
      <c r="AP12" s="875">
        <f t="shared" si="3"/>
        <v>0</v>
      </c>
      <c r="AQ12" s="26"/>
      <c r="AR12" s="26"/>
      <c r="AS12" s="761" t="s">
        <v>29</v>
      </c>
      <c r="AT12" s="764">
        <f>AG50</f>
        <v>0</v>
      </c>
      <c r="AU12" s="26"/>
      <c r="AV12" s="26"/>
      <c r="AW12" s="26"/>
      <c r="AX12" s="26"/>
      <c r="AY12" s="26"/>
      <c r="AZ12" s="26"/>
      <c r="BA12" s="26"/>
      <c r="BB12" s="26"/>
      <c r="BC12" s="26"/>
      <c r="BD12" s="26"/>
      <c r="BE12" s="26"/>
      <c r="BF12" s="26"/>
      <c r="BG12" s="26"/>
      <c r="BH12" s="26"/>
      <c r="BI12" s="26"/>
      <c r="BJ12" s="26"/>
    </row>
    <row r="13" spans="1:62">
      <c r="A13" s="1215" t="str">
        <f>"7."</f>
        <v>7.</v>
      </c>
      <c r="B13" s="1076"/>
      <c r="C13" s="1163">
        <f>'Year 1'!C13:R13</f>
        <v>0</v>
      </c>
      <c r="D13" s="1076"/>
      <c r="E13" s="1076"/>
      <c r="F13" s="1076"/>
      <c r="G13" s="1076"/>
      <c r="H13" s="1076"/>
      <c r="I13" s="1076"/>
      <c r="J13" s="1076"/>
      <c r="K13" s="1076"/>
      <c r="L13" s="1076"/>
      <c r="M13" s="1076"/>
      <c r="N13" s="1076"/>
      <c r="O13" s="1076"/>
      <c r="P13" s="1076"/>
      <c r="Q13" s="1076"/>
      <c r="R13" s="1217"/>
      <c r="S13" s="1218">
        <f>'Year 1'!S13:Z13</f>
        <v>0</v>
      </c>
      <c r="T13" s="1076"/>
      <c r="U13" s="1076"/>
      <c r="V13" s="1076"/>
      <c r="W13" s="1076"/>
      <c r="X13" s="1076"/>
      <c r="Y13" s="1076"/>
      <c r="Z13" s="1115"/>
      <c r="AA13" s="58">
        <f>IF('Year 1'!AT3&gt;0,'Year 3'!AA13*(1+'Year 1'!AT3),'Year 1'!AA13)</f>
        <v>0</v>
      </c>
      <c r="AB13" s="293"/>
      <c r="AC13" s="293"/>
      <c r="AD13" s="293"/>
      <c r="AE13" s="157">
        <f t="shared" si="0"/>
        <v>0</v>
      </c>
      <c r="AF13" s="27"/>
      <c r="AG13" s="23">
        <f>(AA13/9*DATA!A$5*AC13)+(DATA!A$4*AC13)+(AA13/9*DATA!A$3*AD13)+(AA13/12*DATA!A$5*AB13)+(DATA!A$4*AB13)</f>
        <v>0</v>
      </c>
      <c r="AH13" s="325"/>
      <c r="AI13" s="309"/>
      <c r="AJ13" s="709"/>
      <c r="AK13" s="23">
        <f t="shared" si="1"/>
        <v>0</v>
      </c>
      <c r="AL13" s="591"/>
      <c r="AM13" s="23">
        <f>(AA13/9*DATA!A$5*AI13)+(DATA!A$4*AI13)+(AA13/9*DATA!A$3*AJ13)+(AA13/12*DATA!A$5*AH13)+(DATA!A$4*AH13)</f>
        <v>0</v>
      </c>
      <c r="AN13" s="60">
        <f t="shared" si="2"/>
        <v>0</v>
      </c>
      <c r="AO13" s="822"/>
      <c r="AP13" s="875">
        <f t="shared" si="3"/>
        <v>0</v>
      </c>
      <c r="AQ13" s="26"/>
      <c r="AR13" s="26"/>
      <c r="AS13" s="761" t="s">
        <v>30</v>
      </c>
      <c r="AT13" s="764">
        <f>AG51</f>
        <v>0</v>
      </c>
      <c r="AU13" s="26"/>
      <c r="AV13" s="26"/>
      <c r="AW13" s="26"/>
      <c r="AX13" s="26"/>
      <c r="AY13" s="26"/>
      <c r="AZ13" s="26"/>
      <c r="BA13" s="26"/>
      <c r="BB13" s="26"/>
      <c r="BC13" s="26"/>
      <c r="BD13" s="26"/>
      <c r="BE13" s="26"/>
      <c r="BF13" s="26"/>
      <c r="BG13" s="26"/>
      <c r="BH13" s="26"/>
      <c r="BI13" s="26"/>
      <c r="BJ13" s="26"/>
    </row>
    <row r="14" spans="1:62">
      <c r="A14" s="1216" t="str">
        <f>"8."</f>
        <v>8.</v>
      </c>
      <c r="B14" s="1104"/>
      <c r="C14" s="1234">
        <f>'Year 1'!C14:R14</f>
        <v>0</v>
      </c>
      <c r="D14" s="1104"/>
      <c r="E14" s="1104"/>
      <c r="F14" s="1104"/>
      <c r="G14" s="1104"/>
      <c r="H14" s="1104"/>
      <c r="I14" s="1104"/>
      <c r="J14" s="1104"/>
      <c r="K14" s="1104"/>
      <c r="L14" s="1104"/>
      <c r="M14" s="1104"/>
      <c r="N14" s="1104"/>
      <c r="O14" s="1104"/>
      <c r="P14" s="1104"/>
      <c r="Q14" s="1104"/>
      <c r="R14" s="1235"/>
      <c r="S14" s="1236">
        <f>'Year 1'!S14:Z14</f>
        <v>0</v>
      </c>
      <c r="T14" s="1104"/>
      <c r="U14" s="1104"/>
      <c r="V14" s="1104"/>
      <c r="W14" s="1104"/>
      <c r="X14" s="1104"/>
      <c r="Y14" s="1104"/>
      <c r="Z14" s="1237"/>
      <c r="AA14" s="58">
        <f>IF('Year 1'!AT3&gt;0,'Year 3'!AA14*(1+'Year 1'!AT3),'Year 1'!AA14)</f>
        <v>0</v>
      </c>
      <c r="AB14" s="293"/>
      <c r="AC14" s="293"/>
      <c r="AD14" s="293"/>
      <c r="AE14" s="157">
        <f t="shared" si="0"/>
        <v>0</v>
      </c>
      <c r="AF14" s="27"/>
      <c r="AG14" s="62">
        <f>(AA14/9*DATA!A$5*AC14)+(DATA!A$4*AC14)+(AA14/9*DATA!A$3*AD14)+(AA14/12*DATA!A$5*AB14)+(DATA!A$4*AB14)</f>
        <v>0</v>
      </c>
      <c r="AH14" s="328"/>
      <c r="AI14" s="313"/>
      <c r="AJ14" s="329"/>
      <c r="AK14" s="31">
        <f t="shared" si="1"/>
        <v>0</v>
      </c>
      <c r="AL14" s="591"/>
      <c r="AM14" s="31">
        <f>(AA14/9*DATA!A$5*AI14)+(DATA!A$4*AI14)+(AA14/9*DATA!A$3*AJ14)+(AA14/12*DATA!A$5*AH14)+(DATA!A$4*AH14)</f>
        <v>0</v>
      </c>
      <c r="AN14" s="63">
        <f t="shared" si="2"/>
        <v>0</v>
      </c>
      <c r="AO14" s="822"/>
      <c r="AP14" s="876">
        <f t="shared" si="3"/>
        <v>0</v>
      </c>
      <c r="AQ14" s="26"/>
      <c r="AR14" s="26"/>
      <c r="AS14" s="761" t="s">
        <v>31</v>
      </c>
      <c r="AT14" s="764">
        <f>AG62</f>
        <v>0</v>
      </c>
      <c r="AU14" s="26"/>
      <c r="AV14" s="26"/>
      <c r="AW14" s="26"/>
      <c r="AX14" s="26"/>
      <c r="AY14" s="26"/>
      <c r="AZ14" s="26"/>
      <c r="BA14" s="26"/>
      <c r="BB14" s="26"/>
      <c r="BC14" s="26"/>
      <c r="BD14" s="26"/>
      <c r="BE14" s="26"/>
      <c r="BF14" s="26"/>
      <c r="BG14" s="26"/>
      <c r="BH14" s="26"/>
      <c r="BI14" s="26"/>
      <c r="BJ14" s="26"/>
    </row>
    <row r="15" spans="1:62" ht="13.5" thickBot="1">
      <c r="A15" s="1213" t="s">
        <v>32</v>
      </c>
      <c r="B15" s="1144"/>
      <c r="C15" s="1144"/>
      <c r="D15" s="1144"/>
      <c r="E15" s="1144"/>
      <c r="F15" s="1144"/>
      <c r="G15" s="1144"/>
      <c r="H15" s="1144"/>
      <c r="I15" s="1144"/>
      <c r="J15" s="1144"/>
      <c r="K15" s="1144"/>
      <c r="L15" s="1144"/>
      <c r="M15" s="1144"/>
      <c r="N15" s="1144"/>
      <c r="O15" s="1144"/>
      <c r="P15" s="1144"/>
      <c r="Q15" s="1144"/>
      <c r="R15" s="1144"/>
      <c r="S15" s="1144"/>
      <c r="T15" s="1144"/>
      <c r="U15" s="1144"/>
      <c r="V15" s="1144"/>
      <c r="W15" s="1144"/>
      <c r="X15" s="1144"/>
      <c r="Y15" s="1144"/>
      <c r="Z15" s="1144"/>
      <c r="AA15" s="1144"/>
      <c r="AB15" s="1144"/>
      <c r="AC15" s="1144"/>
      <c r="AD15" s="1144"/>
      <c r="AE15" s="1199"/>
      <c r="AF15" s="27"/>
      <c r="AG15" s="64">
        <f>SUM(AE7:AG14)</f>
        <v>0</v>
      </c>
      <c r="AH15" s="265"/>
      <c r="AI15" s="264"/>
      <c r="AJ15" s="266"/>
      <c r="AK15" s="710"/>
      <c r="AL15" s="563"/>
      <c r="AM15" s="33">
        <f>SUM(AK7:AM14)</f>
        <v>0</v>
      </c>
      <c r="AN15" s="277"/>
      <c r="AO15" s="819"/>
      <c r="AP15" s="858">
        <f>SUM(AN7:AP14)</f>
        <v>0</v>
      </c>
      <c r="AQ15" s="26"/>
      <c r="AR15" s="26"/>
      <c r="AS15" s="762" t="s">
        <v>33</v>
      </c>
      <c r="AT15" s="765">
        <f>AG63+AG65</f>
        <v>0</v>
      </c>
      <c r="AU15" s="26"/>
      <c r="AV15" s="26"/>
      <c r="AW15" s="26"/>
      <c r="AX15" s="26"/>
      <c r="AY15" s="26"/>
      <c r="AZ15" s="26"/>
      <c r="BA15" s="26"/>
      <c r="BB15" s="26"/>
      <c r="BC15" s="26"/>
      <c r="BD15" s="26"/>
      <c r="BE15" s="26"/>
      <c r="BF15" s="26"/>
      <c r="BG15" s="26"/>
      <c r="BH15" s="26"/>
      <c r="BI15" s="26"/>
      <c r="BJ15" s="26"/>
    </row>
    <row r="16" spans="1:62">
      <c r="A16" s="1214" t="s">
        <v>34</v>
      </c>
      <c r="B16" s="1057"/>
      <c r="C16" s="1057"/>
      <c r="D16" s="1057"/>
      <c r="E16" s="1057"/>
      <c r="F16" s="1057"/>
      <c r="G16" s="1057"/>
      <c r="H16" s="1057"/>
      <c r="I16" s="1057"/>
      <c r="J16" s="1057"/>
      <c r="K16" s="1057"/>
      <c r="L16" s="1057"/>
      <c r="M16" s="1057"/>
      <c r="N16" s="1057"/>
      <c r="O16" s="1057"/>
      <c r="P16" s="1057"/>
      <c r="Q16" s="1057"/>
      <c r="R16" s="1057"/>
      <c r="S16" s="1057"/>
      <c r="T16" s="1057"/>
      <c r="U16" s="1057"/>
      <c r="V16" s="1057"/>
      <c r="W16" s="1057"/>
      <c r="X16" s="1057"/>
      <c r="Y16" s="1057"/>
      <c r="Z16" s="1057"/>
      <c r="AA16" s="1057"/>
      <c r="AB16" s="1057"/>
      <c r="AC16" s="1057"/>
      <c r="AD16" s="1057"/>
      <c r="AE16" s="1057"/>
      <c r="AF16" s="165"/>
      <c r="AG16" s="805"/>
      <c r="AH16" s="233"/>
      <c r="AI16" s="234"/>
      <c r="AJ16" s="202"/>
      <c r="AK16" s="620"/>
      <c r="AL16" s="618"/>
      <c r="AM16" s="620"/>
      <c r="AN16" s="276"/>
      <c r="AO16" s="619"/>
      <c r="AP16" s="859"/>
      <c r="AQ16" s="26"/>
      <c r="AR16" s="26"/>
      <c r="AS16" s="761" t="s">
        <v>35</v>
      </c>
      <c r="AT16" s="764">
        <f>AG64</f>
        <v>0</v>
      </c>
      <c r="AU16" s="26"/>
      <c r="AV16" s="26"/>
      <c r="AW16" s="26"/>
      <c r="AX16" s="26"/>
      <c r="AY16" s="26"/>
      <c r="AZ16" s="26"/>
      <c r="BA16" s="26"/>
      <c r="BB16" s="26"/>
      <c r="BC16" s="26"/>
      <c r="BD16" s="26"/>
      <c r="BE16" s="26"/>
      <c r="BF16" s="26"/>
      <c r="BG16" s="26"/>
      <c r="BH16" s="26"/>
      <c r="BI16" s="26"/>
      <c r="BJ16" s="26"/>
    </row>
    <row r="17" spans="1:62">
      <c r="A17" s="1210" t="s">
        <v>36</v>
      </c>
      <c r="B17" s="1069"/>
      <c r="C17" s="1069"/>
      <c r="D17" s="676"/>
      <c r="E17" s="166" t="s">
        <v>37</v>
      </c>
      <c r="F17" s="1113" t="s">
        <v>38</v>
      </c>
      <c r="G17" s="1069"/>
      <c r="H17" s="1069"/>
      <c r="I17" s="1069"/>
      <c r="J17" s="1069"/>
      <c r="K17" s="1069"/>
      <c r="L17" s="1069"/>
      <c r="M17" s="1069"/>
      <c r="N17" s="1069"/>
      <c r="O17" s="1069"/>
      <c r="P17" s="1069"/>
      <c r="Q17" s="1069"/>
      <c r="R17" s="1069"/>
      <c r="S17" s="1069"/>
      <c r="T17" s="1069"/>
      <c r="U17" s="1069"/>
      <c r="V17" s="1069"/>
      <c r="W17" s="1069"/>
      <c r="X17" s="1069"/>
      <c r="Y17" s="1069"/>
      <c r="Z17" s="1069"/>
      <c r="AA17" s="294">
        <f>IF('Year 1'!AT3&gt;0,('Year 3'!AA17*(1+'Year 1'!AT3)),'Year 1'!AA17)</f>
        <v>0</v>
      </c>
      <c r="AB17" s="355"/>
      <c r="AC17" s="258"/>
      <c r="AD17" s="232"/>
      <c r="AE17" s="36">
        <f>AA17*AB17/12*D17</f>
        <v>0</v>
      </c>
      <c r="AF17" s="161"/>
      <c r="AG17" s="479">
        <f>(AE17*DATA!A$5)+(DATA!A$4*AB17*D17)</f>
        <v>0</v>
      </c>
      <c r="AH17" s="333"/>
      <c r="AI17" s="196"/>
      <c r="AJ17" s="198"/>
      <c r="AK17" s="94">
        <f>AA17*AH17/12*D17</f>
        <v>0</v>
      </c>
      <c r="AL17" s="594"/>
      <c r="AM17" s="23">
        <f>(AK17*DATA!A$5)+(DATA!A$4*AH17)</f>
        <v>0</v>
      </c>
      <c r="AN17" s="60">
        <f t="shared" ref="AN17:AN34" si="4">AE17+AK17</f>
        <v>0</v>
      </c>
      <c r="AO17" s="822"/>
      <c r="AP17" s="875">
        <f t="shared" ref="AP17:AP34" si="5">AG17+AM17</f>
        <v>0</v>
      </c>
      <c r="AQ17" s="26"/>
      <c r="AR17" s="26"/>
      <c r="AS17" s="761" t="s">
        <v>39</v>
      </c>
      <c r="AT17" s="764">
        <f>SUM(AH66:AH70)</f>
        <v>0</v>
      </c>
      <c r="AU17" s="26"/>
      <c r="AV17" s="26"/>
      <c r="AW17" s="26"/>
      <c r="AX17" s="26"/>
      <c r="AY17" s="26"/>
      <c r="AZ17" s="26"/>
      <c r="BA17" s="26"/>
      <c r="BB17" s="26"/>
      <c r="BC17" s="26"/>
      <c r="BD17" s="26"/>
      <c r="BE17" s="26"/>
      <c r="BF17" s="26"/>
      <c r="BG17" s="26"/>
      <c r="BH17" s="26"/>
      <c r="BI17" s="26"/>
      <c r="BJ17" s="26"/>
    </row>
    <row r="18" spans="1:62">
      <c r="A18" s="1211" t="s">
        <v>40</v>
      </c>
      <c r="B18" s="1076"/>
      <c r="C18" s="1076"/>
      <c r="D18" s="677"/>
      <c r="E18" s="167" t="s">
        <v>37</v>
      </c>
      <c r="F18" s="1114" t="s">
        <v>41</v>
      </c>
      <c r="G18" s="1076"/>
      <c r="H18" s="1076"/>
      <c r="I18" s="1076"/>
      <c r="J18" s="1076"/>
      <c r="K18" s="1076"/>
      <c r="L18" s="1076"/>
      <c r="M18" s="1076"/>
      <c r="N18" s="1076"/>
      <c r="O18" s="1076"/>
      <c r="P18" s="1076"/>
      <c r="Q18" s="1076"/>
      <c r="R18" s="1076"/>
      <c r="S18" s="1076"/>
      <c r="T18" s="1076"/>
      <c r="U18" s="1076"/>
      <c r="V18" s="1076"/>
      <c r="W18" s="1076"/>
      <c r="X18" s="1076"/>
      <c r="Y18" s="1076"/>
      <c r="Z18" s="1115"/>
      <c r="AA18" s="295">
        <f>IF('Year 1'!AT3&gt;0,('Year 3'!AA18*(1+'Year 1'!AT3)),'Year 1'!AA18)</f>
        <v>0</v>
      </c>
      <c r="AB18" s="257"/>
      <c r="AC18" s="422"/>
      <c r="AD18" s="259">
        <v>0</v>
      </c>
      <c r="AE18" s="36">
        <f>AA18*AC18/9*D18+AA18/9*AD18</f>
        <v>0</v>
      </c>
      <c r="AF18" s="161"/>
      <c r="AG18" s="479">
        <f>AE18*DATA!A$6</f>
        <v>0</v>
      </c>
      <c r="AH18" s="230"/>
      <c r="AI18" s="423"/>
      <c r="AJ18" s="198"/>
      <c r="AK18" s="94">
        <f>AA18*AI18/9*D18</f>
        <v>0</v>
      </c>
      <c r="AL18" s="594"/>
      <c r="AM18" s="23">
        <f>AK18*DATA!A6</f>
        <v>0</v>
      </c>
      <c r="AN18" s="63">
        <f t="shared" si="4"/>
        <v>0</v>
      </c>
      <c r="AO18" s="822"/>
      <c r="AP18" s="875">
        <f t="shared" si="5"/>
        <v>0</v>
      </c>
      <c r="AQ18" s="26"/>
      <c r="AR18" s="26"/>
      <c r="AS18" s="761" t="s">
        <v>42</v>
      </c>
      <c r="AT18" s="764">
        <f>SUM($AI$66:$AI$70)</f>
        <v>0</v>
      </c>
      <c r="AU18" s="26"/>
      <c r="AV18" s="26"/>
      <c r="AW18" s="26"/>
      <c r="AX18" s="26"/>
      <c r="AY18" s="26"/>
      <c r="AZ18" s="26"/>
      <c r="BA18" s="26"/>
      <c r="BB18" s="26"/>
      <c r="BC18" s="26"/>
      <c r="BD18" s="26"/>
      <c r="BE18" s="26"/>
      <c r="BF18" s="26"/>
      <c r="BG18" s="26"/>
      <c r="BH18" s="26"/>
      <c r="BI18" s="26"/>
      <c r="BJ18" s="26"/>
    </row>
    <row r="19" spans="1:62">
      <c r="A19" s="1211" t="s">
        <v>43</v>
      </c>
      <c r="B19" s="1076"/>
      <c r="C19" s="1076"/>
      <c r="D19" s="677"/>
      <c r="E19" s="167" t="s">
        <v>37</v>
      </c>
      <c r="F19" s="1114" t="s">
        <v>44</v>
      </c>
      <c r="G19" s="1076"/>
      <c r="H19" s="1076"/>
      <c r="I19" s="1076"/>
      <c r="J19" s="1076"/>
      <c r="K19" s="1076"/>
      <c r="L19" s="1076"/>
      <c r="M19" s="1076"/>
      <c r="N19" s="1076"/>
      <c r="O19" s="1076"/>
      <c r="P19" s="1076"/>
      <c r="Q19" s="1076"/>
      <c r="R19" s="1076"/>
      <c r="S19" s="1076"/>
      <c r="T19" s="1076"/>
      <c r="U19" s="1076"/>
      <c r="V19" s="1076"/>
      <c r="W19" s="1076"/>
      <c r="X19" s="1076"/>
      <c r="Y19" s="1076"/>
      <c r="Z19" s="1115"/>
      <c r="AA19" s="295">
        <f>IF('Year 1'!AT3&gt;0,('Year 3'!AA19*(1+'Year 1'!AT3)),'Year 1'!AA19)</f>
        <v>0</v>
      </c>
      <c r="AB19" s="257"/>
      <c r="AC19" s="341"/>
      <c r="AD19" s="259"/>
      <c r="AE19" s="36">
        <f t="shared" ref="AE19:AE20" si="6">AA19*AC19/9*D19+AA19/9*AD19</f>
        <v>0</v>
      </c>
      <c r="AF19" s="161"/>
      <c r="AG19" s="479">
        <f>AE19*DATA!A$6</f>
        <v>0</v>
      </c>
      <c r="AH19" s="418"/>
      <c r="AI19" s="420"/>
      <c r="AJ19" s="198"/>
      <c r="AK19" s="94">
        <f t="shared" ref="AK19:AK20" si="7">AA19*AI19/9*D19</f>
        <v>0</v>
      </c>
      <c r="AL19" s="594"/>
      <c r="AM19" s="23">
        <f>AK19*DATA!A6</f>
        <v>0</v>
      </c>
      <c r="AN19" s="63">
        <f t="shared" si="4"/>
        <v>0</v>
      </c>
      <c r="AO19" s="822"/>
      <c r="AP19" s="875">
        <f t="shared" si="5"/>
        <v>0</v>
      </c>
      <c r="AQ19" s="26"/>
      <c r="AR19" s="26"/>
      <c r="AS19" s="761" t="s">
        <v>45</v>
      </c>
      <c r="AT19" s="764">
        <f>AG71</f>
        <v>0</v>
      </c>
      <c r="AU19" s="26"/>
      <c r="AV19" s="26"/>
      <c r="AW19" s="26"/>
      <c r="AX19" s="26"/>
      <c r="AY19" s="26"/>
      <c r="AZ19" s="26"/>
      <c r="BA19" s="26"/>
      <c r="BB19" s="26"/>
      <c r="BC19" s="26"/>
      <c r="BD19" s="26"/>
      <c r="BE19" s="26"/>
      <c r="BF19" s="26"/>
      <c r="BG19" s="26"/>
      <c r="BH19" s="26"/>
      <c r="BI19" s="26"/>
      <c r="BJ19" s="26"/>
    </row>
    <row r="20" spans="1:62">
      <c r="A20" s="1211" t="s">
        <v>46</v>
      </c>
      <c r="B20" s="1076"/>
      <c r="C20" s="1076"/>
      <c r="D20" s="677"/>
      <c r="E20" s="167" t="s">
        <v>37</v>
      </c>
      <c r="F20" s="1114" t="s">
        <v>47</v>
      </c>
      <c r="G20" s="1076"/>
      <c r="H20" s="1076"/>
      <c r="I20" s="1076"/>
      <c r="J20" s="1076"/>
      <c r="K20" s="1076"/>
      <c r="L20" s="1076"/>
      <c r="M20" s="1076"/>
      <c r="N20" s="1076"/>
      <c r="O20" s="1076"/>
      <c r="P20" s="1076"/>
      <c r="Q20" s="1076"/>
      <c r="R20" s="1076"/>
      <c r="S20" s="1076"/>
      <c r="T20" s="1076"/>
      <c r="U20" s="1076"/>
      <c r="V20" s="1076"/>
      <c r="W20" s="1076"/>
      <c r="X20" s="1076"/>
      <c r="Y20" s="1076"/>
      <c r="Z20" s="1115"/>
      <c r="AA20" s="295">
        <f>IF('Year 1'!AT3&gt;0,('Year 3'!AA20*(1+'Year 1'!AT3)),'Year 1'!AA20)</f>
        <v>0</v>
      </c>
      <c r="AB20" s="257"/>
      <c r="AC20" s="341"/>
      <c r="AD20" s="259"/>
      <c r="AE20" s="36">
        <f t="shared" si="6"/>
        <v>0</v>
      </c>
      <c r="AF20" s="161"/>
      <c r="AG20" s="479">
        <f>AE20*DATA!A$6</f>
        <v>0</v>
      </c>
      <c r="AH20" s="418"/>
      <c r="AI20" s="420"/>
      <c r="AJ20" s="198"/>
      <c r="AK20" s="94">
        <f t="shared" si="7"/>
        <v>0</v>
      </c>
      <c r="AL20" s="594"/>
      <c r="AM20" s="23">
        <f>AK20*DATA!A6</f>
        <v>0</v>
      </c>
      <c r="AN20" s="63">
        <f t="shared" si="4"/>
        <v>0</v>
      </c>
      <c r="AO20" s="822"/>
      <c r="AP20" s="875">
        <f t="shared" si="5"/>
        <v>0</v>
      </c>
      <c r="AQ20" s="26"/>
      <c r="AR20" s="26"/>
      <c r="AS20" s="761" t="s">
        <v>48</v>
      </c>
      <c r="AT20" s="764">
        <f>SUM(AG54:AG58)</f>
        <v>0</v>
      </c>
      <c r="AU20" s="26"/>
      <c r="AV20" s="26"/>
      <c r="AW20" s="26"/>
      <c r="AX20" s="26"/>
      <c r="AY20" s="26"/>
      <c r="AZ20" s="26"/>
      <c r="BA20" s="26"/>
      <c r="BB20" s="26"/>
      <c r="BC20" s="26"/>
      <c r="BD20" s="26"/>
      <c r="BE20" s="26"/>
      <c r="BF20" s="26"/>
      <c r="BG20" s="26"/>
      <c r="BH20" s="26"/>
      <c r="BI20" s="26"/>
      <c r="BJ20" s="26"/>
    </row>
    <row r="21" spans="1:62">
      <c r="A21" s="1211" t="s">
        <v>49</v>
      </c>
      <c r="B21" s="1076"/>
      <c r="C21" s="1076"/>
      <c r="D21" s="677"/>
      <c r="E21" s="167" t="s">
        <v>37</v>
      </c>
      <c r="F21" s="1114" t="s">
        <v>50</v>
      </c>
      <c r="G21" s="1076"/>
      <c r="H21" s="1076"/>
      <c r="I21" s="1076"/>
      <c r="J21" s="1076"/>
      <c r="K21" s="1076"/>
      <c r="L21" s="1076"/>
      <c r="M21" s="1076"/>
      <c r="N21" s="1076"/>
      <c r="O21" s="1076"/>
      <c r="P21" s="1076"/>
      <c r="Q21" s="1076"/>
      <c r="R21" s="1076"/>
      <c r="S21" s="1076"/>
      <c r="T21" s="1076"/>
      <c r="U21" s="1076"/>
      <c r="V21" s="1076"/>
      <c r="W21" s="1076"/>
      <c r="X21" s="1076"/>
      <c r="Y21" s="1076"/>
      <c r="Z21" s="1115"/>
      <c r="AA21" s="296">
        <f>IF('Year 1'!AT3&gt;0,('Year 3'!AA21*(1+'Year 1'!AT3)),'Year 1'!AA21)</f>
        <v>0</v>
      </c>
      <c r="AB21" s="1288"/>
      <c r="AC21" s="1125"/>
      <c r="AD21" s="330"/>
      <c r="AE21" s="36">
        <f>AA21*AD21/3*D21</f>
        <v>0</v>
      </c>
      <c r="AF21" s="161"/>
      <c r="AG21" s="479">
        <f>AE21*DATA!A3</f>
        <v>0</v>
      </c>
      <c r="AH21" s="1251"/>
      <c r="AI21" s="1125"/>
      <c r="AJ21" s="347"/>
      <c r="AK21" s="94">
        <f>AA21*AJ21/3*D21</f>
        <v>0</v>
      </c>
      <c r="AL21" s="594"/>
      <c r="AM21" s="23">
        <f>AK21*DATA!A3</f>
        <v>0</v>
      </c>
      <c r="AN21" s="60">
        <f t="shared" si="4"/>
        <v>0</v>
      </c>
      <c r="AO21" s="822"/>
      <c r="AP21" s="875">
        <f t="shared" si="5"/>
        <v>0</v>
      </c>
      <c r="AQ21" s="26"/>
      <c r="AR21" s="26"/>
      <c r="AS21" s="761" t="s">
        <v>51</v>
      </c>
      <c r="AT21" s="764">
        <f>AG80</f>
        <v>0</v>
      </c>
      <c r="AU21" s="26"/>
      <c r="AV21" s="26"/>
      <c r="AW21" s="26"/>
      <c r="AX21" s="26"/>
      <c r="AY21" s="26"/>
      <c r="AZ21" s="26"/>
      <c r="BA21" s="26"/>
      <c r="BB21" s="26"/>
      <c r="BC21" s="26"/>
      <c r="BD21" s="26"/>
      <c r="BE21" s="26"/>
      <c r="BF21" s="26"/>
      <c r="BG21" s="26"/>
      <c r="BH21" s="26"/>
      <c r="BI21" s="26"/>
      <c r="BJ21" s="26"/>
    </row>
    <row r="22" spans="1:62">
      <c r="A22" s="1119" t="s">
        <v>52</v>
      </c>
      <c r="B22" s="1076"/>
      <c r="C22" s="1076"/>
      <c r="D22" s="679"/>
      <c r="E22" s="167" t="s">
        <v>37</v>
      </c>
      <c r="F22" s="1126" t="str">
        <f>'Year 3'!F22:Z22</f>
        <v xml:space="preserve">Other - full time benefited </v>
      </c>
      <c r="G22" s="1063"/>
      <c r="H22" s="1063"/>
      <c r="I22" s="1063"/>
      <c r="J22" s="1063"/>
      <c r="K22" s="1063"/>
      <c r="L22" s="1063"/>
      <c r="M22" s="1063"/>
      <c r="N22" s="1063"/>
      <c r="O22" s="1063"/>
      <c r="P22" s="1063"/>
      <c r="Q22" s="1063"/>
      <c r="R22" s="1063"/>
      <c r="S22" s="1063"/>
      <c r="T22" s="1063"/>
      <c r="U22" s="1063"/>
      <c r="V22" s="1063"/>
      <c r="W22" s="1063"/>
      <c r="X22" s="1063"/>
      <c r="Y22" s="1063"/>
      <c r="Z22" s="1064"/>
      <c r="AA22" s="297">
        <f>IF('Year 1'!AT3&gt;0,('Year 3'!AA22*(1+'Year 1'!AT3)),'Year 1'!AA22)</f>
        <v>0</v>
      </c>
      <c r="AB22" s="342"/>
      <c r="AC22" s="1207"/>
      <c r="AD22" s="1125"/>
      <c r="AE22" s="36">
        <f t="shared" ref="AE22:AE34" si="8">AA22*AB22/12*D22</f>
        <v>0</v>
      </c>
      <c r="AF22" s="161"/>
      <c r="AG22" s="479">
        <f>(AE22*DATA!A$5)+(DATA!A$4*AB22*D22)</f>
        <v>0</v>
      </c>
      <c r="AH22" s="348"/>
      <c r="AI22" s="1116"/>
      <c r="AJ22" s="1301"/>
      <c r="AK22" s="94">
        <f t="shared" ref="AK22:AK34" si="9">AA22*AH22/12*D22</f>
        <v>0</v>
      </c>
      <c r="AL22" s="594"/>
      <c r="AM22" s="568">
        <f>(AK22*DATA!A$5)+(DATA!A$4*AH22)</f>
        <v>0</v>
      </c>
      <c r="AN22" s="99">
        <f t="shared" si="4"/>
        <v>0</v>
      </c>
      <c r="AO22" s="822"/>
      <c r="AP22" s="875">
        <f t="shared" si="5"/>
        <v>0</v>
      </c>
      <c r="AQ22" s="26"/>
      <c r="AR22" s="26"/>
      <c r="AS22" s="763"/>
      <c r="AT22" s="766"/>
      <c r="AU22" s="26"/>
      <c r="AV22" s="26"/>
      <c r="AW22" s="26"/>
      <c r="AX22" s="26"/>
      <c r="AY22" s="26"/>
      <c r="AZ22" s="26"/>
      <c r="BA22" s="26"/>
      <c r="BB22" s="26"/>
      <c r="BC22" s="26"/>
      <c r="BD22" s="26"/>
      <c r="BE22" s="26"/>
      <c r="BF22" s="26"/>
      <c r="BG22" s="26"/>
      <c r="BH22" s="26"/>
      <c r="BI22" s="26"/>
      <c r="BJ22" s="26"/>
    </row>
    <row r="23" spans="1:62" ht="15.75" outlineLevel="1">
      <c r="A23" s="1119" t="s">
        <v>54</v>
      </c>
      <c r="B23" s="1076"/>
      <c r="C23" s="1076"/>
      <c r="D23" s="677"/>
      <c r="E23" s="168" t="s">
        <v>37</v>
      </c>
      <c r="F23" s="1126" t="str">
        <f>'Year 3'!F28:Z28</f>
        <v xml:space="preserve">Other - full time benefited </v>
      </c>
      <c r="G23" s="1063"/>
      <c r="H23" s="1063"/>
      <c r="I23" s="1063"/>
      <c r="J23" s="1063"/>
      <c r="K23" s="1063"/>
      <c r="L23" s="1063"/>
      <c r="M23" s="1063"/>
      <c r="N23" s="1063"/>
      <c r="O23" s="1063"/>
      <c r="P23" s="1063"/>
      <c r="Q23" s="1063"/>
      <c r="R23" s="1063"/>
      <c r="S23" s="1063"/>
      <c r="T23" s="1063"/>
      <c r="U23" s="1063"/>
      <c r="V23" s="1063"/>
      <c r="W23" s="1063"/>
      <c r="X23" s="1063"/>
      <c r="Y23" s="1063"/>
      <c r="Z23" s="1064"/>
      <c r="AA23" s="297">
        <f>IF('Year 1'!AT3&gt;0,('Year 3'!AA23*(1+'Year 1'!AT3)),'Year 1'!AA23)</f>
        <v>0</v>
      </c>
      <c r="AB23" s="356"/>
      <c r="AC23" s="1207"/>
      <c r="AD23" s="1125"/>
      <c r="AE23" s="36">
        <f t="shared" ref="AE23:AE28" si="10">AA23*AB23/12*D23</f>
        <v>0</v>
      </c>
      <c r="AF23" s="161"/>
      <c r="AG23" s="479">
        <f>(AE23*DATA!A$5)+(DATA!A$4*AB23*D23)</f>
        <v>0</v>
      </c>
      <c r="AH23" s="325"/>
      <c r="AI23" s="1116"/>
      <c r="AJ23" s="1117"/>
      <c r="AK23" s="94">
        <f t="shared" ref="AK23:AK28" si="11">AA23*AH23/12*D23</f>
        <v>0</v>
      </c>
      <c r="AL23" s="579"/>
      <c r="AM23" s="570">
        <f>(AK23*DATA!A$5)+(DATA!A$4*AH23)</f>
        <v>0</v>
      </c>
      <c r="AN23" s="99">
        <f t="shared" ref="AN23:AN28" si="12">AE23+AK23</f>
        <v>0</v>
      </c>
      <c r="AO23" s="822"/>
      <c r="AP23" s="875">
        <f t="shared" ref="AP23:AP28" si="13">AG23+AM23</f>
        <v>0</v>
      </c>
      <c r="AQ23" s="26"/>
      <c r="AR23" s="26"/>
      <c r="AS23" s="768" t="s">
        <v>55</v>
      </c>
      <c r="AT23" s="769">
        <f>SUM($AT$8:$AT$21)</f>
        <v>0</v>
      </c>
      <c r="AU23" s="26"/>
      <c r="AV23" s="26"/>
      <c r="AW23" s="26"/>
      <c r="AX23" s="26"/>
      <c r="AY23" s="26"/>
      <c r="AZ23" s="26"/>
      <c r="BA23" s="26"/>
      <c r="BB23" s="26"/>
      <c r="BC23" s="26"/>
      <c r="BD23" s="26"/>
      <c r="BE23" s="26"/>
      <c r="BF23" s="26"/>
      <c r="BG23" s="26"/>
      <c r="BH23" s="26"/>
      <c r="BI23" s="26"/>
      <c r="BJ23" s="26"/>
    </row>
    <row r="24" spans="1:62" outlineLevel="1">
      <c r="A24" s="1119" t="s">
        <v>56</v>
      </c>
      <c r="B24" s="1076"/>
      <c r="C24" s="1076"/>
      <c r="D24" s="677"/>
      <c r="E24" s="168" t="s">
        <v>37</v>
      </c>
      <c r="F24" s="1126" t="str">
        <f>'Year 3'!F28:Z28</f>
        <v xml:space="preserve">Other - full time benefited </v>
      </c>
      <c r="G24" s="1063"/>
      <c r="H24" s="1063"/>
      <c r="I24" s="1063"/>
      <c r="J24" s="1063"/>
      <c r="K24" s="1063"/>
      <c r="L24" s="1063"/>
      <c r="M24" s="1063"/>
      <c r="N24" s="1063"/>
      <c r="O24" s="1063"/>
      <c r="P24" s="1063"/>
      <c r="Q24" s="1063"/>
      <c r="R24" s="1063"/>
      <c r="S24" s="1063"/>
      <c r="T24" s="1063"/>
      <c r="U24" s="1063"/>
      <c r="V24" s="1063"/>
      <c r="W24" s="1063"/>
      <c r="X24" s="1063"/>
      <c r="Y24" s="1063"/>
      <c r="Z24" s="1064"/>
      <c r="AA24" s="297">
        <f>IF('Year 1'!AT3&gt;0,('Year 3'!AA24*(1+'Year 1'!AT3)),'Year 1'!AA24)</f>
        <v>0</v>
      </c>
      <c r="AB24" s="356"/>
      <c r="AC24" s="1207"/>
      <c r="AD24" s="1125"/>
      <c r="AE24" s="36">
        <f t="shared" si="10"/>
        <v>0</v>
      </c>
      <c r="AF24" s="161"/>
      <c r="AG24" s="479">
        <f>(AE24*DATA!A$5)+(DATA!A$4*AB24*D24)</f>
        <v>0</v>
      </c>
      <c r="AH24" s="325"/>
      <c r="AI24" s="1116"/>
      <c r="AJ24" s="1117"/>
      <c r="AK24" s="94">
        <f t="shared" si="11"/>
        <v>0</v>
      </c>
      <c r="AL24" s="579"/>
      <c r="AM24" s="570">
        <f>(AK24*DATA!A$5)+(DATA!A$4*AH24)</f>
        <v>0</v>
      </c>
      <c r="AN24" s="99">
        <f t="shared" si="12"/>
        <v>0</v>
      </c>
      <c r="AO24" s="822"/>
      <c r="AP24" s="875">
        <f t="shared" si="13"/>
        <v>0</v>
      </c>
      <c r="AQ24" s="26"/>
      <c r="AR24" s="26"/>
      <c r="AS24" s="26"/>
      <c r="AT24" s="26"/>
      <c r="AU24" s="26"/>
      <c r="AV24" s="26"/>
      <c r="AW24" s="26"/>
      <c r="AX24" s="26"/>
      <c r="AY24" s="26"/>
      <c r="AZ24" s="26"/>
      <c r="BA24" s="26"/>
      <c r="BB24" s="26"/>
      <c r="BC24" s="26"/>
      <c r="BD24" s="26"/>
      <c r="BE24" s="26"/>
      <c r="BF24" s="26"/>
      <c r="BG24" s="26"/>
      <c r="BH24" s="26"/>
      <c r="BI24" s="26"/>
      <c r="BJ24" s="26"/>
    </row>
    <row r="25" spans="1:62" outlineLevel="1">
      <c r="A25" s="1119" t="s">
        <v>57</v>
      </c>
      <c r="B25" s="1076"/>
      <c r="C25" s="1076"/>
      <c r="D25" s="677"/>
      <c r="E25" s="168" t="s">
        <v>37</v>
      </c>
      <c r="F25" s="1126" t="str">
        <f>'Year 3'!F28:Z28</f>
        <v xml:space="preserve">Other - full time benefited </v>
      </c>
      <c r="G25" s="1063"/>
      <c r="H25" s="1063"/>
      <c r="I25" s="1063"/>
      <c r="J25" s="1063"/>
      <c r="K25" s="1063"/>
      <c r="L25" s="1063"/>
      <c r="M25" s="1063"/>
      <c r="N25" s="1063"/>
      <c r="O25" s="1063"/>
      <c r="P25" s="1063"/>
      <c r="Q25" s="1063"/>
      <c r="R25" s="1063"/>
      <c r="S25" s="1063"/>
      <c r="T25" s="1063"/>
      <c r="U25" s="1063"/>
      <c r="V25" s="1063"/>
      <c r="W25" s="1063"/>
      <c r="X25" s="1063"/>
      <c r="Y25" s="1063"/>
      <c r="Z25" s="1064"/>
      <c r="AA25" s="297">
        <f>IF('Year 1'!AT3&gt;0,('Year 3'!AA25*(1+'Year 1'!AT3)),'Year 1'!AA25)</f>
        <v>0</v>
      </c>
      <c r="AB25" s="356"/>
      <c r="AC25" s="1207"/>
      <c r="AD25" s="1125"/>
      <c r="AE25" s="36">
        <f t="shared" si="10"/>
        <v>0</v>
      </c>
      <c r="AF25" s="161"/>
      <c r="AG25" s="479">
        <f>(AE25*DATA!A$5)+(DATA!A$4*AB25*D25)</f>
        <v>0</v>
      </c>
      <c r="AH25" s="325"/>
      <c r="AI25" s="1116"/>
      <c r="AJ25" s="1117"/>
      <c r="AK25" s="94">
        <f t="shared" si="11"/>
        <v>0</v>
      </c>
      <c r="AL25" s="579"/>
      <c r="AM25" s="570">
        <f>(AK25*DATA!A$5)+(DATA!A$4*AH25)</f>
        <v>0</v>
      </c>
      <c r="AN25" s="99">
        <f t="shared" si="12"/>
        <v>0</v>
      </c>
      <c r="AO25" s="822"/>
      <c r="AP25" s="875">
        <f t="shared" si="13"/>
        <v>0</v>
      </c>
      <c r="AQ25" s="26"/>
      <c r="AR25" s="26"/>
      <c r="AS25" s="26"/>
      <c r="AT25" s="26"/>
      <c r="AU25" s="26"/>
      <c r="AV25" s="26"/>
      <c r="AW25" s="26"/>
      <c r="AX25" s="26"/>
      <c r="AY25" s="26"/>
      <c r="AZ25" s="26"/>
      <c r="BA25" s="26"/>
      <c r="BB25" s="26"/>
      <c r="BC25" s="26"/>
      <c r="BD25" s="26"/>
      <c r="BE25" s="26"/>
      <c r="BF25" s="26"/>
      <c r="BG25" s="26"/>
      <c r="BH25" s="26"/>
      <c r="BI25" s="26"/>
      <c r="BJ25" s="26"/>
    </row>
    <row r="26" spans="1:62" outlineLevel="1">
      <c r="A26" s="1119" t="s">
        <v>58</v>
      </c>
      <c r="B26" s="1076"/>
      <c r="C26" s="1076"/>
      <c r="D26" s="677"/>
      <c r="E26" s="168" t="s">
        <v>37</v>
      </c>
      <c r="F26" s="1126" t="str">
        <f>'Year 3'!F28:Z28</f>
        <v xml:space="preserve">Other - full time benefited </v>
      </c>
      <c r="G26" s="1063"/>
      <c r="H26" s="1063"/>
      <c r="I26" s="1063"/>
      <c r="J26" s="1063"/>
      <c r="K26" s="1063"/>
      <c r="L26" s="1063"/>
      <c r="M26" s="1063"/>
      <c r="N26" s="1063"/>
      <c r="O26" s="1063"/>
      <c r="P26" s="1063"/>
      <c r="Q26" s="1063"/>
      <c r="R26" s="1063"/>
      <c r="S26" s="1063"/>
      <c r="T26" s="1063"/>
      <c r="U26" s="1063"/>
      <c r="V26" s="1063"/>
      <c r="W26" s="1063"/>
      <c r="X26" s="1063"/>
      <c r="Y26" s="1063"/>
      <c r="Z26" s="1064"/>
      <c r="AA26" s="297"/>
      <c r="AB26" s="356"/>
      <c r="AC26" s="1207"/>
      <c r="AD26" s="1125"/>
      <c r="AE26" s="36">
        <f t="shared" si="10"/>
        <v>0</v>
      </c>
      <c r="AF26" s="161"/>
      <c r="AG26" s="479">
        <f>(AE26*DATA!A$5)+(DATA!A$4*AB26*D26)</f>
        <v>0</v>
      </c>
      <c r="AH26" s="325"/>
      <c r="AI26" s="1116"/>
      <c r="AJ26" s="1117"/>
      <c r="AK26" s="94">
        <f t="shared" si="11"/>
        <v>0</v>
      </c>
      <c r="AL26" s="579"/>
      <c r="AM26" s="570">
        <f>(AK26*DATA!A$5)+(DATA!A$4*AH26)</f>
        <v>0</v>
      </c>
      <c r="AN26" s="99">
        <f t="shared" si="12"/>
        <v>0</v>
      </c>
      <c r="AO26" s="822"/>
      <c r="AP26" s="875">
        <f t="shared" si="13"/>
        <v>0</v>
      </c>
      <c r="AQ26" s="26"/>
      <c r="AR26" s="26"/>
      <c r="AS26" s="26"/>
      <c r="AT26" s="26"/>
      <c r="AU26" s="26"/>
      <c r="AV26" s="26"/>
      <c r="AW26" s="26"/>
      <c r="AX26" s="26"/>
      <c r="AY26" s="26"/>
      <c r="AZ26" s="26"/>
      <c r="BA26" s="26"/>
      <c r="BB26" s="26"/>
      <c r="BC26" s="26"/>
      <c r="BD26" s="26"/>
      <c r="BE26" s="26"/>
      <c r="BF26" s="26"/>
      <c r="BG26" s="26"/>
      <c r="BH26" s="26"/>
      <c r="BI26" s="26"/>
      <c r="BJ26" s="26"/>
    </row>
    <row r="27" spans="1:62" outlineLevel="1">
      <c r="A27" s="1119" t="s">
        <v>59</v>
      </c>
      <c r="B27" s="1076"/>
      <c r="C27" s="1076"/>
      <c r="D27" s="677"/>
      <c r="E27" s="168" t="s">
        <v>37</v>
      </c>
      <c r="F27" s="1126" t="str">
        <f>'Year 3'!F28:Z28</f>
        <v xml:space="preserve">Other - full time benefited </v>
      </c>
      <c r="G27" s="1063"/>
      <c r="H27" s="1063"/>
      <c r="I27" s="1063"/>
      <c r="J27" s="1063"/>
      <c r="K27" s="1063"/>
      <c r="L27" s="1063"/>
      <c r="M27" s="1063"/>
      <c r="N27" s="1063"/>
      <c r="O27" s="1063"/>
      <c r="P27" s="1063"/>
      <c r="Q27" s="1063"/>
      <c r="R27" s="1063"/>
      <c r="S27" s="1063"/>
      <c r="T27" s="1063"/>
      <c r="U27" s="1063"/>
      <c r="V27" s="1063"/>
      <c r="W27" s="1063"/>
      <c r="X27" s="1063"/>
      <c r="Y27" s="1063"/>
      <c r="Z27" s="1064"/>
      <c r="AA27" s="297">
        <f>IF('Year 1'!AT3&gt;0,('Year 3'!AA27*(1+'Year 1'!AT3)),'Year 1'!AA27)</f>
        <v>0</v>
      </c>
      <c r="AB27" s="356"/>
      <c r="AC27" s="1207"/>
      <c r="AD27" s="1125"/>
      <c r="AE27" s="36">
        <f t="shared" si="10"/>
        <v>0</v>
      </c>
      <c r="AF27" s="161"/>
      <c r="AG27" s="479">
        <f>(AE27*DATA!A$5)+(DATA!A$4*AB27*D27)</f>
        <v>0</v>
      </c>
      <c r="AH27" s="325"/>
      <c r="AI27" s="1116"/>
      <c r="AJ27" s="1117"/>
      <c r="AK27" s="94">
        <f t="shared" si="11"/>
        <v>0</v>
      </c>
      <c r="AL27" s="579"/>
      <c r="AM27" s="570">
        <f>(AK27*DATA!A$5)+(DATA!A$4*AH27)</f>
        <v>0</v>
      </c>
      <c r="AN27" s="99">
        <f t="shared" si="12"/>
        <v>0</v>
      </c>
      <c r="AO27" s="822"/>
      <c r="AP27" s="875">
        <f t="shared" si="13"/>
        <v>0</v>
      </c>
      <c r="AQ27" s="26"/>
      <c r="AR27" s="26"/>
      <c r="AS27" s="26"/>
      <c r="AT27" s="26"/>
      <c r="AU27" s="26"/>
      <c r="AV27" s="26"/>
      <c r="AW27" s="26"/>
      <c r="AX27" s="26"/>
      <c r="AY27" s="26"/>
      <c r="AZ27" s="26"/>
      <c r="BA27" s="26"/>
      <c r="BB27" s="26"/>
      <c r="BC27" s="26"/>
      <c r="BD27" s="26"/>
      <c r="BE27" s="26"/>
      <c r="BF27" s="26"/>
      <c r="BG27" s="26"/>
      <c r="BH27" s="26"/>
      <c r="BI27" s="26"/>
      <c r="BJ27" s="26"/>
    </row>
    <row r="28" spans="1:62" outlineLevel="1">
      <c r="A28" s="1119" t="s">
        <v>60</v>
      </c>
      <c r="B28" s="1076"/>
      <c r="C28" s="1076"/>
      <c r="D28" s="677"/>
      <c r="E28" s="168" t="s">
        <v>37</v>
      </c>
      <c r="F28" s="1126" t="str">
        <f>'Year 3'!F28:Z28</f>
        <v xml:space="preserve">Other - full time benefited </v>
      </c>
      <c r="G28" s="1063"/>
      <c r="H28" s="1063"/>
      <c r="I28" s="1063"/>
      <c r="J28" s="1063"/>
      <c r="K28" s="1063"/>
      <c r="L28" s="1063"/>
      <c r="M28" s="1063"/>
      <c r="N28" s="1063"/>
      <c r="O28" s="1063"/>
      <c r="P28" s="1063"/>
      <c r="Q28" s="1063"/>
      <c r="R28" s="1063"/>
      <c r="S28" s="1063"/>
      <c r="T28" s="1063"/>
      <c r="U28" s="1063"/>
      <c r="V28" s="1063"/>
      <c r="W28" s="1063"/>
      <c r="X28" s="1063"/>
      <c r="Y28" s="1063"/>
      <c r="Z28" s="1064"/>
      <c r="AA28" s="297">
        <f>IF('Year 1'!AT3&gt;0,('Year 3'!AA28*(1+'Year 1'!AT3)),'Year 1'!AA28)</f>
        <v>0</v>
      </c>
      <c r="AB28" s="356"/>
      <c r="AC28" s="1207"/>
      <c r="AD28" s="1125"/>
      <c r="AE28" s="36">
        <f t="shared" si="10"/>
        <v>0</v>
      </c>
      <c r="AF28" s="161"/>
      <c r="AG28" s="479">
        <f>(AE28*DATA!A$5)+(DATA!A$4*AB28*D28)</f>
        <v>0</v>
      </c>
      <c r="AH28" s="325"/>
      <c r="AI28" s="1116"/>
      <c r="AJ28" s="1117"/>
      <c r="AK28" s="94">
        <f t="shared" si="11"/>
        <v>0</v>
      </c>
      <c r="AL28" s="579"/>
      <c r="AM28" s="570">
        <f>(AK28*DATA!A$5)+(DATA!A$4*AH28)</f>
        <v>0</v>
      </c>
      <c r="AN28" s="99">
        <f t="shared" si="12"/>
        <v>0</v>
      </c>
      <c r="AO28" s="822"/>
      <c r="AP28" s="875">
        <f t="shared" si="13"/>
        <v>0</v>
      </c>
      <c r="AQ28" s="26"/>
      <c r="AR28" s="26"/>
      <c r="AS28" s="26"/>
      <c r="AT28" s="26"/>
      <c r="AU28" s="26"/>
      <c r="AV28" s="26"/>
      <c r="AW28" s="26"/>
      <c r="AX28" s="26"/>
      <c r="AY28" s="26"/>
      <c r="AZ28" s="26"/>
      <c r="BA28" s="26"/>
      <c r="BB28" s="26"/>
      <c r="BC28" s="26"/>
      <c r="BD28" s="26"/>
      <c r="BE28" s="26"/>
      <c r="BF28" s="26"/>
      <c r="BG28" s="26"/>
      <c r="BH28" s="26"/>
      <c r="BI28" s="26"/>
      <c r="BJ28" s="26"/>
    </row>
    <row r="29" spans="1:62" outlineLevel="1">
      <c r="A29" s="1119" t="s">
        <v>61</v>
      </c>
      <c r="B29" s="1076"/>
      <c r="C29" s="1076"/>
      <c r="D29" s="680"/>
      <c r="E29" s="168" t="s">
        <v>37</v>
      </c>
      <c r="F29" s="1126" t="str">
        <f>'Year 3'!F29:Z29</f>
        <v xml:space="preserve">Other - full time benefited </v>
      </c>
      <c r="G29" s="1126"/>
      <c r="H29" s="1126"/>
      <c r="I29" s="1126"/>
      <c r="J29" s="1126"/>
      <c r="K29" s="1126"/>
      <c r="L29" s="1126"/>
      <c r="M29" s="1126"/>
      <c r="N29" s="1126"/>
      <c r="O29" s="1126"/>
      <c r="P29" s="1126"/>
      <c r="Q29" s="1126"/>
      <c r="R29" s="1126"/>
      <c r="S29" s="1126"/>
      <c r="T29" s="1126"/>
      <c r="U29" s="1126"/>
      <c r="V29" s="1126"/>
      <c r="W29" s="1126"/>
      <c r="X29" s="1126"/>
      <c r="Y29" s="1126"/>
      <c r="Z29" s="1300"/>
      <c r="AA29" s="297">
        <f>IF('Year 1'!AT3&gt;0,('Year 3'!AA29*(1+'Year 1'!AT3)),'Year 1'!AA29)</f>
        <v>0</v>
      </c>
      <c r="AB29" s="356"/>
      <c r="AC29" s="1252"/>
      <c r="AD29" s="1125"/>
      <c r="AE29" s="36">
        <f t="shared" si="8"/>
        <v>0</v>
      </c>
      <c r="AF29" s="161"/>
      <c r="AG29" s="479">
        <f>(AE29*DATA!A$5)+(DATA!A$4*AB29*D29)</f>
        <v>0</v>
      </c>
      <c r="AH29" s="349"/>
      <c r="AI29" s="1252"/>
      <c r="AJ29" s="1117"/>
      <c r="AK29" s="94">
        <f t="shared" si="9"/>
        <v>0</v>
      </c>
      <c r="AL29" s="594"/>
      <c r="AM29" s="569">
        <f>(AK29*DATA!A$5)+(DATA!A$4*AH29)</f>
        <v>0</v>
      </c>
      <c r="AN29" s="99">
        <f t="shared" si="4"/>
        <v>0</v>
      </c>
      <c r="AO29" s="822"/>
      <c r="AP29" s="875">
        <f t="shared" si="5"/>
        <v>0</v>
      </c>
      <c r="AQ29" s="26"/>
      <c r="AR29" s="26"/>
      <c r="AS29" s="26"/>
      <c r="AT29" s="26"/>
      <c r="AU29" s="26"/>
      <c r="AV29" s="26"/>
      <c r="AW29" s="26"/>
      <c r="AX29" s="26"/>
      <c r="AY29" s="26"/>
      <c r="AZ29" s="26"/>
      <c r="BA29" s="26"/>
      <c r="BB29" s="26"/>
      <c r="BC29" s="26"/>
      <c r="BD29" s="26"/>
      <c r="BE29" s="26"/>
      <c r="BF29" s="26"/>
      <c r="BG29" s="26"/>
      <c r="BH29" s="26"/>
      <c r="BI29" s="26"/>
      <c r="BJ29" s="26"/>
    </row>
    <row r="30" spans="1:62" outlineLevel="1">
      <c r="A30" s="1119" t="s">
        <v>62</v>
      </c>
      <c r="B30" s="1076"/>
      <c r="C30" s="1076"/>
      <c r="D30" s="677"/>
      <c r="E30" s="168" t="s">
        <v>37</v>
      </c>
      <c r="F30" s="1126" t="str">
        <f>'Year 3'!F30:Z30</f>
        <v xml:space="preserve">Other - full time benefited </v>
      </c>
      <c r="G30" s="1063"/>
      <c r="H30" s="1063"/>
      <c r="I30" s="1063"/>
      <c r="J30" s="1063"/>
      <c r="K30" s="1063"/>
      <c r="L30" s="1063"/>
      <c r="M30" s="1063"/>
      <c r="N30" s="1063"/>
      <c r="O30" s="1063"/>
      <c r="P30" s="1063"/>
      <c r="Q30" s="1063"/>
      <c r="R30" s="1063"/>
      <c r="S30" s="1063"/>
      <c r="T30" s="1063"/>
      <c r="U30" s="1063"/>
      <c r="V30" s="1063"/>
      <c r="W30" s="1063"/>
      <c r="X30" s="1063"/>
      <c r="Y30" s="1063"/>
      <c r="Z30" s="1064"/>
      <c r="AA30" s="297">
        <f>IF('Year 1'!AT3&gt;0,('Year 3'!AA30*(1+'Year 1'!AT3)),'Year 1'!AA30)</f>
        <v>0</v>
      </c>
      <c r="AB30" s="356"/>
      <c r="AC30" s="1207"/>
      <c r="AD30" s="1125"/>
      <c r="AE30" s="36">
        <f t="shared" si="8"/>
        <v>0</v>
      </c>
      <c r="AF30" s="161"/>
      <c r="AG30" s="479">
        <f>(AE30*DATA!A$5)+(DATA!A$4*AB30*D30)</f>
        <v>0</v>
      </c>
      <c r="AH30" s="325"/>
      <c r="AI30" s="1116"/>
      <c r="AJ30" s="1117"/>
      <c r="AK30" s="94">
        <f t="shared" si="9"/>
        <v>0</v>
      </c>
      <c r="AL30" s="579"/>
      <c r="AM30" s="570">
        <f>(AK30*DATA!A$5)+(DATA!A$4*AH30)</f>
        <v>0</v>
      </c>
      <c r="AN30" s="99">
        <f t="shared" si="4"/>
        <v>0</v>
      </c>
      <c r="AO30" s="822"/>
      <c r="AP30" s="875">
        <f t="shared" si="5"/>
        <v>0</v>
      </c>
      <c r="AQ30" s="26"/>
      <c r="AR30" s="26"/>
      <c r="AS30" s="26"/>
      <c r="AT30" s="26"/>
      <c r="AU30" s="26"/>
      <c r="AV30" s="26"/>
      <c r="AW30" s="26"/>
      <c r="AX30" s="26"/>
      <c r="AY30" s="26"/>
      <c r="AZ30" s="26"/>
      <c r="BA30" s="26"/>
      <c r="BB30" s="26"/>
      <c r="BC30" s="26"/>
      <c r="BD30" s="26"/>
      <c r="BE30" s="26"/>
      <c r="BF30" s="26"/>
      <c r="BG30" s="26"/>
      <c r="BH30" s="26"/>
      <c r="BI30" s="26"/>
      <c r="BJ30" s="26"/>
    </row>
    <row r="31" spans="1:62" outlineLevel="1">
      <c r="A31" s="1119" t="s">
        <v>63</v>
      </c>
      <c r="B31" s="1076"/>
      <c r="C31" s="1076"/>
      <c r="D31" s="677"/>
      <c r="E31" s="168" t="s">
        <v>37</v>
      </c>
      <c r="F31" s="1126" t="str">
        <f>'Year 3'!F31:Z31</f>
        <v xml:space="preserve">Other - part time undergrad student </v>
      </c>
      <c r="G31" s="1063"/>
      <c r="H31" s="1063"/>
      <c r="I31" s="1063"/>
      <c r="J31" s="1063"/>
      <c r="K31" s="1063"/>
      <c r="L31" s="1063"/>
      <c r="M31" s="1063"/>
      <c r="N31" s="1063"/>
      <c r="O31" s="1063"/>
      <c r="P31" s="1063"/>
      <c r="Q31" s="1063"/>
      <c r="R31" s="1063"/>
      <c r="S31" s="1063"/>
      <c r="T31" s="1063"/>
      <c r="U31" s="1063"/>
      <c r="V31" s="1063"/>
      <c r="W31" s="1063"/>
      <c r="X31" s="1063"/>
      <c r="Y31" s="1063"/>
      <c r="Z31" s="1064"/>
      <c r="AA31" s="297">
        <f>IF('Year 1'!AT3&gt;0,('Year 3'!AA31*(1+'Year 1'!AT3)),'Year 1'!AA31)</f>
        <v>0</v>
      </c>
      <c r="AB31" s="356"/>
      <c r="AC31" s="1252"/>
      <c r="AD31" s="1125"/>
      <c r="AE31" s="36">
        <f t="shared" si="8"/>
        <v>0</v>
      </c>
      <c r="AF31" s="161"/>
      <c r="AG31" s="479">
        <f>AE31*DATA!A3</f>
        <v>0</v>
      </c>
      <c r="AH31" s="325"/>
      <c r="AI31" s="1252"/>
      <c r="AJ31" s="1117"/>
      <c r="AK31" s="94">
        <f t="shared" si="9"/>
        <v>0</v>
      </c>
      <c r="AL31" s="579"/>
      <c r="AM31" s="570">
        <f>AK31*DATA!A3</f>
        <v>0</v>
      </c>
      <c r="AN31" s="68">
        <f t="shared" si="4"/>
        <v>0</v>
      </c>
      <c r="AO31" s="822"/>
      <c r="AP31" s="875">
        <f t="shared" si="5"/>
        <v>0</v>
      </c>
      <c r="AQ31" s="26"/>
      <c r="AR31" s="26"/>
      <c r="AS31" s="26"/>
      <c r="AT31" s="26"/>
      <c r="AU31" s="26"/>
      <c r="AV31" s="26"/>
      <c r="AW31" s="26"/>
      <c r="AX31" s="26"/>
      <c r="AY31" s="26"/>
      <c r="AZ31" s="26"/>
      <c r="BA31" s="26"/>
      <c r="BB31" s="26"/>
      <c r="BC31" s="26"/>
      <c r="BD31" s="26"/>
      <c r="BE31" s="26"/>
      <c r="BF31" s="26"/>
      <c r="BG31" s="26"/>
      <c r="BH31" s="26"/>
      <c r="BI31" s="26"/>
      <c r="BJ31" s="26"/>
    </row>
    <row r="32" spans="1:62" outlineLevel="1">
      <c r="A32" s="1119" t="s">
        <v>65</v>
      </c>
      <c r="B32" s="1076"/>
      <c r="C32" s="1076"/>
      <c r="D32" s="679"/>
      <c r="E32" s="168" t="s">
        <v>37</v>
      </c>
      <c r="F32" s="1126" t="str">
        <f>'Year 3'!F32:Z32</f>
        <v xml:space="preserve">Other - part time undergrad student </v>
      </c>
      <c r="G32" s="1063"/>
      <c r="H32" s="1063"/>
      <c r="I32" s="1063"/>
      <c r="J32" s="1063"/>
      <c r="K32" s="1063"/>
      <c r="L32" s="1063"/>
      <c r="M32" s="1063"/>
      <c r="N32" s="1063"/>
      <c r="O32" s="1063"/>
      <c r="P32" s="1063"/>
      <c r="Q32" s="1063"/>
      <c r="R32" s="1063"/>
      <c r="S32" s="1063"/>
      <c r="T32" s="1063"/>
      <c r="U32" s="1063"/>
      <c r="V32" s="1063"/>
      <c r="W32" s="1063"/>
      <c r="X32" s="1063"/>
      <c r="Y32" s="1063"/>
      <c r="Z32" s="1064"/>
      <c r="AA32" s="297">
        <f>IF('Year 1'!AT3&gt;0,('Year 3'!AA32*(1+'Year 1'!AT3)),'Year 1'!AA32)</f>
        <v>0</v>
      </c>
      <c r="AB32" s="356"/>
      <c r="AC32" s="1207"/>
      <c r="AD32" s="1125"/>
      <c r="AE32" s="36">
        <f t="shared" si="8"/>
        <v>0</v>
      </c>
      <c r="AF32" s="161"/>
      <c r="AG32" s="479">
        <f>AE32*DATA!A3</f>
        <v>0</v>
      </c>
      <c r="AH32" s="325"/>
      <c r="AI32" s="1116"/>
      <c r="AJ32" s="1117"/>
      <c r="AK32" s="94">
        <f t="shared" si="9"/>
        <v>0</v>
      </c>
      <c r="AL32" s="594"/>
      <c r="AM32" s="570">
        <f>AK32*DATA!A3</f>
        <v>0</v>
      </c>
      <c r="AN32" s="68">
        <f t="shared" si="4"/>
        <v>0</v>
      </c>
      <c r="AO32" s="822"/>
      <c r="AP32" s="875">
        <f t="shared" si="5"/>
        <v>0</v>
      </c>
      <c r="AQ32" s="26"/>
      <c r="AR32" s="26"/>
      <c r="AS32" s="26"/>
      <c r="AT32" s="26"/>
      <c r="AU32" s="26"/>
      <c r="AV32" s="26"/>
      <c r="AW32" s="26"/>
      <c r="AX32" s="26"/>
      <c r="AY32" s="26"/>
      <c r="AZ32" s="26"/>
      <c r="BA32" s="26"/>
      <c r="BB32" s="26"/>
      <c r="BC32" s="26"/>
      <c r="BD32" s="26"/>
      <c r="BE32" s="26"/>
      <c r="BF32" s="26"/>
      <c r="BG32" s="26"/>
      <c r="BH32" s="26"/>
      <c r="BI32" s="26"/>
      <c r="BJ32" s="26"/>
    </row>
    <row r="33" spans="1:62" outlineLevel="1">
      <c r="A33" s="1119" t="s">
        <v>66</v>
      </c>
      <c r="B33" s="1076"/>
      <c r="C33" s="1076"/>
      <c r="D33" s="680"/>
      <c r="E33" s="168" t="s">
        <v>37</v>
      </c>
      <c r="F33" s="1126" t="str">
        <f>'Year 3'!F33:Z33</f>
        <v>Other - part time - Graduate Student Hourly</v>
      </c>
      <c r="G33" s="1063"/>
      <c r="H33" s="1063"/>
      <c r="I33" s="1063"/>
      <c r="J33" s="1063"/>
      <c r="K33" s="1063"/>
      <c r="L33" s="1063"/>
      <c r="M33" s="1063"/>
      <c r="N33" s="1063"/>
      <c r="O33" s="1063"/>
      <c r="P33" s="1063"/>
      <c r="Q33" s="1063"/>
      <c r="R33" s="1063"/>
      <c r="S33" s="1063"/>
      <c r="T33" s="1063"/>
      <c r="U33" s="1063"/>
      <c r="V33" s="1063"/>
      <c r="W33" s="1063"/>
      <c r="X33" s="1063"/>
      <c r="Y33" s="1063"/>
      <c r="Z33" s="1064"/>
      <c r="AA33" s="297">
        <f>IF('Year 1'!AT3&gt;0,('Year 3'!AA33*(1+'Year 1'!AT3)),'Year 1'!AA33)</f>
        <v>0</v>
      </c>
      <c r="AB33" s="356"/>
      <c r="AC33" s="1252"/>
      <c r="AD33" s="1125"/>
      <c r="AE33" s="36">
        <f t="shared" si="8"/>
        <v>0</v>
      </c>
      <c r="AF33" s="161"/>
      <c r="AG33" s="479">
        <f>AE33*DATA!A3</f>
        <v>0</v>
      </c>
      <c r="AH33" s="325"/>
      <c r="AI33" s="1252"/>
      <c r="AJ33" s="1117"/>
      <c r="AK33" s="94">
        <f t="shared" si="9"/>
        <v>0</v>
      </c>
      <c r="AL33" s="594"/>
      <c r="AM33" s="570">
        <f>AK33*DATA!A3</f>
        <v>0</v>
      </c>
      <c r="AN33" s="99">
        <f t="shared" si="4"/>
        <v>0</v>
      </c>
      <c r="AO33" s="822"/>
      <c r="AP33" s="877">
        <f t="shared" si="5"/>
        <v>0</v>
      </c>
      <c r="AQ33" s="26"/>
      <c r="AR33" s="26"/>
      <c r="AS33" s="26"/>
      <c r="AT33" s="26"/>
      <c r="AU33" s="26"/>
      <c r="AV33" s="26"/>
      <c r="AW33" s="26"/>
      <c r="AX33" s="26"/>
      <c r="AY33" s="26"/>
      <c r="AZ33" s="26"/>
      <c r="BA33" s="26"/>
      <c r="BB33" s="26"/>
      <c r="BC33" s="26"/>
      <c r="BD33" s="26"/>
      <c r="BE33" s="26"/>
      <c r="BF33" s="26"/>
      <c r="BG33" s="26"/>
      <c r="BH33" s="26"/>
      <c r="BI33" s="26"/>
      <c r="BJ33" s="26"/>
    </row>
    <row r="34" spans="1:62" outlineLevel="1">
      <c r="A34" s="1119" t="s">
        <v>68</v>
      </c>
      <c r="B34" s="1076"/>
      <c r="C34" s="1076"/>
      <c r="D34" s="677"/>
      <c r="E34" s="169" t="s">
        <v>37</v>
      </c>
      <c r="F34" s="1126" t="str">
        <f>'Year 3'!F34:Z34</f>
        <v>Other - part time</v>
      </c>
      <c r="G34" s="1063"/>
      <c r="H34" s="1063"/>
      <c r="I34" s="1063"/>
      <c r="J34" s="1063"/>
      <c r="K34" s="1063"/>
      <c r="L34" s="1063"/>
      <c r="M34" s="1063"/>
      <c r="N34" s="1063"/>
      <c r="O34" s="1063"/>
      <c r="P34" s="1063"/>
      <c r="Q34" s="1063"/>
      <c r="R34" s="1063"/>
      <c r="S34" s="1063"/>
      <c r="T34" s="1063"/>
      <c r="U34" s="1063"/>
      <c r="V34" s="1063"/>
      <c r="W34" s="1063"/>
      <c r="X34" s="1063"/>
      <c r="Y34" s="1063"/>
      <c r="Z34" s="1064"/>
      <c r="AA34" s="297">
        <f>IF('Year 1'!AT3&gt;0,('Year 3'!AA34*(1+'Year 1'!AT3)),'Year 1'!AA34)</f>
        <v>0</v>
      </c>
      <c r="AB34" s="356"/>
      <c r="AC34" s="260"/>
      <c r="AD34" s="231"/>
      <c r="AE34" s="36">
        <f t="shared" si="8"/>
        <v>0</v>
      </c>
      <c r="AF34" s="161"/>
      <c r="AG34" s="806">
        <f>AE34*DATA!A3</f>
        <v>0</v>
      </c>
      <c r="AH34" s="350"/>
      <c r="AI34" s="197"/>
      <c r="AJ34" s="198"/>
      <c r="AK34" s="100">
        <f t="shared" si="9"/>
        <v>0</v>
      </c>
      <c r="AL34" s="594"/>
      <c r="AM34" s="572">
        <f>AK34*DATA!A3</f>
        <v>0</v>
      </c>
      <c r="AN34" s="101">
        <f t="shared" si="4"/>
        <v>0</v>
      </c>
      <c r="AO34" s="816"/>
      <c r="AP34" s="878">
        <f t="shared" si="5"/>
        <v>0</v>
      </c>
      <c r="AQ34" s="26"/>
      <c r="AR34" s="26"/>
      <c r="AS34" s="26"/>
      <c r="AT34" s="26"/>
      <c r="AU34" s="26"/>
      <c r="AV34" s="26"/>
      <c r="AW34" s="26"/>
      <c r="AX34" s="26"/>
      <c r="AY34" s="26"/>
      <c r="AZ34" s="26"/>
      <c r="BA34" s="26"/>
      <c r="BB34" s="26"/>
      <c r="BC34" s="26"/>
      <c r="BD34" s="26"/>
      <c r="BE34" s="26"/>
      <c r="BF34" s="26"/>
      <c r="BG34" s="26"/>
      <c r="BH34" s="26"/>
      <c r="BI34" s="26"/>
      <c r="BJ34" s="26"/>
    </row>
    <row r="35" spans="1:62">
      <c r="A35" s="1208" t="s">
        <v>70</v>
      </c>
      <c r="B35" s="1134"/>
      <c r="C35" s="1209">
        <f>SUM(D17:D34)</f>
        <v>0</v>
      </c>
      <c r="D35" s="1134"/>
      <c r="E35" s="170" t="s">
        <v>37</v>
      </c>
      <c r="F35" s="1278" t="s">
        <v>71</v>
      </c>
      <c r="G35" s="1134"/>
      <c r="H35" s="1134"/>
      <c r="I35" s="1134"/>
      <c r="J35" s="1134"/>
      <c r="K35" s="1134"/>
      <c r="L35" s="1134"/>
      <c r="M35" s="1134"/>
      <c r="N35" s="1134"/>
      <c r="O35" s="1134"/>
      <c r="P35" s="1134"/>
      <c r="Q35" s="1134"/>
      <c r="R35" s="1134"/>
      <c r="S35" s="1134"/>
      <c r="T35" s="1134"/>
      <c r="U35" s="1134"/>
      <c r="V35" s="1134"/>
      <c r="W35" s="1134"/>
      <c r="X35" s="1134"/>
      <c r="Y35" s="1134"/>
      <c r="Z35" s="1134"/>
      <c r="AA35" s="1134"/>
      <c r="AB35" s="1134"/>
      <c r="AC35" s="1134"/>
      <c r="AD35" s="1134"/>
      <c r="AE35" s="1279"/>
      <c r="AF35" s="161"/>
      <c r="AG35" s="807">
        <f>SUM(AE17:AG34)</f>
        <v>0</v>
      </c>
      <c r="AH35" s="722"/>
      <c r="AI35" s="723"/>
      <c r="AJ35" s="724"/>
      <c r="AK35" s="711"/>
      <c r="AL35" s="594"/>
      <c r="AM35" s="40">
        <f>SUM(AK17:AM34)</f>
        <v>0</v>
      </c>
      <c r="AN35" s="646"/>
      <c r="AO35" s="821"/>
      <c r="AP35" s="879">
        <f>SUM(AN17:AP34)</f>
        <v>0</v>
      </c>
      <c r="AQ35" s="26"/>
      <c r="AR35" s="26"/>
      <c r="AS35" s="26"/>
      <c r="AT35" s="26"/>
      <c r="AU35" s="26"/>
      <c r="AV35" s="26"/>
      <c r="AW35" s="26"/>
      <c r="AX35" s="26"/>
      <c r="AY35" s="26"/>
      <c r="AZ35" s="26"/>
      <c r="BA35" s="26"/>
      <c r="BB35" s="26"/>
      <c r="BC35" s="26"/>
      <c r="BD35" s="26"/>
      <c r="BE35" s="26"/>
      <c r="BF35" s="26"/>
      <c r="BG35" s="26"/>
      <c r="BH35" s="26"/>
      <c r="BI35" s="26"/>
      <c r="BJ35" s="26"/>
    </row>
    <row r="36" spans="1:62" ht="13.5" thickBot="1">
      <c r="A36" s="1280" t="s">
        <v>72</v>
      </c>
      <c r="B36" s="1148"/>
      <c r="C36" s="1148"/>
      <c r="D36" s="1148"/>
      <c r="E36" s="1148"/>
      <c r="F36" s="1148"/>
      <c r="G36" s="1148"/>
      <c r="H36" s="1148"/>
      <c r="I36" s="1148"/>
      <c r="J36" s="1148"/>
      <c r="K36" s="1148"/>
      <c r="L36" s="1148"/>
      <c r="M36" s="1148"/>
      <c r="N36" s="1148"/>
      <c r="O36" s="1148"/>
      <c r="P36" s="1148"/>
      <c r="Q36" s="1148"/>
      <c r="R36" s="1148"/>
      <c r="S36" s="1148"/>
      <c r="T36" s="1148"/>
      <c r="U36" s="1148"/>
      <c r="V36" s="1148"/>
      <c r="W36" s="1148"/>
      <c r="X36" s="1148"/>
      <c r="Y36" s="1148"/>
      <c r="Z36" s="1148"/>
      <c r="AA36" s="1148"/>
      <c r="AB36" s="1148"/>
      <c r="AC36" s="1148"/>
      <c r="AD36" s="1148"/>
      <c r="AE36" s="1281"/>
      <c r="AF36" s="41"/>
      <c r="AG36" s="808">
        <f>AG15+AG35</f>
        <v>0</v>
      </c>
      <c r="AH36" s="725"/>
      <c r="AI36" s="726"/>
      <c r="AJ36" s="724"/>
      <c r="AK36" s="647"/>
      <c r="AL36" s="594"/>
      <c r="AM36" s="175">
        <f>AM15+AM35</f>
        <v>0</v>
      </c>
      <c r="AN36" s="278"/>
      <c r="AO36" s="619"/>
      <c r="AP36" s="862">
        <f>AP15+AP35</f>
        <v>0</v>
      </c>
      <c r="AQ36" s="26"/>
      <c r="AR36" s="26"/>
      <c r="AS36" s="26"/>
      <c r="AT36" s="26"/>
      <c r="AU36" s="26"/>
      <c r="AV36" s="26"/>
      <c r="AW36" s="26"/>
      <c r="AX36" s="26"/>
      <c r="AY36" s="26"/>
      <c r="AZ36" s="26"/>
      <c r="BA36" s="26"/>
      <c r="BB36" s="26"/>
      <c r="BC36" s="26"/>
      <c r="BD36" s="26"/>
      <c r="BE36" s="26"/>
      <c r="BF36" s="26"/>
      <c r="BG36" s="26"/>
      <c r="BH36" s="26"/>
      <c r="BI36" s="26"/>
      <c r="BJ36" s="26"/>
    </row>
    <row r="37" spans="1:62">
      <c r="A37" s="1282" t="s">
        <v>28</v>
      </c>
      <c r="B37" s="1283"/>
      <c r="C37" s="1283"/>
      <c r="D37" s="1283"/>
      <c r="E37" s="1283"/>
      <c r="F37" s="1283"/>
      <c r="G37" s="1283"/>
      <c r="H37" s="1283"/>
      <c r="I37" s="1283"/>
      <c r="J37" s="1283"/>
      <c r="K37" s="1283"/>
      <c r="L37" s="1283"/>
      <c r="M37" s="1283"/>
      <c r="N37" s="1283"/>
      <c r="O37" s="1283"/>
      <c r="P37" s="1283"/>
      <c r="Q37" s="1283"/>
      <c r="R37" s="1283"/>
      <c r="S37" s="1283"/>
      <c r="T37" s="1283"/>
      <c r="U37" s="1283"/>
      <c r="V37" s="1283"/>
      <c r="W37" s="1283"/>
      <c r="X37" s="1283"/>
      <c r="Y37" s="1283"/>
      <c r="Z37" s="1283"/>
      <c r="AA37" s="1283"/>
      <c r="AB37" s="1283"/>
      <c r="AC37" s="1283"/>
      <c r="AD37" s="1283"/>
      <c r="AE37" s="1283"/>
      <c r="AF37" s="171"/>
      <c r="AG37" s="611"/>
      <c r="AH37" s="725"/>
      <c r="AI37" s="726"/>
      <c r="AJ37" s="724"/>
      <c r="AK37" s="648"/>
      <c r="AL37" s="704"/>
      <c r="AM37" s="620"/>
      <c r="AN37" s="1263">
        <f>IF(AM65&gt;25000,(25000),(AM65))</f>
        <v>0</v>
      </c>
      <c r="AO37" s="574"/>
      <c r="AP37" s="859"/>
      <c r="AQ37" s="26"/>
      <c r="AR37" s="26"/>
      <c r="AS37" s="26"/>
      <c r="AT37" s="26"/>
      <c r="AU37" s="26"/>
      <c r="AV37" s="26"/>
      <c r="AW37" s="26"/>
      <c r="AX37" s="26"/>
      <c r="AY37" s="26"/>
      <c r="AZ37" s="26"/>
      <c r="BA37" s="26"/>
      <c r="BB37" s="26"/>
      <c r="BC37" s="26"/>
      <c r="BD37" s="26"/>
      <c r="BE37" s="26"/>
      <c r="BF37" s="26"/>
      <c r="BG37" s="26"/>
      <c r="BH37" s="26"/>
      <c r="BI37" s="26"/>
      <c r="BJ37" s="26"/>
    </row>
    <row r="38" spans="1:62">
      <c r="A38" s="1219" t="s">
        <v>73</v>
      </c>
      <c r="B38" s="1220"/>
      <c r="C38" s="1220"/>
      <c r="D38" s="1220"/>
      <c r="E38" s="1220"/>
      <c r="F38" s="1220"/>
      <c r="G38" s="1221"/>
      <c r="H38" s="1149" t="str">
        <f>"1."</f>
        <v>1.</v>
      </c>
      <c r="I38" s="1069"/>
      <c r="J38" s="1069"/>
      <c r="K38" s="1129"/>
      <c r="L38" s="1060"/>
      <c r="M38" s="1060"/>
      <c r="N38" s="1060"/>
      <c r="O38" s="1060"/>
      <c r="P38" s="1060"/>
      <c r="Q38" s="1060"/>
      <c r="R38" s="1060"/>
      <c r="S38" s="1060"/>
      <c r="T38" s="1060"/>
      <c r="U38" s="1060"/>
      <c r="V38" s="1060"/>
      <c r="W38" s="1060"/>
      <c r="X38" s="1060"/>
      <c r="Y38" s="1060"/>
      <c r="Z38" s="1060"/>
      <c r="AA38" s="1060"/>
      <c r="AB38" s="1060"/>
      <c r="AC38" s="1060"/>
      <c r="AD38" s="1060"/>
      <c r="AE38" s="1060"/>
      <c r="AF38" s="1061"/>
      <c r="AG38" s="335"/>
      <c r="AH38" s="725"/>
      <c r="AI38" s="726"/>
      <c r="AJ38" s="724"/>
      <c r="AK38" s="649"/>
      <c r="AL38" s="704"/>
      <c r="AM38" s="580"/>
      <c r="AN38" s="1264"/>
      <c r="AO38" s="574"/>
      <c r="AP38" s="875">
        <f t="shared" ref="AP38:AP47" si="14">AG38+AM38</f>
        <v>0</v>
      </c>
      <c r="AQ38" s="26"/>
      <c r="AR38" s="26"/>
      <c r="AS38" s="26"/>
      <c r="AT38" s="26"/>
      <c r="AU38" s="26"/>
      <c r="AV38" s="26"/>
      <c r="AW38" s="26"/>
      <c r="AX38" s="26"/>
      <c r="AY38" s="26"/>
      <c r="AZ38" s="26"/>
      <c r="BA38" s="26"/>
      <c r="BB38" s="26"/>
      <c r="BC38" s="26"/>
      <c r="BD38" s="26"/>
      <c r="BE38" s="26"/>
      <c r="BF38" s="26"/>
      <c r="BG38" s="26"/>
      <c r="BH38" s="26"/>
      <c r="BI38" s="26"/>
      <c r="BJ38" s="26"/>
    </row>
    <row r="39" spans="1:62">
      <c r="A39" s="1222"/>
      <c r="B39" s="1223"/>
      <c r="C39" s="1223"/>
      <c r="D39" s="1223"/>
      <c r="E39" s="1223"/>
      <c r="F39" s="1223"/>
      <c r="G39" s="1224"/>
      <c r="H39" s="1212" t="str">
        <f>"2."</f>
        <v>2.</v>
      </c>
      <c r="I39" s="1076"/>
      <c r="J39" s="1076"/>
      <c r="K39" s="1145"/>
      <c r="L39" s="1063"/>
      <c r="M39" s="1063"/>
      <c r="N39" s="1063"/>
      <c r="O39" s="1063"/>
      <c r="P39" s="1063"/>
      <c r="Q39" s="1063"/>
      <c r="R39" s="1063"/>
      <c r="S39" s="1063"/>
      <c r="T39" s="1063"/>
      <c r="U39" s="1063"/>
      <c r="V39" s="1063"/>
      <c r="W39" s="1063"/>
      <c r="X39" s="1063"/>
      <c r="Y39" s="1063"/>
      <c r="Z39" s="1063"/>
      <c r="AA39" s="1063"/>
      <c r="AB39" s="1063"/>
      <c r="AC39" s="1063"/>
      <c r="AD39" s="1063"/>
      <c r="AE39" s="1063"/>
      <c r="AF39" s="1064"/>
      <c r="AG39" s="321"/>
      <c r="AH39" s="725"/>
      <c r="AI39" s="726"/>
      <c r="AJ39" s="724"/>
      <c r="AK39" s="649"/>
      <c r="AL39" s="594"/>
      <c r="AM39" s="580"/>
      <c r="AN39" s="1264"/>
      <c r="AO39" s="574"/>
      <c r="AP39" s="875">
        <f t="shared" si="14"/>
        <v>0</v>
      </c>
      <c r="AQ39" s="26"/>
      <c r="AR39" s="26"/>
      <c r="AS39" s="26"/>
      <c r="AT39" s="26"/>
      <c r="AU39" s="26"/>
      <c r="AV39" s="26"/>
      <c r="AW39" s="26"/>
      <c r="AX39" s="26"/>
      <c r="AY39" s="26"/>
      <c r="AZ39" s="26"/>
      <c r="BA39" s="26"/>
      <c r="BB39" s="26"/>
      <c r="BC39" s="26"/>
      <c r="BD39" s="26"/>
      <c r="BE39" s="26"/>
      <c r="BF39" s="26"/>
      <c r="BG39" s="26"/>
      <c r="BH39" s="26"/>
      <c r="BI39" s="26"/>
      <c r="BJ39" s="26"/>
    </row>
    <row r="40" spans="1:62">
      <c r="A40" s="1222"/>
      <c r="B40" s="1223"/>
      <c r="C40" s="1223"/>
      <c r="D40" s="1223"/>
      <c r="E40" s="1223"/>
      <c r="F40" s="1223"/>
      <c r="G40" s="1224"/>
      <c r="H40" s="1212" t="str">
        <f>"3."</f>
        <v>3.</v>
      </c>
      <c r="I40" s="1076"/>
      <c r="J40" s="1076"/>
      <c r="K40" s="1145"/>
      <c r="L40" s="1063"/>
      <c r="M40" s="1063"/>
      <c r="N40" s="1063"/>
      <c r="O40" s="1063"/>
      <c r="P40" s="1063"/>
      <c r="Q40" s="1063"/>
      <c r="R40" s="1063"/>
      <c r="S40" s="1063"/>
      <c r="T40" s="1063"/>
      <c r="U40" s="1063"/>
      <c r="V40" s="1063"/>
      <c r="W40" s="1063"/>
      <c r="X40" s="1063"/>
      <c r="Y40" s="1063"/>
      <c r="Z40" s="1063"/>
      <c r="AA40" s="1063"/>
      <c r="AB40" s="1063"/>
      <c r="AC40" s="1063"/>
      <c r="AD40" s="1063"/>
      <c r="AE40" s="1063"/>
      <c r="AF40" s="1064"/>
      <c r="AG40" s="321"/>
      <c r="AH40" s="725"/>
      <c r="AI40" s="726"/>
      <c r="AJ40" s="724"/>
      <c r="AK40" s="649"/>
      <c r="AL40" s="594"/>
      <c r="AM40" s="580"/>
      <c r="AN40" s="1264"/>
      <c r="AO40" s="574"/>
      <c r="AP40" s="875">
        <f t="shared" si="14"/>
        <v>0</v>
      </c>
      <c r="AQ40" s="26"/>
      <c r="AR40" s="26"/>
      <c r="AS40" s="26"/>
      <c r="AT40" s="26"/>
      <c r="AU40" s="26"/>
      <c r="AV40" s="26"/>
      <c r="AW40" s="26"/>
      <c r="AX40" s="26"/>
      <c r="AY40" s="26"/>
      <c r="AZ40" s="26"/>
      <c r="BA40" s="26"/>
      <c r="BB40" s="26"/>
      <c r="BC40" s="26"/>
      <c r="BD40" s="26"/>
      <c r="BE40" s="26"/>
      <c r="BF40" s="26"/>
      <c r="BG40" s="26"/>
      <c r="BH40" s="26"/>
      <c r="BI40" s="26"/>
      <c r="BJ40" s="26"/>
    </row>
    <row r="41" spans="1:62">
      <c r="A41" s="1222"/>
      <c r="B41" s="1223"/>
      <c r="C41" s="1223"/>
      <c r="D41" s="1223"/>
      <c r="E41" s="1223"/>
      <c r="F41" s="1223"/>
      <c r="G41" s="1224"/>
      <c r="H41" s="1212" t="str">
        <f>"4."</f>
        <v>4.</v>
      </c>
      <c r="I41" s="1076"/>
      <c r="J41" s="1076"/>
      <c r="K41" s="1145"/>
      <c r="L41" s="1063"/>
      <c r="M41" s="1063"/>
      <c r="N41" s="1063"/>
      <c r="O41" s="1063"/>
      <c r="P41" s="1063"/>
      <c r="Q41" s="1063"/>
      <c r="R41" s="1063"/>
      <c r="S41" s="1063"/>
      <c r="T41" s="1063"/>
      <c r="U41" s="1063"/>
      <c r="V41" s="1063"/>
      <c r="W41" s="1063"/>
      <c r="X41" s="1063"/>
      <c r="Y41" s="1063"/>
      <c r="Z41" s="1063"/>
      <c r="AA41" s="1063"/>
      <c r="AB41" s="1063"/>
      <c r="AC41" s="1063"/>
      <c r="AD41" s="1063"/>
      <c r="AE41" s="1063"/>
      <c r="AF41" s="1064"/>
      <c r="AG41" s="321"/>
      <c r="AH41" s="725"/>
      <c r="AI41" s="726"/>
      <c r="AJ41" s="724"/>
      <c r="AK41" s="649"/>
      <c r="AL41" s="594"/>
      <c r="AM41" s="580"/>
      <c r="AN41" s="1264"/>
      <c r="AO41" s="574"/>
      <c r="AP41" s="875">
        <f t="shared" si="14"/>
        <v>0</v>
      </c>
      <c r="AQ41" s="26"/>
      <c r="AR41" s="26"/>
      <c r="AS41" s="26"/>
      <c r="AT41" s="26"/>
      <c r="AU41" s="26"/>
      <c r="AV41" s="26"/>
      <c r="AW41" s="26"/>
      <c r="AX41" s="26"/>
      <c r="AY41" s="26"/>
      <c r="AZ41" s="26"/>
      <c r="BA41" s="26"/>
      <c r="BB41" s="26"/>
      <c r="BC41" s="26"/>
      <c r="BD41" s="26"/>
      <c r="BE41" s="26"/>
      <c r="BF41" s="26"/>
      <c r="BG41" s="26"/>
      <c r="BH41" s="26"/>
      <c r="BI41" s="26"/>
      <c r="BJ41" s="26"/>
    </row>
    <row r="42" spans="1:62">
      <c r="A42" s="1222"/>
      <c r="B42" s="1117"/>
      <c r="C42" s="1117"/>
      <c r="D42" s="1117"/>
      <c r="E42" s="1117"/>
      <c r="F42" s="1117"/>
      <c r="G42" s="1224"/>
      <c r="H42" s="1212" t="str">
        <f>"5."</f>
        <v>5.</v>
      </c>
      <c r="I42" s="1076"/>
      <c r="J42" s="1076"/>
      <c r="K42" s="1145"/>
      <c r="L42" s="1063"/>
      <c r="M42" s="1063"/>
      <c r="N42" s="1063"/>
      <c r="O42" s="1063"/>
      <c r="P42" s="1063"/>
      <c r="Q42" s="1063"/>
      <c r="R42" s="1063"/>
      <c r="S42" s="1063"/>
      <c r="T42" s="1063"/>
      <c r="U42" s="1063"/>
      <c r="V42" s="1063"/>
      <c r="W42" s="1063"/>
      <c r="X42" s="1063"/>
      <c r="Y42" s="1063"/>
      <c r="Z42" s="1063"/>
      <c r="AA42" s="1063"/>
      <c r="AB42" s="1063"/>
      <c r="AC42" s="1063"/>
      <c r="AD42" s="1063"/>
      <c r="AE42" s="1063"/>
      <c r="AF42" s="1064"/>
      <c r="AG42" s="321"/>
      <c r="AH42" s="725"/>
      <c r="AI42" s="726"/>
      <c r="AJ42" s="724"/>
      <c r="AK42" s="649"/>
      <c r="AL42" s="594"/>
      <c r="AM42" s="580"/>
      <c r="AN42" s="1264"/>
      <c r="AO42" s="574"/>
      <c r="AP42" s="880">
        <f t="shared" si="14"/>
        <v>0</v>
      </c>
      <c r="AQ42" s="26"/>
      <c r="AR42" s="26"/>
      <c r="AS42" s="26"/>
      <c r="AT42" s="26"/>
      <c r="AU42" s="26"/>
      <c r="AV42" s="26"/>
      <c r="AW42" s="26"/>
      <c r="AX42" s="26"/>
      <c r="AY42" s="26"/>
      <c r="AZ42" s="26"/>
      <c r="BA42" s="26"/>
      <c r="BB42" s="26"/>
      <c r="BC42" s="26"/>
      <c r="BD42" s="26"/>
      <c r="BE42" s="26"/>
      <c r="BF42" s="26"/>
      <c r="BG42" s="26"/>
      <c r="BH42" s="26"/>
      <c r="BI42" s="26"/>
      <c r="BJ42" s="26"/>
    </row>
    <row r="43" spans="1:62" outlineLevel="1">
      <c r="A43" s="418"/>
      <c r="B43" s="198"/>
      <c r="C43" s="198"/>
      <c r="D43" s="198"/>
      <c r="E43" s="198"/>
      <c r="F43" s="198"/>
      <c r="G43" s="241"/>
      <c r="H43" s="1212" t="str">
        <f>"6."</f>
        <v>6.</v>
      </c>
      <c r="I43" s="1076"/>
      <c r="J43" s="1076"/>
      <c r="K43" s="1145"/>
      <c r="L43" s="1063"/>
      <c r="M43" s="1063"/>
      <c r="N43" s="1063"/>
      <c r="O43" s="1063"/>
      <c r="P43" s="1063"/>
      <c r="Q43" s="1063"/>
      <c r="R43" s="1063"/>
      <c r="S43" s="1063"/>
      <c r="T43" s="1063"/>
      <c r="U43" s="1063"/>
      <c r="V43" s="1063"/>
      <c r="W43" s="1063"/>
      <c r="X43" s="1063"/>
      <c r="Y43" s="1063"/>
      <c r="Z43" s="1063"/>
      <c r="AA43" s="1063"/>
      <c r="AB43" s="1063"/>
      <c r="AC43" s="1063"/>
      <c r="AD43" s="1063"/>
      <c r="AE43" s="1063"/>
      <c r="AF43" s="1064"/>
      <c r="AG43" s="335"/>
      <c r="AH43" s="725"/>
      <c r="AI43" s="726"/>
      <c r="AJ43" s="724"/>
      <c r="AK43" s="649"/>
      <c r="AL43" s="594"/>
      <c r="AM43" s="580"/>
      <c r="AN43" s="1264"/>
      <c r="AO43" s="574"/>
      <c r="AP43" s="880">
        <f t="shared" si="14"/>
        <v>0</v>
      </c>
      <c r="AQ43" s="26"/>
      <c r="AR43" s="26"/>
      <c r="AS43" s="26"/>
      <c r="AT43" s="26"/>
      <c r="AU43" s="26"/>
      <c r="AV43" s="26"/>
      <c r="AW43" s="26"/>
      <c r="AX43" s="26"/>
      <c r="AY43" s="26"/>
      <c r="AZ43" s="26"/>
      <c r="BA43" s="26"/>
      <c r="BB43" s="26"/>
      <c r="BC43" s="26"/>
      <c r="BD43" s="26"/>
      <c r="BE43" s="26"/>
      <c r="BF43" s="26"/>
      <c r="BG43" s="26"/>
      <c r="BH43" s="26"/>
      <c r="BI43" s="26"/>
      <c r="BJ43" s="26"/>
    </row>
    <row r="44" spans="1:62" outlineLevel="1">
      <c r="A44" s="418"/>
      <c r="B44" s="198"/>
      <c r="C44" s="198"/>
      <c r="D44" s="198"/>
      <c r="E44" s="198"/>
      <c r="F44" s="198"/>
      <c r="G44" s="241"/>
      <c r="H44" s="1212" t="str">
        <f>"7."</f>
        <v>7.</v>
      </c>
      <c r="I44" s="1076"/>
      <c r="J44" s="1076"/>
      <c r="K44" s="1145"/>
      <c r="L44" s="1063"/>
      <c r="M44" s="1063"/>
      <c r="N44" s="1063"/>
      <c r="O44" s="1063"/>
      <c r="P44" s="1063"/>
      <c r="Q44" s="1063"/>
      <c r="R44" s="1063"/>
      <c r="S44" s="1063"/>
      <c r="T44" s="1063"/>
      <c r="U44" s="1063"/>
      <c r="V44" s="1063"/>
      <c r="W44" s="1063"/>
      <c r="X44" s="1063"/>
      <c r="Y44" s="1063"/>
      <c r="Z44" s="1063"/>
      <c r="AA44" s="1063"/>
      <c r="AB44" s="1063"/>
      <c r="AC44" s="1063"/>
      <c r="AD44" s="1063"/>
      <c r="AE44" s="1063"/>
      <c r="AF44" s="1064"/>
      <c r="AG44" s="335"/>
      <c r="AH44" s="725"/>
      <c r="AI44" s="726"/>
      <c r="AJ44" s="724"/>
      <c r="AK44" s="649"/>
      <c r="AL44" s="704"/>
      <c r="AM44" s="580"/>
      <c r="AN44" s="1264"/>
      <c r="AO44" s="574"/>
      <c r="AP44" s="880">
        <f t="shared" si="14"/>
        <v>0</v>
      </c>
      <c r="AQ44" s="26"/>
      <c r="AR44" s="26"/>
      <c r="AS44" s="26"/>
      <c r="AT44" s="26"/>
      <c r="AU44" s="26"/>
      <c r="AV44" s="26"/>
      <c r="AW44" s="26"/>
      <c r="AX44" s="26"/>
      <c r="AY44" s="26"/>
      <c r="AZ44" s="26"/>
      <c r="BA44" s="26"/>
      <c r="BB44" s="26"/>
      <c r="BC44" s="26"/>
      <c r="BD44" s="26"/>
      <c r="BE44" s="26"/>
      <c r="BF44" s="26"/>
      <c r="BG44" s="26"/>
      <c r="BH44" s="26"/>
      <c r="BI44" s="26"/>
      <c r="BJ44" s="26"/>
    </row>
    <row r="45" spans="1:62" outlineLevel="1">
      <c r="A45" s="418"/>
      <c r="B45" s="198"/>
      <c r="C45" s="198"/>
      <c r="D45" s="198"/>
      <c r="E45" s="198"/>
      <c r="F45" s="198"/>
      <c r="G45" s="241"/>
      <c r="H45" s="1212" t="str">
        <f>"8."</f>
        <v>8.</v>
      </c>
      <c r="I45" s="1076"/>
      <c r="J45" s="1076"/>
      <c r="K45" s="1145"/>
      <c r="L45" s="1063"/>
      <c r="M45" s="1063"/>
      <c r="N45" s="1063"/>
      <c r="O45" s="1063"/>
      <c r="P45" s="1063"/>
      <c r="Q45" s="1063"/>
      <c r="R45" s="1063"/>
      <c r="S45" s="1063"/>
      <c r="T45" s="1063"/>
      <c r="U45" s="1063"/>
      <c r="V45" s="1063"/>
      <c r="W45" s="1063"/>
      <c r="X45" s="1063"/>
      <c r="Y45" s="1063"/>
      <c r="Z45" s="1063"/>
      <c r="AA45" s="1063"/>
      <c r="AB45" s="1063"/>
      <c r="AC45" s="1063"/>
      <c r="AD45" s="1063"/>
      <c r="AE45" s="1063"/>
      <c r="AF45" s="1064"/>
      <c r="AG45" s="335"/>
      <c r="AH45" s="725"/>
      <c r="AI45" s="726"/>
      <c r="AJ45" s="724"/>
      <c r="AK45" s="649"/>
      <c r="AL45" s="594"/>
      <c r="AM45" s="580"/>
      <c r="AN45" s="1264"/>
      <c r="AO45" s="574"/>
      <c r="AP45" s="880">
        <f t="shared" si="14"/>
        <v>0</v>
      </c>
      <c r="AQ45" s="26"/>
      <c r="AR45" s="26"/>
      <c r="AS45" s="26"/>
      <c r="AT45" s="26"/>
      <c r="AU45" s="26"/>
      <c r="AV45" s="26"/>
      <c r="AW45" s="26"/>
      <c r="AX45" s="26"/>
      <c r="AY45" s="26"/>
      <c r="AZ45" s="26"/>
      <c r="BA45" s="26"/>
      <c r="BB45" s="26"/>
      <c r="BC45" s="26"/>
      <c r="BD45" s="26"/>
      <c r="BE45" s="26"/>
      <c r="BF45" s="26"/>
      <c r="BG45" s="26"/>
      <c r="BH45" s="26"/>
      <c r="BI45" s="26"/>
      <c r="BJ45" s="26"/>
    </row>
    <row r="46" spans="1:62" outlineLevel="1">
      <c r="A46" s="418"/>
      <c r="B46" s="198"/>
      <c r="C46" s="198"/>
      <c r="D46" s="198"/>
      <c r="E46" s="198"/>
      <c r="F46" s="198"/>
      <c r="G46" s="241"/>
      <c r="H46" s="1212" t="str">
        <f>"9."</f>
        <v>9.</v>
      </c>
      <c r="I46" s="1076"/>
      <c r="J46" s="1076"/>
      <c r="K46" s="1145"/>
      <c r="L46" s="1063"/>
      <c r="M46" s="1063"/>
      <c r="N46" s="1063"/>
      <c r="O46" s="1063"/>
      <c r="P46" s="1063"/>
      <c r="Q46" s="1063"/>
      <c r="R46" s="1063"/>
      <c r="S46" s="1063"/>
      <c r="T46" s="1063"/>
      <c r="U46" s="1063"/>
      <c r="V46" s="1063"/>
      <c r="W46" s="1063"/>
      <c r="X46" s="1063"/>
      <c r="Y46" s="1063"/>
      <c r="Z46" s="1063"/>
      <c r="AA46" s="1063"/>
      <c r="AB46" s="1063"/>
      <c r="AC46" s="1063"/>
      <c r="AD46" s="1063"/>
      <c r="AE46" s="1063"/>
      <c r="AF46" s="1064"/>
      <c r="AG46" s="335"/>
      <c r="AH46" s="725"/>
      <c r="AI46" s="726"/>
      <c r="AJ46" s="724"/>
      <c r="AK46" s="649"/>
      <c r="AL46" s="594"/>
      <c r="AM46" s="580"/>
      <c r="AN46" s="1264"/>
      <c r="AO46" s="574"/>
      <c r="AP46" s="880">
        <f t="shared" si="14"/>
        <v>0</v>
      </c>
      <c r="AQ46" s="26"/>
      <c r="AR46" s="26"/>
      <c r="AS46" s="26"/>
      <c r="AT46" s="26"/>
      <c r="AU46" s="26"/>
      <c r="AV46" s="26"/>
      <c r="AW46" s="26"/>
      <c r="AX46" s="26"/>
      <c r="AY46" s="26"/>
      <c r="AZ46" s="26"/>
      <c r="BA46" s="26"/>
      <c r="BB46" s="26"/>
      <c r="BC46" s="26"/>
      <c r="BD46" s="26"/>
      <c r="BE46" s="26"/>
      <c r="BF46" s="26"/>
      <c r="BG46" s="26"/>
      <c r="BH46" s="26"/>
      <c r="BI46" s="26"/>
      <c r="BJ46" s="26"/>
    </row>
    <row r="47" spans="1:62" outlineLevel="1">
      <c r="A47" s="207"/>
      <c r="B47" s="243"/>
      <c r="C47" s="243"/>
      <c r="D47" s="243"/>
      <c r="E47" s="243"/>
      <c r="F47" s="243"/>
      <c r="G47" s="226"/>
      <c r="H47" s="1151" t="str">
        <f>"10."</f>
        <v>10.</v>
      </c>
      <c r="I47" s="1104"/>
      <c r="J47" s="1104"/>
      <c r="K47" s="1145"/>
      <c r="L47" s="1063"/>
      <c r="M47" s="1063"/>
      <c r="N47" s="1063"/>
      <c r="O47" s="1063"/>
      <c r="P47" s="1063"/>
      <c r="Q47" s="1063"/>
      <c r="R47" s="1063"/>
      <c r="S47" s="1063"/>
      <c r="T47" s="1063"/>
      <c r="U47" s="1063"/>
      <c r="V47" s="1063"/>
      <c r="W47" s="1063"/>
      <c r="X47" s="1063"/>
      <c r="Y47" s="1063"/>
      <c r="Z47" s="1063"/>
      <c r="AA47" s="1063"/>
      <c r="AB47" s="1063"/>
      <c r="AC47" s="1063"/>
      <c r="AD47" s="1063"/>
      <c r="AE47" s="1063"/>
      <c r="AF47" s="1064"/>
      <c r="AG47" s="336"/>
      <c r="AH47" s="725"/>
      <c r="AI47" s="726"/>
      <c r="AJ47" s="724"/>
      <c r="AK47" s="649"/>
      <c r="AL47" s="594"/>
      <c r="AM47" s="581"/>
      <c r="AN47" s="1264"/>
      <c r="AO47" s="574"/>
      <c r="AP47" s="880">
        <f t="shared" si="14"/>
        <v>0</v>
      </c>
      <c r="AQ47" s="26"/>
      <c r="AR47" s="26"/>
      <c r="AS47" s="26"/>
      <c r="AT47" s="26"/>
      <c r="AU47" s="26"/>
      <c r="AV47" s="26"/>
      <c r="AW47" s="26"/>
      <c r="AX47" s="26"/>
      <c r="AY47" s="26"/>
      <c r="AZ47" s="26"/>
      <c r="BA47" s="26"/>
      <c r="BB47" s="26"/>
      <c r="BC47" s="26"/>
      <c r="BD47" s="26"/>
      <c r="BE47" s="26"/>
      <c r="BF47" s="26"/>
      <c r="BG47" s="26"/>
      <c r="BH47" s="26"/>
      <c r="BI47" s="26"/>
      <c r="BJ47" s="26"/>
    </row>
    <row r="48" spans="1:62" ht="13.5" thickBot="1">
      <c r="A48" s="1255" t="s">
        <v>74</v>
      </c>
      <c r="B48" s="1148"/>
      <c r="C48" s="1148"/>
      <c r="D48" s="1148"/>
      <c r="E48" s="1148"/>
      <c r="F48" s="1148"/>
      <c r="G48" s="1148"/>
      <c r="H48" s="1148"/>
      <c r="I48" s="1148"/>
      <c r="J48" s="1148"/>
      <c r="K48" s="1148"/>
      <c r="L48" s="1148"/>
      <c r="M48" s="1148"/>
      <c r="N48" s="1148"/>
      <c r="O48" s="1148"/>
      <c r="P48" s="1148"/>
      <c r="Q48" s="1148"/>
      <c r="R48" s="1148"/>
      <c r="S48" s="1148"/>
      <c r="T48" s="1148"/>
      <c r="U48" s="1148"/>
      <c r="V48" s="1148"/>
      <c r="W48" s="1148"/>
      <c r="X48" s="1148"/>
      <c r="Y48" s="1148"/>
      <c r="Z48" s="1148"/>
      <c r="AA48" s="1148"/>
      <c r="AB48" s="1148"/>
      <c r="AC48" s="1148"/>
      <c r="AD48" s="1148"/>
      <c r="AE48" s="1148"/>
      <c r="AF48" s="1148"/>
      <c r="AG48" s="43">
        <f>SUM(AG38:AG47)</f>
        <v>0</v>
      </c>
      <c r="AH48" s="725"/>
      <c r="AI48" s="726"/>
      <c r="AJ48" s="724"/>
      <c r="AK48" s="649"/>
      <c r="AL48" s="594"/>
      <c r="AM48" s="43">
        <f>SUM(AM38:AM47)</f>
        <v>0</v>
      </c>
      <c r="AN48" s="1264"/>
      <c r="AO48" s="574"/>
      <c r="AP48" s="43">
        <f>SUM(AP38:AP47)</f>
        <v>0</v>
      </c>
      <c r="AQ48" s="26"/>
      <c r="AR48" s="26"/>
      <c r="AS48" s="26"/>
      <c r="AT48" s="26"/>
      <c r="AU48" s="26"/>
      <c r="AV48" s="26"/>
      <c r="AW48" s="26"/>
      <c r="AX48" s="26"/>
      <c r="AY48" s="26"/>
      <c r="AZ48" s="26"/>
      <c r="BA48" s="26"/>
      <c r="BB48" s="26"/>
      <c r="BC48" s="26"/>
      <c r="BD48" s="26"/>
      <c r="BE48" s="26"/>
      <c r="BF48" s="26"/>
      <c r="BG48" s="26"/>
      <c r="BH48" s="26"/>
      <c r="BI48" s="26"/>
      <c r="BJ48" s="26"/>
    </row>
    <row r="49" spans="1:62">
      <c r="A49" s="1256" t="s">
        <v>75</v>
      </c>
      <c r="B49" s="1111"/>
      <c r="C49" s="1111"/>
      <c r="D49" s="1111"/>
      <c r="E49" s="1111"/>
      <c r="F49" s="1111"/>
      <c r="G49" s="1111"/>
      <c r="H49" s="1111"/>
      <c r="I49" s="1111"/>
      <c r="J49" s="1111"/>
      <c r="K49" s="1111"/>
      <c r="L49" s="1111"/>
      <c r="M49" s="1111"/>
      <c r="N49" s="1111"/>
      <c r="O49" s="1111"/>
      <c r="P49" s="1111"/>
      <c r="Q49" s="1111"/>
      <c r="R49" s="1111"/>
      <c r="S49" s="1111"/>
      <c r="T49" s="1111"/>
      <c r="U49" s="1111"/>
      <c r="V49" s="1111"/>
      <c r="W49" s="1111"/>
      <c r="X49" s="1111"/>
      <c r="Y49" s="1111"/>
      <c r="Z49" s="1111"/>
      <c r="AA49" s="1111"/>
      <c r="AB49" s="1111"/>
      <c r="AC49" s="1111"/>
      <c r="AD49" s="1111"/>
      <c r="AE49" s="1111"/>
      <c r="AF49" s="171"/>
      <c r="AG49" s="620"/>
      <c r="AH49" s="725"/>
      <c r="AI49" s="726"/>
      <c r="AJ49" s="724"/>
      <c r="AK49" s="649"/>
      <c r="AL49" s="594"/>
      <c r="AM49" s="620"/>
      <c r="AN49" s="1264"/>
      <c r="AO49" s="574"/>
      <c r="AP49" s="859">
        <f>AG50+AM49</f>
        <v>0</v>
      </c>
      <c r="AQ49" s="26"/>
      <c r="AR49" s="26"/>
      <c r="AS49" s="26"/>
      <c r="AT49" s="26"/>
      <c r="AU49" s="26"/>
      <c r="AV49" s="26"/>
      <c r="AW49" s="26"/>
      <c r="AX49" s="26"/>
      <c r="AY49" s="26"/>
      <c r="AZ49" s="26"/>
      <c r="BA49" s="26"/>
      <c r="BB49" s="26"/>
      <c r="BC49" s="26"/>
      <c r="BD49" s="26"/>
      <c r="BE49" s="26"/>
      <c r="BF49" s="26"/>
      <c r="BG49" s="26"/>
      <c r="BH49" s="26"/>
      <c r="BI49" s="26"/>
      <c r="BJ49" s="26"/>
    </row>
    <row r="50" spans="1:62">
      <c r="A50" s="1219"/>
      <c r="B50" s="1220"/>
      <c r="C50" s="1220"/>
      <c r="D50" s="1220"/>
      <c r="E50" s="1220"/>
      <c r="F50" s="1220"/>
      <c r="G50" s="1221"/>
      <c r="H50" s="1149" t="str">
        <f>"1."</f>
        <v>1.</v>
      </c>
      <c r="I50" s="1069"/>
      <c r="J50" s="1069"/>
      <c r="K50" s="1150" t="s">
        <v>76</v>
      </c>
      <c r="L50" s="1069"/>
      <c r="M50" s="1069"/>
      <c r="N50" s="1069"/>
      <c r="O50" s="1069"/>
      <c r="P50" s="1069"/>
      <c r="Q50" s="1069"/>
      <c r="R50" s="1069"/>
      <c r="S50" s="1069"/>
      <c r="T50" s="1069"/>
      <c r="U50" s="1069"/>
      <c r="V50" s="1069"/>
      <c r="W50" s="1069"/>
      <c r="X50" s="1069"/>
      <c r="Y50" s="1069"/>
      <c r="Z50" s="1069"/>
      <c r="AA50" s="1069"/>
      <c r="AB50" s="1069"/>
      <c r="AC50" s="1069"/>
      <c r="AD50" s="1069"/>
      <c r="AE50" s="1069"/>
      <c r="AF50" s="1069"/>
      <c r="AG50" s="335"/>
      <c r="AH50" s="725"/>
      <c r="AI50" s="726"/>
      <c r="AJ50" s="724"/>
      <c r="AK50" s="649"/>
      <c r="AL50" s="594"/>
      <c r="AM50" s="580"/>
      <c r="AN50" s="1264"/>
      <c r="AO50" s="574"/>
      <c r="AP50" s="875">
        <f t="shared" ref="AP50:AP51" si="15">AG50+AM50</f>
        <v>0</v>
      </c>
      <c r="AQ50" s="26"/>
      <c r="AR50" s="26"/>
      <c r="AS50" s="26"/>
      <c r="AT50" s="26"/>
      <c r="AU50" s="26"/>
      <c r="AV50" s="26"/>
      <c r="AW50" s="26"/>
      <c r="AX50" s="26"/>
      <c r="AY50" s="26"/>
      <c r="AZ50" s="26"/>
      <c r="BA50" s="26"/>
      <c r="BB50" s="26"/>
      <c r="BC50" s="26"/>
      <c r="BD50" s="26"/>
      <c r="BE50" s="26"/>
      <c r="BF50" s="26"/>
      <c r="BG50" s="26"/>
      <c r="BH50" s="26"/>
      <c r="BI50" s="26"/>
      <c r="BJ50" s="26"/>
    </row>
    <row r="51" spans="1:62">
      <c r="A51" s="1222"/>
      <c r="B51" s="1117"/>
      <c r="C51" s="1117"/>
      <c r="D51" s="1117"/>
      <c r="E51" s="1117"/>
      <c r="F51" s="1117"/>
      <c r="G51" s="1224"/>
      <c r="H51" s="1151" t="str">
        <f>"2."</f>
        <v>2.</v>
      </c>
      <c r="I51" s="1104"/>
      <c r="J51" s="1104"/>
      <c r="K51" s="1142" t="s">
        <v>77</v>
      </c>
      <c r="L51" s="1104"/>
      <c r="M51" s="1104"/>
      <c r="N51" s="1104"/>
      <c r="O51" s="1104"/>
      <c r="P51" s="1104"/>
      <c r="Q51" s="1104"/>
      <c r="R51" s="1104"/>
      <c r="S51" s="1104"/>
      <c r="T51" s="1104"/>
      <c r="U51" s="1104"/>
      <c r="V51" s="1104"/>
      <c r="W51" s="1104"/>
      <c r="X51" s="1104"/>
      <c r="Y51" s="1104"/>
      <c r="Z51" s="1104"/>
      <c r="AA51" s="1104"/>
      <c r="AB51" s="1104"/>
      <c r="AC51" s="1104"/>
      <c r="AD51" s="1104"/>
      <c r="AE51" s="1104"/>
      <c r="AF51" s="1104"/>
      <c r="AG51" s="336">
        <v>0</v>
      </c>
      <c r="AH51" s="725"/>
      <c r="AI51" s="726"/>
      <c r="AJ51" s="724"/>
      <c r="AK51" s="649"/>
      <c r="AL51" s="594"/>
      <c r="AM51" s="581"/>
      <c r="AN51" s="1264"/>
      <c r="AO51" s="574"/>
      <c r="AP51" s="876">
        <f t="shared" si="15"/>
        <v>0</v>
      </c>
      <c r="AQ51" s="26"/>
      <c r="AR51" s="26"/>
      <c r="AS51" s="26"/>
      <c r="AT51" s="26"/>
      <c r="AU51" s="26"/>
      <c r="AV51" s="26"/>
      <c r="AW51" s="26"/>
      <c r="AX51" s="26"/>
      <c r="AY51" s="26"/>
      <c r="AZ51" s="26"/>
      <c r="BA51" s="26"/>
      <c r="BB51" s="26"/>
      <c r="BC51" s="26"/>
      <c r="BD51" s="26"/>
      <c r="BE51" s="26"/>
      <c r="BF51" s="26"/>
      <c r="BG51" s="26"/>
      <c r="BH51" s="26"/>
      <c r="BI51" s="26"/>
      <c r="BJ51" s="26"/>
    </row>
    <row r="52" spans="1:62" ht="13.5" thickBot="1">
      <c r="A52" s="1260" t="s">
        <v>78</v>
      </c>
      <c r="B52" s="1144"/>
      <c r="C52" s="1144"/>
      <c r="D52" s="1144"/>
      <c r="E52" s="1144"/>
      <c r="F52" s="1144"/>
      <c r="G52" s="1144"/>
      <c r="H52" s="1144"/>
      <c r="I52" s="1144"/>
      <c r="J52" s="1144"/>
      <c r="K52" s="1144"/>
      <c r="L52" s="1144"/>
      <c r="M52" s="1144"/>
      <c r="N52" s="1144"/>
      <c r="O52" s="1144"/>
      <c r="P52" s="1144"/>
      <c r="Q52" s="1144"/>
      <c r="R52" s="1144"/>
      <c r="S52" s="1144"/>
      <c r="T52" s="1144"/>
      <c r="U52" s="1144"/>
      <c r="V52" s="1144"/>
      <c r="W52" s="1144"/>
      <c r="X52" s="1144"/>
      <c r="Y52" s="1144"/>
      <c r="Z52" s="1144"/>
      <c r="AA52" s="1144"/>
      <c r="AB52" s="1144"/>
      <c r="AC52" s="1144"/>
      <c r="AD52" s="1144"/>
      <c r="AE52" s="1144"/>
      <c r="AF52" s="1261"/>
      <c r="AG52" s="43">
        <f>SUM(AG50:AG51)</f>
        <v>0</v>
      </c>
      <c r="AH52" s="725"/>
      <c r="AI52" s="726"/>
      <c r="AJ52" s="724"/>
      <c r="AK52" s="649"/>
      <c r="AL52" s="594"/>
      <c r="AM52" s="473">
        <f>SUM(AM50:AM51)</f>
        <v>0</v>
      </c>
      <c r="AN52" s="1264"/>
      <c r="AO52" s="574"/>
      <c r="AP52" s="865">
        <f>SUM(AP50:AP51)</f>
        <v>0</v>
      </c>
      <c r="AQ52" s="26"/>
      <c r="AR52" s="26"/>
      <c r="AS52" s="26"/>
      <c r="AT52" s="26"/>
      <c r="AU52" s="26"/>
      <c r="AV52" s="26"/>
      <c r="AW52" s="26"/>
      <c r="AX52" s="26"/>
      <c r="AY52" s="26"/>
      <c r="AZ52" s="26"/>
      <c r="BA52" s="26"/>
      <c r="BB52" s="26"/>
      <c r="BC52" s="26"/>
      <c r="BD52" s="26"/>
      <c r="BE52" s="26"/>
      <c r="BF52" s="26"/>
      <c r="BG52" s="26"/>
      <c r="BH52" s="26"/>
      <c r="BI52" s="26"/>
      <c r="BJ52" s="26"/>
    </row>
    <row r="53" spans="1:62">
      <c r="A53" s="1214" t="s">
        <v>79</v>
      </c>
      <c r="B53" s="1057"/>
      <c r="C53" s="1057"/>
      <c r="D53" s="1057"/>
      <c r="E53" s="1057"/>
      <c r="F53" s="1057"/>
      <c r="G53" s="1057"/>
      <c r="H53" s="1057"/>
      <c r="I53" s="1057"/>
      <c r="J53" s="1057"/>
      <c r="K53" s="1057"/>
      <c r="L53" s="1057"/>
      <c r="M53" s="1057"/>
      <c r="N53" s="1057"/>
      <c r="O53" s="1057"/>
      <c r="P53" s="1057"/>
      <c r="Q53" s="1057"/>
      <c r="R53" s="1057"/>
      <c r="S53" s="1057"/>
      <c r="T53" s="1057"/>
      <c r="U53" s="1057"/>
      <c r="V53" s="1057"/>
      <c r="W53" s="1057"/>
      <c r="X53" s="1057"/>
      <c r="Y53" s="1057"/>
      <c r="Z53" s="1057"/>
      <c r="AA53" s="1057"/>
      <c r="AB53" s="1057"/>
      <c r="AC53" s="1057"/>
      <c r="AD53" s="1057"/>
      <c r="AE53" s="1057"/>
      <c r="AF53" s="165"/>
      <c r="AG53" s="707"/>
      <c r="AH53" s="725"/>
      <c r="AI53" s="726"/>
      <c r="AJ53" s="724"/>
      <c r="AK53" s="649"/>
      <c r="AL53" s="594"/>
      <c r="AM53" s="620"/>
      <c r="AN53" s="1264"/>
      <c r="AO53" s="574"/>
      <c r="AP53" s="859"/>
      <c r="AQ53" s="26"/>
      <c r="AR53" s="26"/>
      <c r="AS53" s="26"/>
      <c r="AT53" s="26"/>
      <c r="AU53" s="26"/>
      <c r="AV53" s="26"/>
      <c r="AW53" s="26"/>
      <c r="AX53" s="26"/>
      <c r="AY53" s="26"/>
      <c r="AZ53" s="26"/>
      <c r="BA53" s="26"/>
      <c r="BB53" s="26"/>
      <c r="BC53" s="26"/>
      <c r="BD53" s="26"/>
      <c r="BE53" s="26"/>
      <c r="BF53" s="26"/>
      <c r="BG53" s="26"/>
      <c r="BH53" s="26"/>
      <c r="BI53" s="26"/>
      <c r="BJ53" s="26"/>
    </row>
    <row r="54" spans="1:62">
      <c r="A54" s="1219"/>
      <c r="B54" s="1220"/>
      <c r="C54" s="1220"/>
      <c r="D54" s="1220"/>
      <c r="E54" s="1220"/>
      <c r="F54" s="1220"/>
      <c r="G54" s="1221"/>
      <c r="H54" s="1149" t="str">
        <f>"1."</f>
        <v>1.</v>
      </c>
      <c r="I54" s="1069"/>
      <c r="J54" s="1069"/>
      <c r="K54" s="1150" t="s">
        <v>80</v>
      </c>
      <c r="L54" s="1069"/>
      <c r="M54" s="1069"/>
      <c r="N54" s="1069"/>
      <c r="O54" s="1069"/>
      <c r="P54" s="1069"/>
      <c r="Q54" s="1069"/>
      <c r="R54" s="1069"/>
      <c r="S54" s="1069"/>
      <c r="T54" s="1069"/>
      <c r="U54" s="1069"/>
      <c r="V54" s="1069"/>
      <c r="W54" s="1069"/>
      <c r="X54" s="1069"/>
      <c r="Y54" s="1069"/>
      <c r="Z54" s="1069"/>
      <c r="AA54" s="1069"/>
      <c r="AB54" s="1069"/>
      <c r="AC54" s="1069"/>
      <c r="AD54" s="1069"/>
      <c r="AE54" s="1069"/>
      <c r="AF54" s="1069"/>
      <c r="AG54" s="335"/>
      <c r="AH54" s="725"/>
      <c r="AI54" s="726"/>
      <c r="AJ54" s="724"/>
      <c r="AK54" s="649"/>
      <c r="AL54" s="594"/>
      <c r="AM54" s="580"/>
      <c r="AN54" s="1264"/>
      <c r="AO54" s="574"/>
      <c r="AP54" s="880">
        <f t="shared" ref="AP54:AP58" si="16">AG54+AM54</f>
        <v>0</v>
      </c>
      <c r="AQ54" s="26"/>
      <c r="AR54" s="26"/>
      <c r="AS54" s="26"/>
      <c r="AT54" s="26"/>
      <c r="AU54" s="26"/>
      <c r="AV54" s="26"/>
      <c r="AW54" s="26"/>
      <c r="AX54" s="26"/>
      <c r="AY54" s="26"/>
      <c r="AZ54" s="26"/>
      <c r="BA54" s="26"/>
      <c r="BB54" s="26"/>
      <c r="BC54" s="26"/>
      <c r="BD54" s="26"/>
      <c r="BE54" s="26"/>
      <c r="BF54" s="26"/>
      <c r="BG54" s="26"/>
      <c r="BH54" s="26"/>
      <c r="BI54" s="26"/>
      <c r="BJ54" s="26"/>
    </row>
    <row r="55" spans="1:62">
      <c r="A55" s="1222"/>
      <c r="B55" s="1223"/>
      <c r="C55" s="1223"/>
      <c r="D55" s="1223"/>
      <c r="E55" s="1223"/>
      <c r="F55" s="1223"/>
      <c r="G55" s="1224"/>
      <c r="H55" s="1212" t="str">
        <f>"2."</f>
        <v>2.</v>
      </c>
      <c r="I55" s="1076"/>
      <c r="J55" s="1076"/>
      <c r="K55" s="1157" t="s">
        <v>81</v>
      </c>
      <c r="L55" s="1076"/>
      <c r="M55" s="1076"/>
      <c r="N55" s="1076"/>
      <c r="O55" s="1076"/>
      <c r="P55" s="1076"/>
      <c r="Q55" s="1076"/>
      <c r="R55" s="1076"/>
      <c r="S55" s="1076"/>
      <c r="T55" s="1076"/>
      <c r="U55" s="1076"/>
      <c r="V55" s="1076"/>
      <c r="W55" s="1076"/>
      <c r="X55" s="1076"/>
      <c r="Y55" s="1076"/>
      <c r="Z55" s="1076"/>
      <c r="AA55" s="1076"/>
      <c r="AB55" s="1076"/>
      <c r="AC55" s="1076"/>
      <c r="AD55" s="1076"/>
      <c r="AE55" s="1076"/>
      <c r="AF55" s="1076"/>
      <c r="AG55" s="335"/>
      <c r="AH55" s="725"/>
      <c r="AI55" s="726"/>
      <c r="AJ55" s="724"/>
      <c r="AK55" s="649"/>
      <c r="AL55" s="594"/>
      <c r="AM55" s="580"/>
      <c r="AN55" s="1264"/>
      <c r="AO55" s="574"/>
      <c r="AP55" s="875">
        <f t="shared" si="16"/>
        <v>0</v>
      </c>
      <c r="AQ55" s="26"/>
      <c r="AR55" s="26"/>
      <c r="AS55" s="26"/>
      <c r="AT55" s="26"/>
      <c r="AU55" s="26"/>
      <c r="AV55" s="26"/>
      <c r="AW55" s="26"/>
      <c r="AX55" s="26"/>
      <c r="AY55" s="26"/>
      <c r="AZ55" s="26"/>
      <c r="BA55" s="26"/>
      <c r="BB55" s="26"/>
      <c r="BC55" s="26"/>
      <c r="BD55" s="26"/>
      <c r="BE55" s="26"/>
      <c r="BF55" s="26"/>
      <c r="BG55" s="26"/>
      <c r="BH55" s="26"/>
      <c r="BI55" s="26"/>
      <c r="BJ55" s="26"/>
    </row>
    <row r="56" spans="1:62">
      <c r="A56" s="1222"/>
      <c r="B56" s="1223"/>
      <c r="C56" s="1223"/>
      <c r="D56" s="1223"/>
      <c r="E56" s="1223"/>
      <c r="F56" s="1223"/>
      <c r="G56" s="1224"/>
      <c r="H56" s="1212" t="str">
        <f>"3."</f>
        <v>3.</v>
      </c>
      <c r="I56" s="1076"/>
      <c r="J56" s="1076"/>
      <c r="K56" s="1157" t="s">
        <v>82</v>
      </c>
      <c r="L56" s="1076"/>
      <c r="M56" s="1076"/>
      <c r="N56" s="1076"/>
      <c r="O56" s="1076"/>
      <c r="P56" s="1076"/>
      <c r="Q56" s="1076"/>
      <c r="R56" s="1076"/>
      <c r="S56" s="1076"/>
      <c r="T56" s="1076"/>
      <c r="U56" s="1076"/>
      <c r="V56" s="1076"/>
      <c r="W56" s="1076"/>
      <c r="X56" s="1076"/>
      <c r="Y56" s="1076"/>
      <c r="Z56" s="1076"/>
      <c r="AA56" s="1076"/>
      <c r="AB56" s="1076"/>
      <c r="AC56" s="1076"/>
      <c r="AD56" s="1076"/>
      <c r="AE56" s="1076"/>
      <c r="AF56" s="1076"/>
      <c r="AG56" s="335"/>
      <c r="AH56" s="725"/>
      <c r="AI56" s="726"/>
      <c r="AJ56" s="724"/>
      <c r="AK56" s="649"/>
      <c r="AL56" s="594"/>
      <c r="AM56" s="580"/>
      <c r="AN56" s="1264"/>
      <c r="AO56" s="574"/>
      <c r="AP56" s="875">
        <f t="shared" si="16"/>
        <v>0</v>
      </c>
      <c r="AQ56" s="26"/>
      <c r="AR56" s="26"/>
      <c r="AS56" s="26"/>
      <c r="AT56" s="26"/>
      <c r="AU56" s="26"/>
      <c r="AV56" s="26"/>
      <c r="AW56" s="26"/>
      <c r="AX56" s="26"/>
      <c r="AY56" s="26"/>
      <c r="AZ56" s="26"/>
      <c r="BA56" s="26"/>
      <c r="BB56" s="26"/>
      <c r="BC56" s="26"/>
      <c r="BD56" s="26"/>
      <c r="BE56" s="26"/>
      <c r="BF56" s="26"/>
      <c r="BG56" s="26"/>
      <c r="BH56" s="26"/>
      <c r="BI56" s="26"/>
      <c r="BJ56" s="26"/>
    </row>
    <row r="57" spans="1:62">
      <c r="A57" s="1222"/>
      <c r="B57" s="1223"/>
      <c r="C57" s="1223"/>
      <c r="D57" s="1223"/>
      <c r="E57" s="1223"/>
      <c r="F57" s="1223"/>
      <c r="G57" s="1224"/>
      <c r="H57" s="1212" t="str">
        <f>"4."</f>
        <v>4.</v>
      </c>
      <c r="I57" s="1076"/>
      <c r="J57" s="1076"/>
      <c r="K57" s="1157" t="s">
        <v>83</v>
      </c>
      <c r="L57" s="1076"/>
      <c r="M57" s="1076"/>
      <c r="N57" s="1076"/>
      <c r="O57" s="1076"/>
      <c r="P57" s="1076"/>
      <c r="Q57" s="1076"/>
      <c r="R57" s="1076"/>
      <c r="S57" s="1076"/>
      <c r="T57" s="1076"/>
      <c r="U57" s="1076"/>
      <c r="V57" s="1076"/>
      <c r="W57" s="1076"/>
      <c r="X57" s="1076"/>
      <c r="Y57" s="1076"/>
      <c r="Z57" s="1076"/>
      <c r="AA57" s="1076"/>
      <c r="AB57" s="1076"/>
      <c r="AC57" s="1076"/>
      <c r="AD57" s="1076"/>
      <c r="AE57" s="1076"/>
      <c r="AF57" s="1076"/>
      <c r="AG57" s="335"/>
      <c r="AH57" s="725"/>
      <c r="AI57" s="726"/>
      <c r="AJ57" s="724"/>
      <c r="AK57" s="649"/>
      <c r="AL57" s="594"/>
      <c r="AM57" s="580"/>
      <c r="AN57" s="1264"/>
      <c r="AO57" s="574"/>
      <c r="AP57" s="875">
        <f t="shared" si="16"/>
        <v>0</v>
      </c>
      <c r="AQ57" s="26"/>
      <c r="AR57" s="26"/>
      <c r="AS57" s="26"/>
      <c r="AT57" s="26"/>
      <c r="AU57" s="26"/>
      <c r="AV57" s="26"/>
      <c r="AW57" s="26"/>
      <c r="AX57" s="26"/>
      <c r="AY57" s="26"/>
      <c r="AZ57" s="26"/>
      <c r="BA57" s="26"/>
      <c r="BB57" s="26"/>
      <c r="BC57" s="26"/>
      <c r="BD57" s="26"/>
      <c r="BE57" s="26"/>
      <c r="BF57" s="26"/>
      <c r="BG57" s="26"/>
      <c r="BH57" s="26"/>
      <c r="BI57" s="26"/>
      <c r="BJ57" s="26"/>
    </row>
    <row r="58" spans="1:62">
      <c r="A58" s="1222"/>
      <c r="B58" s="1223"/>
      <c r="C58" s="1223"/>
      <c r="D58" s="1223"/>
      <c r="E58" s="1223"/>
      <c r="F58" s="1223"/>
      <c r="G58" s="1224"/>
      <c r="H58" s="1212" t="str">
        <f>"5."</f>
        <v>5.</v>
      </c>
      <c r="I58" s="1076"/>
      <c r="J58" s="1076"/>
      <c r="K58" s="1158" t="s">
        <v>84</v>
      </c>
      <c r="L58" s="1159"/>
      <c r="M58" s="1159"/>
      <c r="N58" s="1159"/>
      <c r="O58" s="1159"/>
      <c r="P58" s="1159"/>
      <c r="Q58" s="1159"/>
      <c r="R58" s="1159"/>
      <c r="S58" s="1159"/>
      <c r="T58" s="1159"/>
      <c r="U58" s="1159"/>
      <c r="V58" s="1159"/>
      <c r="W58" s="1159"/>
      <c r="X58" s="1159"/>
      <c r="Y58" s="1159"/>
      <c r="Z58" s="1159"/>
      <c r="AA58" s="1159"/>
      <c r="AB58" s="1159"/>
      <c r="AC58" s="1159"/>
      <c r="AD58" s="1159"/>
      <c r="AE58" s="1159"/>
      <c r="AF58" s="1159"/>
      <c r="AG58" s="554"/>
      <c r="AH58" s="725"/>
      <c r="AI58" s="726"/>
      <c r="AJ58" s="724"/>
      <c r="AK58" s="649"/>
      <c r="AL58" s="594"/>
      <c r="AM58" s="580"/>
      <c r="AN58" s="1264"/>
      <c r="AO58" s="574"/>
      <c r="AP58" s="881">
        <f t="shared" si="16"/>
        <v>0</v>
      </c>
      <c r="AQ58" s="26"/>
      <c r="AR58" s="26"/>
      <c r="AS58" s="26"/>
      <c r="AT58" s="26"/>
      <c r="AU58" s="26"/>
      <c r="AV58" s="26"/>
      <c r="AW58" s="26"/>
      <c r="AX58" s="26"/>
      <c r="AY58" s="26"/>
      <c r="AZ58" s="26"/>
      <c r="BA58" s="26"/>
      <c r="BB58" s="26"/>
      <c r="BC58" s="26"/>
      <c r="BD58" s="26"/>
      <c r="BE58" s="26"/>
      <c r="BF58" s="26"/>
      <c r="BG58" s="26"/>
      <c r="BH58" s="26"/>
      <c r="BI58" s="26"/>
      <c r="BJ58" s="26"/>
    </row>
    <row r="59" spans="1:62">
      <c r="A59" s="1257"/>
      <c r="B59" s="1258"/>
      <c r="C59" s="1258"/>
      <c r="D59" s="1258"/>
      <c r="E59" s="1258"/>
      <c r="F59" s="1258"/>
      <c r="G59" s="1259"/>
      <c r="H59" s="1262" t="s">
        <v>70</v>
      </c>
      <c r="I59" s="1104"/>
      <c r="J59" s="1155"/>
      <c r="K59" s="1106"/>
      <c r="L59" s="1160" t="s">
        <v>86</v>
      </c>
      <c r="M59" s="1104"/>
      <c r="N59" s="1104"/>
      <c r="O59" s="1104"/>
      <c r="P59" s="1104"/>
      <c r="Q59" s="1104"/>
      <c r="R59" s="1104"/>
      <c r="S59" s="1104"/>
      <c r="T59" s="1104"/>
      <c r="U59" s="1104"/>
      <c r="V59" s="1104"/>
      <c r="W59" s="1104"/>
      <c r="X59" s="1104"/>
      <c r="Y59" s="1104"/>
      <c r="Z59" s="1104"/>
      <c r="AA59" s="1104"/>
      <c r="AB59" s="1104"/>
      <c r="AC59" s="1104"/>
      <c r="AD59" s="1104"/>
      <c r="AE59" s="1104"/>
      <c r="AF59" s="45"/>
      <c r="AG59" s="643"/>
      <c r="AH59" s="725"/>
      <c r="AI59" s="726"/>
      <c r="AJ59" s="724"/>
      <c r="AK59" s="649"/>
      <c r="AL59" s="594"/>
      <c r="AM59" s="631"/>
      <c r="AN59" s="1264"/>
      <c r="AO59" s="574"/>
      <c r="AP59" s="867"/>
      <c r="AQ59" s="26"/>
      <c r="AR59" s="26"/>
      <c r="AS59" s="26"/>
      <c r="AT59" s="26"/>
      <c r="AU59" s="26"/>
      <c r="AV59" s="26"/>
      <c r="AW59" s="26"/>
      <c r="AX59" s="26"/>
      <c r="AY59" s="26"/>
      <c r="AZ59" s="26"/>
      <c r="BA59" s="26"/>
      <c r="BB59" s="26"/>
      <c r="BC59" s="26"/>
      <c r="BD59" s="26"/>
      <c r="BE59" s="26"/>
      <c r="BF59" s="26"/>
      <c r="BG59" s="26"/>
      <c r="BH59" s="26"/>
      <c r="BI59" s="26"/>
      <c r="BJ59" s="26"/>
    </row>
    <row r="60" spans="1:62" ht="13.5" thickBot="1">
      <c r="A60" s="1280" t="s">
        <v>87</v>
      </c>
      <c r="B60" s="1148"/>
      <c r="C60" s="1148"/>
      <c r="D60" s="1148"/>
      <c r="E60" s="1148"/>
      <c r="F60" s="1148"/>
      <c r="G60" s="1148"/>
      <c r="H60" s="1148"/>
      <c r="I60" s="1148"/>
      <c r="J60" s="1148"/>
      <c r="K60" s="1148"/>
      <c r="L60" s="1148"/>
      <c r="M60" s="1148"/>
      <c r="N60" s="1148"/>
      <c r="O60" s="1148"/>
      <c r="P60" s="1148"/>
      <c r="Q60" s="1148"/>
      <c r="R60" s="1148"/>
      <c r="S60" s="1148"/>
      <c r="T60" s="1148"/>
      <c r="U60" s="1148"/>
      <c r="V60" s="1148"/>
      <c r="W60" s="1148"/>
      <c r="X60" s="1148"/>
      <c r="Y60" s="1148"/>
      <c r="Z60" s="1148"/>
      <c r="AA60" s="1148"/>
      <c r="AB60" s="1148"/>
      <c r="AC60" s="1148"/>
      <c r="AD60" s="1148"/>
      <c r="AE60" s="1148"/>
      <c r="AF60" s="81"/>
      <c r="AG60" s="43">
        <f>SUM(AG54:AG58)</f>
        <v>0</v>
      </c>
      <c r="AH60" s="725"/>
      <c r="AI60" s="726"/>
      <c r="AJ60" s="724"/>
      <c r="AK60" s="649"/>
      <c r="AL60" s="594"/>
      <c r="AM60" s="43">
        <f>SUM(AM54:AM58)</f>
        <v>0</v>
      </c>
      <c r="AN60" s="1264"/>
      <c r="AO60" s="574"/>
      <c r="AP60" s="808">
        <f t="shared" ref="AP60" si="17">SUM(AP54:AP58)</f>
        <v>0</v>
      </c>
      <c r="AQ60" s="26"/>
      <c r="AR60" s="26"/>
      <c r="AS60" s="26"/>
      <c r="AT60" s="26"/>
      <c r="AU60" s="26"/>
      <c r="AV60" s="26"/>
      <c r="AW60" s="26"/>
      <c r="AX60" s="26"/>
      <c r="AY60" s="26"/>
      <c r="AZ60" s="26"/>
      <c r="BA60" s="26"/>
      <c r="BB60" s="26"/>
      <c r="BC60" s="26"/>
      <c r="BD60" s="26"/>
      <c r="BE60" s="26"/>
      <c r="BF60" s="26"/>
      <c r="BG60" s="26"/>
      <c r="BH60" s="26"/>
      <c r="BI60" s="26"/>
      <c r="BJ60" s="26"/>
    </row>
    <row r="61" spans="1:62">
      <c r="A61" s="1282" t="s">
        <v>88</v>
      </c>
      <c r="B61" s="1283"/>
      <c r="C61" s="1283"/>
      <c r="D61" s="1283"/>
      <c r="E61" s="1283"/>
      <c r="F61" s="1283"/>
      <c r="G61" s="1283"/>
      <c r="H61" s="1283"/>
      <c r="I61" s="1283"/>
      <c r="J61" s="1283"/>
      <c r="K61" s="1283"/>
      <c r="L61" s="1283"/>
      <c r="M61" s="1283"/>
      <c r="N61" s="1283"/>
      <c r="O61" s="1283"/>
      <c r="P61" s="1283"/>
      <c r="Q61" s="1283"/>
      <c r="R61" s="1283"/>
      <c r="S61" s="1283"/>
      <c r="T61" s="1283"/>
      <c r="U61" s="1283"/>
      <c r="V61" s="1283"/>
      <c r="W61" s="1283"/>
      <c r="X61" s="1283"/>
      <c r="Y61" s="1283"/>
      <c r="Z61" s="1283"/>
      <c r="AA61" s="1283"/>
      <c r="AB61" s="1283"/>
      <c r="AC61" s="1283"/>
      <c r="AD61" s="1283"/>
      <c r="AE61" s="1283"/>
      <c r="AF61" s="171"/>
      <c r="AG61" s="620"/>
      <c r="AH61" s="725"/>
      <c r="AI61" s="726"/>
      <c r="AJ61" s="724"/>
      <c r="AK61" s="649"/>
      <c r="AL61" s="594"/>
      <c r="AM61" s="620"/>
      <c r="AN61" s="1264"/>
      <c r="AO61" s="574"/>
      <c r="AP61" s="859"/>
      <c r="AQ61" s="26"/>
      <c r="AR61" s="26"/>
      <c r="AS61" s="26"/>
      <c r="AT61" s="26"/>
      <c r="AU61" s="26"/>
      <c r="AV61" s="26"/>
      <c r="AW61" s="26"/>
      <c r="AX61" s="26"/>
      <c r="AY61" s="26"/>
      <c r="AZ61" s="26"/>
      <c r="BA61" s="26"/>
      <c r="BB61" s="26"/>
      <c r="BC61" s="26"/>
      <c r="BD61" s="26"/>
      <c r="BE61" s="26"/>
      <c r="BF61" s="26"/>
      <c r="BG61" s="26"/>
      <c r="BH61" s="26"/>
      <c r="BI61" s="26"/>
      <c r="BJ61" s="26"/>
    </row>
    <row r="62" spans="1:62">
      <c r="A62" s="1219"/>
      <c r="B62" s="1220"/>
      <c r="C62" s="1220"/>
      <c r="D62" s="1220"/>
      <c r="E62" s="1220"/>
      <c r="F62" s="1220"/>
      <c r="G62" s="1221"/>
      <c r="H62" s="1149" t="str">
        <f>"1."</f>
        <v>1.</v>
      </c>
      <c r="I62" s="1069"/>
      <c r="J62" s="1069"/>
      <c r="K62" s="1150" t="s">
        <v>112</v>
      </c>
      <c r="L62" s="1069"/>
      <c r="M62" s="1069"/>
      <c r="N62" s="1069"/>
      <c r="O62" s="1069"/>
      <c r="P62" s="1069"/>
      <c r="Q62" s="1069"/>
      <c r="R62" s="1069"/>
      <c r="S62" s="1069"/>
      <c r="T62" s="1069"/>
      <c r="U62" s="1069"/>
      <c r="V62" s="1069"/>
      <c r="W62" s="1069"/>
      <c r="X62" s="1069"/>
      <c r="Y62" s="1069"/>
      <c r="Z62" s="1069"/>
      <c r="AA62" s="1069"/>
      <c r="AB62" s="1069"/>
      <c r="AC62" s="1069"/>
      <c r="AD62" s="1069"/>
      <c r="AE62" s="1069"/>
      <c r="AF62" s="1069"/>
      <c r="AG62" s="335"/>
      <c r="AH62" s="725"/>
      <c r="AI62" s="726"/>
      <c r="AJ62" s="724"/>
      <c r="AK62" s="649"/>
      <c r="AL62" s="594"/>
      <c r="AM62" s="580"/>
      <c r="AN62" s="1264"/>
      <c r="AO62" s="574"/>
      <c r="AP62" s="875">
        <f t="shared" ref="AP62:AP71" si="18">AG62+AM62</f>
        <v>0</v>
      </c>
      <c r="AQ62" s="26"/>
      <c r="AR62" s="26"/>
      <c r="AS62" s="26"/>
      <c r="AT62" s="26"/>
      <c r="AU62" s="26"/>
      <c r="AV62" s="26"/>
      <c r="AW62" s="26"/>
      <c r="AX62" s="26"/>
      <c r="AY62" s="26"/>
      <c r="AZ62" s="26"/>
      <c r="BA62" s="26"/>
      <c r="BB62" s="26"/>
      <c r="BC62" s="26"/>
      <c r="BD62" s="26"/>
      <c r="BE62" s="26"/>
      <c r="BF62" s="26"/>
      <c r="BG62" s="26"/>
      <c r="BH62" s="26"/>
      <c r="BI62" s="26"/>
      <c r="BJ62" s="26"/>
    </row>
    <row r="63" spans="1:62">
      <c r="A63" s="1222"/>
      <c r="B63" s="1223"/>
      <c r="C63" s="1223"/>
      <c r="D63" s="1223"/>
      <c r="E63" s="1223"/>
      <c r="F63" s="1223"/>
      <c r="G63" s="1224"/>
      <c r="H63" s="1212" t="str">
        <f>"2."</f>
        <v>2.</v>
      </c>
      <c r="I63" s="1076"/>
      <c r="J63" s="1076"/>
      <c r="K63" s="1163" t="s">
        <v>113</v>
      </c>
      <c r="L63" s="1076"/>
      <c r="M63" s="1076"/>
      <c r="N63" s="1076"/>
      <c r="O63" s="1076"/>
      <c r="P63" s="1076"/>
      <c r="Q63" s="1076"/>
      <c r="R63" s="1076"/>
      <c r="S63" s="1076"/>
      <c r="T63" s="1076"/>
      <c r="U63" s="1076"/>
      <c r="V63" s="1076"/>
      <c r="W63" s="1076"/>
      <c r="X63" s="1076"/>
      <c r="Y63" s="1076"/>
      <c r="Z63" s="1076"/>
      <c r="AA63" s="1076"/>
      <c r="AB63" s="1076"/>
      <c r="AC63" s="1076"/>
      <c r="AD63" s="1076"/>
      <c r="AE63" s="1076"/>
      <c r="AF63" s="176"/>
      <c r="AG63" s="335"/>
      <c r="AH63" s="725"/>
      <c r="AI63" s="726"/>
      <c r="AJ63" s="724"/>
      <c r="AK63" s="649"/>
      <c r="AL63" s="594"/>
      <c r="AM63" s="580"/>
      <c r="AN63" s="1264"/>
      <c r="AO63" s="574"/>
      <c r="AP63" s="875">
        <f t="shared" si="18"/>
        <v>0</v>
      </c>
      <c r="AQ63" s="26"/>
      <c r="AR63" s="26"/>
      <c r="AS63" s="26"/>
      <c r="AT63" s="26"/>
      <c r="AU63" s="26"/>
      <c r="AV63" s="26"/>
      <c r="AW63" s="26"/>
      <c r="AX63" s="26"/>
      <c r="AY63" s="26"/>
      <c r="AZ63" s="26"/>
      <c r="BA63" s="26"/>
      <c r="BB63" s="26"/>
      <c r="BC63" s="26"/>
      <c r="BD63" s="26"/>
      <c r="BE63" s="26"/>
      <c r="BF63" s="26"/>
      <c r="BG63" s="26"/>
      <c r="BH63" s="26"/>
      <c r="BI63" s="26"/>
      <c r="BJ63" s="26"/>
    </row>
    <row r="64" spans="1:62">
      <c r="A64" s="1222"/>
      <c r="B64" s="1223"/>
      <c r="C64" s="1223"/>
      <c r="D64" s="1223"/>
      <c r="E64" s="1223"/>
      <c r="F64" s="1223"/>
      <c r="G64" s="1224"/>
      <c r="H64" s="1212" t="str">
        <f>"3."</f>
        <v>3.</v>
      </c>
      <c r="I64" s="1076"/>
      <c r="J64" s="1076"/>
      <c r="K64" s="1157" t="s">
        <v>91</v>
      </c>
      <c r="L64" s="1076"/>
      <c r="M64" s="1076"/>
      <c r="N64" s="1076"/>
      <c r="O64" s="1076"/>
      <c r="P64" s="1076"/>
      <c r="Q64" s="1076"/>
      <c r="R64" s="1076"/>
      <c r="S64" s="1076"/>
      <c r="T64" s="1076"/>
      <c r="U64" s="1076"/>
      <c r="V64" s="1076"/>
      <c r="W64" s="1076"/>
      <c r="X64" s="1076"/>
      <c r="Y64" s="1076"/>
      <c r="Z64" s="1076"/>
      <c r="AA64" s="1076"/>
      <c r="AB64" s="1076"/>
      <c r="AC64" s="1076"/>
      <c r="AD64" s="1076"/>
      <c r="AE64" s="1076"/>
      <c r="AF64" s="1076"/>
      <c r="AG64" s="335"/>
      <c r="AH64" s="725"/>
      <c r="AI64" s="726"/>
      <c r="AJ64" s="724"/>
      <c r="AK64" s="649"/>
      <c r="AL64" s="594"/>
      <c r="AM64" s="580"/>
      <c r="AN64" s="1264"/>
      <c r="AO64" s="574"/>
      <c r="AP64" s="875">
        <f t="shared" si="18"/>
        <v>0</v>
      </c>
      <c r="AQ64" s="26"/>
      <c r="AR64" s="26"/>
      <c r="AS64" s="26"/>
      <c r="AT64" s="26"/>
      <c r="AU64" s="26"/>
      <c r="AV64" s="26"/>
      <c r="AW64" s="26"/>
      <c r="AX64" s="26"/>
      <c r="AY64" s="26"/>
      <c r="AZ64" s="26"/>
      <c r="BA64" s="26"/>
      <c r="BB64" s="26"/>
      <c r="BC64" s="26"/>
      <c r="BD64" s="26"/>
      <c r="BE64" s="26"/>
      <c r="BF64" s="26"/>
      <c r="BG64" s="26"/>
      <c r="BH64" s="26"/>
      <c r="BI64" s="26"/>
      <c r="BJ64" s="26"/>
    </row>
    <row r="65" spans="1:62">
      <c r="A65" s="1222"/>
      <c r="B65" s="1223"/>
      <c r="C65" s="1223"/>
      <c r="D65" s="1223"/>
      <c r="E65" s="1223"/>
      <c r="F65" s="1223"/>
      <c r="G65" s="1224"/>
      <c r="H65" s="1212" t="str">
        <f>"4."</f>
        <v>4.</v>
      </c>
      <c r="I65" s="1076"/>
      <c r="J65" s="1076"/>
      <c r="K65" s="1157" t="s">
        <v>114</v>
      </c>
      <c r="L65" s="1076"/>
      <c r="M65" s="1076"/>
      <c r="N65" s="1076"/>
      <c r="O65" s="1076"/>
      <c r="P65" s="1076"/>
      <c r="Q65" s="1076"/>
      <c r="R65" s="1076"/>
      <c r="S65" s="1076"/>
      <c r="T65" s="1076"/>
      <c r="U65" s="1076"/>
      <c r="V65" s="1076"/>
      <c r="W65" s="1076"/>
      <c r="X65" s="1076"/>
      <c r="Y65" s="1076"/>
      <c r="Z65" s="1076"/>
      <c r="AA65" s="1076"/>
      <c r="AB65" s="1076"/>
      <c r="AC65" s="1076"/>
      <c r="AD65" s="1076"/>
      <c r="AE65" s="1076"/>
      <c r="AF65" s="1076"/>
      <c r="AG65" s="335"/>
      <c r="AH65" s="725"/>
      <c r="AI65" s="726"/>
      <c r="AJ65" s="724"/>
      <c r="AK65" s="649"/>
      <c r="AL65" s="594"/>
      <c r="AM65" s="580"/>
      <c r="AN65" s="1264"/>
      <c r="AO65" s="574"/>
      <c r="AP65" s="875">
        <f t="shared" si="18"/>
        <v>0</v>
      </c>
      <c r="AQ65" s="26"/>
      <c r="AR65" s="26"/>
      <c r="AS65" s="26"/>
      <c r="AT65" s="26"/>
      <c r="AU65" s="26"/>
      <c r="AV65" s="26"/>
      <c r="AW65" s="26"/>
      <c r="AX65" s="26"/>
      <c r="AY65" s="26"/>
      <c r="AZ65" s="26"/>
      <c r="BA65" s="26"/>
      <c r="BB65" s="26"/>
      <c r="BC65" s="26"/>
      <c r="BD65" s="26"/>
      <c r="BE65" s="26"/>
      <c r="BF65" s="26"/>
      <c r="BG65" s="26"/>
      <c r="BH65" s="26"/>
      <c r="BI65" s="26"/>
      <c r="BJ65" s="26"/>
    </row>
    <row r="66" spans="1:62">
      <c r="A66" s="1222"/>
      <c r="B66" s="1117"/>
      <c r="C66" s="1117"/>
      <c r="D66" s="1117"/>
      <c r="E66" s="1117"/>
      <c r="F66" s="1117"/>
      <c r="G66" s="1224"/>
      <c r="H66" s="1212" t="str">
        <f>"5."</f>
        <v>5.</v>
      </c>
      <c r="I66" s="1076"/>
      <c r="J66" s="1076"/>
      <c r="K66" s="1164" t="str">
        <f>'Year 3'!K66:AF66</f>
        <v>Subaward/Consortium (1)</v>
      </c>
      <c r="L66" s="1063"/>
      <c r="M66" s="1063"/>
      <c r="N66" s="1063"/>
      <c r="O66" s="1063"/>
      <c r="P66" s="1063"/>
      <c r="Q66" s="1063"/>
      <c r="R66" s="1063"/>
      <c r="S66" s="1063"/>
      <c r="T66" s="1063"/>
      <c r="U66" s="1063"/>
      <c r="V66" s="1063"/>
      <c r="W66" s="1063"/>
      <c r="X66" s="1063"/>
      <c r="Y66" s="1063"/>
      <c r="Z66" s="1063"/>
      <c r="AA66" s="1063"/>
      <c r="AB66" s="1063"/>
      <c r="AC66" s="1063"/>
      <c r="AD66" s="1063"/>
      <c r="AE66" s="1063"/>
      <c r="AF66" s="1063"/>
      <c r="AG66" s="335"/>
      <c r="AH66" s="725">
        <f>IF(('Year 1'!AG66+'Year 2'!AG66+'Year 3'!AG66)&gt;25000,0,IF(('Year 1'!AG66+'Year 2'!AG66+'Year 3'!AG66+'Year 4'!AG66)&lt;25000,AG66,(25000-('Year 1'!AG66+'Year 2'!AG66+'Year 3'!AG66))))</f>
        <v>0</v>
      </c>
      <c r="AI66" s="726">
        <f>IF('Year 1'!AG66 + 'Year 2'!AG66+'Year 3'!AG66+AG66 &lt;= 25000, 0, IF('Year 1'!AG66+'Year 2'!AG66+'Year 3'!AG66 &gt; 25000, AG66, IF('Year 1'!AG66 + 'Year 2'!AG66+'Year 3'!AG66+AG66 &gt; 25000, 'Year 1'!AG66 + 'Year 2'!AG66+'Year 3'!AG66+AG66 - 25000, 0)))</f>
        <v>0</v>
      </c>
      <c r="AJ66" s="724"/>
      <c r="AK66" s="649"/>
      <c r="AL66" s="704"/>
      <c r="AM66" s="705"/>
      <c r="AN66" s="1264"/>
      <c r="AO66" s="574"/>
      <c r="AP66" s="875">
        <f t="shared" si="18"/>
        <v>0</v>
      </c>
      <c r="AQ66" s="26"/>
      <c r="AR66" s="26"/>
      <c r="AS66" s="26"/>
      <c r="AT66" s="26"/>
      <c r="AU66" s="26"/>
      <c r="AV66" s="26"/>
      <c r="AW66" s="26"/>
      <c r="AX66" s="26"/>
      <c r="AY66" s="26"/>
      <c r="AZ66" s="26"/>
      <c r="BA66" s="26"/>
      <c r="BB66" s="26"/>
      <c r="BC66" s="26"/>
      <c r="BD66" s="26"/>
      <c r="BE66" s="26"/>
      <c r="BF66" s="26"/>
      <c r="BG66" s="26"/>
      <c r="BH66" s="26"/>
      <c r="BI66" s="26"/>
      <c r="BJ66" s="26"/>
    </row>
    <row r="67" spans="1:62" outlineLevel="1">
      <c r="A67" s="418"/>
      <c r="B67" s="198"/>
      <c r="C67" s="198"/>
      <c r="D67" s="198"/>
      <c r="E67" s="198"/>
      <c r="F67" s="198"/>
      <c r="G67" s="241"/>
      <c r="H67" s="1212" t="str">
        <f>"6."</f>
        <v>6.</v>
      </c>
      <c r="I67" s="1076"/>
      <c r="J67" s="1076"/>
      <c r="K67" s="1164" t="str">
        <f>'Year 3'!K67:AF67</f>
        <v>Subaward/Consortium (2)</v>
      </c>
      <c r="L67" s="1063"/>
      <c r="M67" s="1063"/>
      <c r="N67" s="1063"/>
      <c r="O67" s="1063"/>
      <c r="P67" s="1063"/>
      <c r="Q67" s="1063"/>
      <c r="R67" s="1063"/>
      <c r="S67" s="1063"/>
      <c r="T67" s="1063"/>
      <c r="U67" s="1063"/>
      <c r="V67" s="1063"/>
      <c r="W67" s="1063"/>
      <c r="X67" s="1063"/>
      <c r="Y67" s="1063"/>
      <c r="Z67" s="1063"/>
      <c r="AA67" s="1063"/>
      <c r="AB67" s="1063"/>
      <c r="AC67" s="1063"/>
      <c r="AD67" s="1063"/>
      <c r="AE67" s="1063"/>
      <c r="AF67" s="1063"/>
      <c r="AG67" s="335"/>
      <c r="AH67" s="725">
        <f>IF(('Year 1'!AG67+'Year 2'!AG67+'Year 3'!AG67)&gt;25000,0,IF(('Year 1'!AG67+'Year 2'!AG67+'Year 3'!AG67+'Year 4'!AG67)&lt;25000,AG67,(25000-('Year 1'!AG67+'Year 2'!AG67+'Year 3'!AG67))))</f>
        <v>0</v>
      </c>
      <c r="AI67" s="726">
        <f>IF('Year 1'!AG67 + 'Year 2'!AG67+'Year 3'!AG67+AG67 &lt;= 25000, 0, IF('Year 1'!AG67+'Year 2'!AG67+'Year 3'!AG67 &gt; 25000, AG67, IF('Year 1'!AG67 + 'Year 2'!AG67+'Year 3'!AG67+AG67 &gt; 25000, 'Year 1'!AG67 + 'Year 2'!AG67+'Year 3'!AG67+AG67 - 25000, 0)))</f>
        <v>0</v>
      </c>
      <c r="AJ67" s="724"/>
      <c r="AK67" s="649"/>
      <c r="AL67" s="704"/>
      <c r="AM67" s="705"/>
      <c r="AN67" s="1264"/>
      <c r="AO67" s="574"/>
      <c r="AP67" s="875">
        <f t="shared" si="18"/>
        <v>0</v>
      </c>
      <c r="AQ67" s="26"/>
      <c r="AR67" s="26"/>
      <c r="AS67" s="26"/>
      <c r="AT67" s="26"/>
      <c r="AU67" s="26"/>
      <c r="AV67" s="26"/>
      <c r="AW67" s="26"/>
      <c r="AX67" s="26"/>
      <c r="AY67" s="26"/>
      <c r="AZ67" s="26"/>
      <c r="BA67" s="26"/>
      <c r="BB67" s="26"/>
      <c r="BC67" s="26"/>
      <c r="BD67" s="26"/>
      <c r="BE67" s="26"/>
      <c r="BF67" s="26"/>
      <c r="BG67" s="26"/>
      <c r="BH67" s="26"/>
      <c r="BI67" s="26"/>
      <c r="BJ67" s="26"/>
    </row>
    <row r="68" spans="1:62" outlineLevel="1">
      <c r="A68" s="418"/>
      <c r="B68" s="198"/>
      <c r="C68" s="198"/>
      <c r="D68" s="198"/>
      <c r="E68" s="198"/>
      <c r="F68" s="198"/>
      <c r="G68" s="241"/>
      <c r="H68" s="1212" t="str">
        <f>"7."</f>
        <v>7.</v>
      </c>
      <c r="I68" s="1076"/>
      <c r="J68" s="1076"/>
      <c r="K68" s="1164" t="str">
        <f>'Year 3'!K68:AF68</f>
        <v>Subaward/Consortium (3)</v>
      </c>
      <c r="L68" s="1063"/>
      <c r="M68" s="1063"/>
      <c r="N68" s="1063"/>
      <c r="O68" s="1063"/>
      <c r="P68" s="1063"/>
      <c r="Q68" s="1063"/>
      <c r="R68" s="1063"/>
      <c r="S68" s="1063"/>
      <c r="T68" s="1063"/>
      <c r="U68" s="1063"/>
      <c r="V68" s="1063"/>
      <c r="W68" s="1063"/>
      <c r="X68" s="1063"/>
      <c r="Y68" s="1063"/>
      <c r="Z68" s="1063"/>
      <c r="AA68" s="1063"/>
      <c r="AB68" s="1063"/>
      <c r="AC68" s="1063"/>
      <c r="AD68" s="1063"/>
      <c r="AE68" s="1063"/>
      <c r="AF68" s="1063"/>
      <c r="AG68" s="335"/>
      <c r="AH68" s="725">
        <f>IF(('Year 1'!AG68+'Year 2'!AG68+'Year 3'!AG68)&gt;25000,0,IF(('Year 1'!AG68+'Year 2'!AG68+'Year 3'!AG68+'Year 4'!AG68)&lt;25000,AG68,(25000-('Year 1'!AG68+'Year 2'!AG68+'Year 3'!AG68))))</f>
        <v>0</v>
      </c>
      <c r="AI68" s="726">
        <f>IF('Year 1'!AG68 + 'Year 2'!AG68+'Year 3'!AG68+AG68 &lt;= 25000, 0, IF('Year 1'!AG68+'Year 2'!AG68+'Year 3'!AG68 &gt; 25000, AG68, IF('Year 1'!AG68 + 'Year 2'!AG68+'Year 3'!AG68+AG68 &gt; 25000, 'Year 1'!AG68 + 'Year 2'!AG68+'Year 3'!AG68+AG68 - 25000, 0)))</f>
        <v>0</v>
      </c>
      <c r="AJ68" s="724"/>
      <c r="AK68" s="649"/>
      <c r="AL68" s="594"/>
      <c r="AM68" s="580"/>
      <c r="AN68" s="1264"/>
      <c r="AO68" s="574"/>
      <c r="AP68" s="875">
        <f t="shared" si="18"/>
        <v>0</v>
      </c>
      <c r="AQ68" s="26"/>
      <c r="AR68" s="26"/>
      <c r="AS68" s="26"/>
      <c r="AT68" s="26"/>
      <c r="AU68" s="26"/>
      <c r="AV68" s="26"/>
      <c r="AW68" s="26"/>
      <c r="AX68" s="26"/>
      <c r="AY68" s="26"/>
      <c r="AZ68" s="26"/>
      <c r="BA68" s="26"/>
      <c r="BB68" s="26"/>
      <c r="BC68" s="26"/>
      <c r="BD68" s="26"/>
      <c r="BE68" s="26"/>
      <c r="BF68" s="26"/>
      <c r="BG68" s="26"/>
      <c r="BH68" s="26"/>
      <c r="BI68" s="26"/>
      <c r="BJ68" s="26"/>
    </row>
    <row r="69" spans="1:62" outlineLevel="1">
      <c r="A69" s="418"/>
      <c r="B69" s="198"/>
      <c r="C69" s="198"/>
      <c r="D69" s="198"/>
      <c r="E69" s="198"/>
      <c r="F69" s="198"/>
      <c r="G69" s="241"/>
      <c r="H69" s="1212" t="str">
        <f>"8."</f>
        <v>8.</v>
      </c>
      <c r="I69" s="1076"/>
      <c r="J69" s="1076"/>
      <c r="K69" s="1164" t="str">
        <f>'Year 3'!K69:AF69</f>
        <v>Subaward/Consortium (4)</v>
      </c>
      <c r="L69" s="1063"/>
      <c r="M69" s="1063"/>
      <c r="N69" s="1063"/>
      <c r="O69" s="1063"/>
      <c r="P69" s="1063"/>
      <c r="Q69" s="1063"/>
      <c r="R69" s="1063"/>
      <c r="S69" s="1063"/>
      <c r="T69" s="1063"/>
      <c r="U69" s="1063"/>
      <c r="V69" s="1063"/>
      <c r="W69" s="1063"/>
      <c r="X69" s="1063"/>
      <c r="Y69" s="1063"/>
      <c r="Z69" s="1063"/>
      <c r="AA69" s="1063"/>
      <c r="AB69" s="1063"/>
      <c r="AC69" s="1063"/>
      <c r="AD69" s="1063"/>
      <c r="AE69" s="1063"/>
      <c r="AF69" s="1063"/>
      <c r="AG69" s="335"/>
      <c r="AH69" s="725">
        <f>IF(('Year 1'!AG69+'Year 2'!AG69+'Year 3'!AG69)&gt;25000,0,IF(('Year 1'!AG69+'Year 2'!AG69+'Year 3'!AG69+'Year 4'!AG69)&lt;25000,AG69,(25000-('Year 1'!AG69+'Year 2'!AG69+'Year 3'!AG69))))</f>
        <v>0</v>
      </c>
      <c r="AI69" s="726">
        <f>IF('Year 1'!AG69 + 'Year 2'!AG69+'Year 3'!AG69+AG69 &lt;= 25000, 0, IF('Year 1'!AG69+'Year 2'!AG69+'Year 3'!AG69 &gt; 25000, AG69, IF('Year 1'!AG69 + 'Year 2'!AG69+'Year 3'!AG69+AG69 &gt; 25000, 'Year 1'!AG69 + 'Year 2'!AG69+'Year 3'!AG69+AG69 - 25000, 0)))</f>
        <v>0</v>
      </c>
      <c r="AJ69" s="724"/>
      <c r="AK69" s="649"/>
      <c r="AL69" s="594"/>
      <c r="AM69" s="580"/>
      <c r="AN69" s="1264"/>
      <c r="AO69" s="574"/>
      <c r="AP69" s="875">
        <f t="shared" si="18"/>
        <v>0</v>
      </c>
      <c r="AQ69" s="26"/>
      <c r="AR69" s="26"/>
      <c r="AS69" s="26"/>
      <c r="AT69" s="26"/>
      <c r="AU69" s="26"/>
      <c r="AV69" s="26"/>
      <c r="AW69" s="26"/>
      <c r="AX69" s="26"/>
      <c r="AY69" s="26"/>
      <c r="AZ69" s="26"/>
      <c r="BA69" s="26"/>
      <c r="BB69" s="26"/>
      <c r="BC69" s="26"/>
      <c r="BD69" s="26"/>
      <c r="BE69" s="26"/>
      <c r="BF69" s="26"/>
      <c r="BG69" s="26"/>
      <c r="BH69" s="26"/>
      <c r="BI69" s="26"/>
      <c r="BJ69" s="26"/>
    </row>
    <row r="70" spans="1:62" outlineLevel="1">
      <c r="A70" s="418"/>
      <c r="B70" s="198"/>
      <c r="C70" s="198"/>
      <c r="D70" s="198"/>
      <c r="E70" s="198"/>
      <c r="F70" s="198"/>
      <c r="G70" s="241"/>
      <c r="H70" s="1212" t="str">
        <f>"9."</f>
        <v>9.</v>
      </c>
      <c r="I70" s="1076"/>
      <c r="J70" s="1076"/>
      <c r="K70" s="1164" t="str">
        <f>'Year 3'!K70:AF70</f>
        <v xml:space="preserve">Subaward/Consortium (5) </v>
      </c>
      <c r="L70" s="1063"/>
      <c r="M70" s="1063"/>
      <c r="N70" s="1063"/>
      <c r="O70" s="1063"/>
      <c r="P70" s="1063"/>
      <c r="Q70" s="1063"/>
      <c r="R70" s="1063"/>
      <c r="S70" s="1063"/>
      <c r="T70" s="1063"/>
      <c r="U70" s="1063"/>
      <c r="V70" s="1063"/>
      <c r="W70" s="1063"/>
      <c r="X70" s="1063"/>
      <c r="Y70" s="1063"/>
      <c r="Z70" s="1063"/>
      <c r="AA70" s="1063"/>
      <c r="AB70" s="1063"/>
      <c r="AC70" s="1063"/>
      <c r="AD70" s="1063"/>
      <c r="AE70" s="1063"/>
      <c r="AF70" s="1063"/>
      <c r="AG70" s="335"/>
      <c r="AH70" s="725">
        <f>IF(('Year 1'!AG70+'Year 2'!AG70+'Year 3'!AG70)&gt;25000,0,IF(('Year 1'!AG70+'Year 2'!AG70+'Year 3'!AG70+'Year 4'!AG70)&lt;25000,AG70,(25000-('Year 1'!AG70+'Year 2'!AG70+'Year 3'!AG70))))</f>
        <v>0</v>
      </c>
      <c r="AI70" s="726">
        <f>IF('Year 1'!AG70 + 'Year 2'!AG70+'Year 3'!AG70+AG70 &lt;= 25000, 0, IF('Year 1'!AG70+'Year 2'!AG70+'Year 3'!AG70 &gt; 25000, AG70, IF('Year 1'!AG70 + 'Year 2'!AG70+'Year 3'!AG70+AG70 &gt; 25000, 'Year 1'!AG70 + 'Year 2'!AG70+'Year 3'!AG70+AG70 - 25000, 0)))</f>
        <v>0</v>
      </c>
      <c r="AJ70" s="724"/>
      <c r="AK70" s="649"/>
      <c r="AL70" s="704"/>
      <c r="AM70" s="705"/>
      <c r="AN70" s="1264"/>
      <c r="AO70" s="574"/>
      <c r="AP70" s="875">
        <f t="shared" si="18"/>
        <v>0</v>
      </c>
      <c r="AQ70" s="26"/>
      <c r="AR70" s="26"/>
      <c r="AS70" s="26"/>
      <c r="AT70" s="26"/>
      <c r="AU70" s="26"/>
      <c r="AV70" s="26"/>
      <c r="AW70" s="26"/>
      <c r="AX70" s="26"/>
      <c r="AY70" s="26"/>
      <c r="AZ70" s="26"/>
      <c r="BA70" s="26"/>
      <c r="BB70" s="26"/>
      <c r="BC70" s="26"/>
      <c r="BD70" s="26"/>
      <c r="BE70" s="26"/>
      <c r="BF70" s="26"/>
      <c r="BG70" s="26"/>
      <c r="BH70" s="26"/>
      <c r="BI70" s="26"/>
      <c r="BJ70" s="26"/>
    </row>
    <row r="71" spans="1:62">
      <c r="A71" s="207"/>
      <c r="B71" s="243"/>
      <c r="C71" s="243"/>
      <c r="D71" s="243"/>
      <c r="E71" s="243"/>
      <c r="F71" s="243"/>
      <c r="G71" s="226"/>
      <c r="H71" s="1151" t="str">
        <f>"10."</f>
        <v>10.</v>
      </c>
      <c r="I71" s="1104"/>
      <c r="J71" s="1104"/>
      <c r="K71" s="1185" t="str">
        <f>'Year 3'!K71:AF71</f>
        <v xml:space="preserve">RA Tuition/Fees/Non IDC Bearing Expenses </v>
      </c>
      <c r="L71" s="1106"/>
      <c r="M71" s="1106"/>
      <c r="N71" s="1106"/>
      <c r="O71" s="1106"/>
      <c r="P71" s="1106"/>
      <c r="Q71" s="1106"/>
      <c r="R71" s="1106"/>
      <c r="S71" s="1106"/>
      <c r="T71" s="1106"/>
      <c r="U71" s="1106"/>
      <c r="V71" s="1106"/>
      <c r="W71" s="1106"/>
      <c r="X71" s="1106"/>
      <c r="Y71" s="1106"/>
      <c r="Z71" s="1106"/>
      <c r="AA71" s="1106"/>
      <c r="AB71" s="1106"/>
      <c r="AC71" s="1106"/>
      <c r="AD71" s="1106"/>
      <c r="AE71" s="1106"/>
      <c r="AF71" s="1106"/>
      <c r="AG71" s="336"/>
      <c r="AH71" s="725"/>
      <c r="AI71" s="726"/>
      <c r="AJ71" s="724"/>
      <c r="AK71" s="649"/>
      <c r="AL71" s="704"/>
      <c r="AM71" s="650"/>
      <c r="AN71" s="1264"/>
      <c r="AO71" s="574"/>
      <c r="AP71" s="875">
        <f t="shared" si="18"/>
        <v>0</v>
      </c>
      <c r="AQ71" s="26"/>
      <c r="AR71" s="26"/>
      <c r="AS71" s="26"/>
      <c r="AT71" s="26"/>
      <c r="AU71" s="26"/>
      <c r="AV71" s="26"/>
      <c r="AW71" s="26"/>
      <c r="AX71" s="26"/>
      <c r="AY71" s="26"/>
      <c r="AZ71" s="26"/>
      <c r="BA71" s="26"/>
      <c r="BB71" s="26"/>
      <c r="BC71" s="26"/>
      <c r="BD71" s="26"/>
      <c r="BE71" s="26"/>
      <c r="BF71" s="26"/>
      <c r="BG71" s="26"/>
      <c r="BH71" s="26"/>
      <c r="BI71" s="26"/>
      <c r="BJ71" s="26"/>
    </row>
    <row r="72" spans="1:62" ht="13.5" thickBot="1">
      <c r="A72" s="1260" t="s">
        <v>97</v>
      </c>
      <c r="B72" s="1144"/>
      <c r="C72" s="1144"/>
      <c r="D72" s="1144"/>
      <c r="E72" s="1144"/>
      <c r="F72" s="1144"/>
      <c r="G72" s="1144"/>
      <c r="H72" s="1144"/>
      <c r="I72" s="1144"/>
      <c r="J72" s="1144"/>
      <c r="K72" s="1144"/>
      <c r="L72" s="1144"/>
      <c r="M72" s="1144"/>
      <c r="N72" s="1144"/>
      <c r="O72" s="1144"/>
      <c r="P72" s="1144"/>
      <c r="Q72" s="1144"/>
      <c r="R72" s="1144"/>
      <c r="S72" s="1144"/>
      <c r="T72" s="1144"/>
      <c r="U72" s="1144"/>
      <c r="V72" s="1144"/>
      <c r="W72" s="1144"/>
      <c r="X72" s="1144"/>
      <c r="Y72" s="1144"/>
      <c r="Z72" s="1144"/>
      <c r="AA72" s="1144"/>
      <c r="AB72" s="1144"/>
      <c r="AC72" s="1144"/>
      <c r="AD72" s="1144"/>
      <c r="AE72" s="1144"/>
      <c r="AF72" s="1261"/>
      <c r="AG72" s="473">
        <f>SUM(AG62:AG71)</f>
        <v>0</v>
      </c>
      <c r="AH72" s="725"/>
      <c r="AI72" s="726"/>
      <c r="AJ72" s="724"/>
      <c r="AK72" s="649"/>
      <c r="AL72" s="594"/>
      <c r="AM72" s="712">
        <f>SUM(AM62:AM71)</f>
        <v>0</v>
      </c>
      <c r="AN72" s="1264"/>
      <c r="AO72" s="574"/>
      <c r="AP72" s="800">
        <f>SUM(AP62:AP71)</f>
        <v>0</v>
      </c>
      <c r="AQ72" s="26"/>
      <c r="AR72" s="26"/>
      <c r="AS72" s="26"/>
      <c r="AT72" s="26"/>
      <c r="AU72" s="26"/>
      <c r="AV72" s="26"/>
      <c r="AW72" s="26"/>
      <c r="AX72" s="26"/>
      <c r="AY72" s="26"/>
      <c r="AZ72" s="26"/>
      <c r="BA72" s="26"/>
      <c r="BB72" s="26"/>
      <c r="BC72" s="26"/>
      <c r="BD72" s="26"/>
      <c r="BE72" s="26"/>
      <c r="BF72" s="26"/>
      <c r="BG72" s="26"/>
      <c r="BH72" s="26"/>
      <c r="BI72" s="26"/>
      <c r="BJ72" s="26"/>
    </row>
    <row r="73" spans="1:62" ht="13.5" thickBot="1">
      <c r="A73" s="1266" t="s">
        <v>98</v>
      </c>
      <c r="B73" s="1147"/>
      <c r="C73" s="1147"/>
      <c r="D73" s="1147"/>
      <c r="E73" s="1147"/>
      <c r="F73" s="1147"/>
      <c r="G73" s="1147"/>
      <c r="H73" s="1147"/>
      <c r="I73" s="1147"/>
      <c r="J73" s="1147"/>
      <c r="K73" s="1147"/>
      <c r="L73" s="1147"/>
      <c r="M73" s="1147"/>
      <c r="N73" s="1147"/>
      <c r="O73" s="1147"/>
      <c r="P73" s="1147"/>
      <c r="Q73" s="1147"/>
      <c r="R73" s="1147"/>
      <c r="S73" s="1147"/>
      <c r="T73" s="1147"/>
      <c r="U73" s="1147"/>
      <c r="V73" s="1147"/>
      <c r="W73" s="1147"/>
      <c r="X73" s="1147"/>
      <c r="Y73" s="1147"/>
      <c r="Z73" s="1147"/>
      <c r="AA73" s="1147"/>
      <c r="AB73" s="1147"/>
      <c r="AC73" s="1147"/>
      <c r="AD73" s="1147"/>
      <c r="AE73" s="1147"/>
      <c r="AF73" s="1147"/>
      <c r="AG73" s="83">
        <f>SUM(AG36,AG48,AG52,AG60,AG72)</f>
        <v>0</v>
      </c>
      <c r="AH73" s="725"/>
      <c r="AI73" s="726"/>
      <c r="AJ73" s="724"/>
      <c r="AK73" s="649"/>
      <c r="AL73" s="594"/>
      <c r="AM73" s="83">
        <f>SUM(AM36,AM48,AM52,AM60,AM72)</f>
        <v>0</v>
      </c>
      <c r="AN73" s="1264"/>
      <c r="AO73" s="574"/>
      <c r="AP73" s="868">
        <f>SUM(AP36,AP48,AP52,AP60,AP72)</f>
        <v>0</v>
      </c>
      <c r="AQ73" s="26"/>
      <c r="AR73" s="26"/>
      <c r="AS73" s="26"/>
      <c r="AT73" s="26"/>
      <c r="AU73" s="26"/>
      <c r="AV73" s="26"/>
      <c r="AW73" s="26"/>
      <c r="AX73" s="26"/>
      <c r="AY73" s="26"/>
      <c r="AZ73" s="26"/>
      <c r="BA73" s="26"/>
      <c r="BB73" s="26"/>
      <c r="BC73" s="26"/>
      <c r="BD73" s="26"/>
      <c r="BE73" s="26"/>
      <c r="BF73" s="26"/>
      <c r="BG73" s="26"/>
      <c r="BH73" s="26"/>
      <c r="BI73" s="26"/>
      <c r="BJ73" s="26"/>
    </row>
    <row r="74" spans="1:62">
      <c r="A74" s="1256" t="s">
        <v>99</v>
      </c>
      <c r="B74" s="1111"/>
      <c r="C74" s="1111"/>
      <c r="D74" s="1111"/>
      <c r="E74" s="1111"/>
      <c r="F74" s="1111"/>
      <c r="G74" s="1111"/>
      <c r="H74" s="1111"/>
      <c r="I74" s="1111"/>
      <c r="J74" s="1111"/>
      <c r="K74" s="1111"/>
      <c r="L74" s="1111"/>
      <c r="M74" s="1111"/>
      <c r="N74" s="1111"/>
      <c r="O74" s="1111"/>
      <c r="P74" s="1111"/>
      <c r="Q74" s="1111"/>
      <c r="R74" s="1111"/>
      <c r="S74" s="1111"/>
      <c r="T74" s="1111"/>
      <c r="U74" s="1111"/>
      <c r="V74" s="1111"/>
      <c r="W74" s="1111"/>
      <c r="X74" s="1111"/>
      <c r="Y74" s="1111"/>
      <c r="Z74" s="1111"/>
      <c r="AA74" s="1111"/>
      <c r="AB74" s="1111"/>
      <c r="AC74" s="1111"/>
      <c r="AD74" s="1111"/>
      <c r="AE74" s="1111"/>
      <c r="AF74" s="171"/>
      <c r="AG74" s="611"/>
      <c r="AH74" s="725"/>
      <c r="AI74" s="726"/>
      <c r="AJ74" s="724"/>
      <c r="AK74" s="649"/>
      <c r="AL74" s="704"/>
      <c r="AM74" s="635"/>
      <c r="AN74" s="1264"/>
      <c r="AO74" s="574"/>
      <c r="AP74" s="869"/>
      <c r="AQ74" s="26"/>
      <c r="AR74" s="26"/>
      <c r="AS74" s="26"/>
      <c r="AT74" s="26"/>
      <c r="AU74" s="26"/>
      <c r="AV74" s="26"/>
      <c r="AW74" s="26"/>
      <c r="AX74" s="26"/>
      <c r="AY74" s="26"/>
      <c r="AZ74" s="26"/>
      <c r="BA74" s="26"/>
      <c r="BB74" s="26"/>
      <c r="BC74" s="26"/>
      <c r="BD74" s="26"/>
      <c r="BE74" s="26"/>
      <c r="BF74" s="26"/>
      <c r="BG74" s="26"/>
      <c r="BH74" s="26"/>
      <c r="BI74" s="26"/>
      <c r="BJ74" s="26"/>
    </row>
    <row r="75" spans="1:62">
      <c r="A75" s="1219"/>
      <c r="B75" s="1043"/>
      <c r="C75" s="1043"/>
      <c r="D75" s="1043"/>
      <c r="E75" s="1043"/>
      <c r="F75" s="1043"/>
      <c r="G75" s="1044"/>
      <c r="H75" s="1172" t="s">
        <v>100</v>
      </c>
      <c r="I75" s="1073"/>
      <c r="J75" s="1073"/>
      <c r="K75" s="1073"/>
      <c r="L75" s="1073"/>
      <c r="M75" s="1073"/>
      <c r="N75" s="1073"/>
      <c r="O75" s="1073"/>
      <c r="P75" s="1073"/>
      <c r="Q75" s="1073"/>
      <c r="R75" s="1073"/>
      <c r="S75" s="1073"/>
      <c r="T75" s="1073"/>
      <c r="U75" s="1073"/>
      <c r="V75" s="1073"/>
      <c r="W75" s="1173"/>
      <c r="X75" s="1175" t="s">
        <v>101</v>
      </c>
      <c r="Y75" s="1176"/>
      <c r="Z75" s="1176"/>
      <c r="AA75" s="1177"/>
      <c r="AB75" s="1180" t="s">
        <v>102</v>
      </c>
      <c r="AC75" s="1176"/>
      <c r="AD75" s="1177"/>
      <c r="AE75" s="781" t="s">
        <v>103</v>
      </c>
      <c r="AF75" s="784"/>
      <c r="AG75" s="557" t="s">
        <v>104</v>
      </c>
      <c r="AH75" s="725"/>
      <c r="AI75" s="726"/>
      <c r="AJ75" s="724"/>
      <c r="AK75" s="651" t="s">
        <v>103</v>
      </c>
      <c r="AL75" s="594"/>
      <c r="AM75" s="706" t="s">
        <v>104</v>
      </c>
      <c r="AN75" s="1264"/>
      <c r="AO75" s="574"/>
      <c r="AP75" s="870" t="s">
        <v>104</v>
      </c>
      <c r="AQ75" s="26"/>
      <c r="AR75" s="26"/>
      <c r="AS75" s="26"/>
      <c r="AT75" s="26"/>
      <c r="AU75" s="26"/>
      <c r="AV75" s="26"/>
      <c r="AW75" s="26"/>
      <c r="AX75" s="26"/>
      <c r="AY75" s="26"/>
      <c r="AZ75" s="26"/>
      <c r="BA75" s="26"/>
      <c r="BB75" s="26"/>
      <c r="BC75" s="26"/>
      <c r="BD75" s="26"/>
      <c r="BE75" s="26"/>
      <c r="BF75" s="26"/>
      <c r="BG75" s="26"/>
      <c r="BH75" s="26"/>
      <c r="BI75" s="26"/>
      <c r="BJ75" s="26"/>
    </row>
    <row r="76" spans="1:62">
      <c r="A76" s="1284"/>
      <c r="B76" s="1046"/>
      <c r="C76" s="1046"/>
      <c r="D76" s="1046"/>
      <c r="E76" s="1046"/>
      <c r="F76" s="1046"/>
      <c r="G76" s="1047"/>
      <c r="H76" s="1167" t="str">
        <f>"1."</f>
        <v>1.</v>
      </c>
      <c r="I76" s="1168"/>
      <c r="J76" s="1168"/>
      <c r="K76" s="1169" t="s">
        <v>105</v>
      </c>
      <c r="L76" s="1170"/>
      <c r="M76" s="1170"/>
      <c r="N76" s="1170"/>
      <c r="O76" s="1170"/>
      <c r="P76" s="1170"/>
      <c r="Q76" s="1170"/>
      <c r="R76" s="1170"/>
      <c r="S76" s="1170"/>
      <c r="T76" s="1170"/>
      <c r="U76" s="1170"/>
      <c r="V76" s="1170"/>
      <c r="W76" s="1171"/>
      <c r="X76" s="1178" t="str">
        <f>'Year 1'!X76</f>
        <v>On Campus - Research</v>
      </c>
      <c r="Y76" s="1179"/>
      <c r="Z76" s="1179"/>
      <c r="AA76" s="1179"/>
      <c r="AB76" s="1181" t="str">
        <f>IF(ISNUMBER(X76),"Custom Rate",IF(ISBLANK(X76),"",IF(OR(ISBLANK($I$3),ISBLANK($V$3)),"Dates Needed",
_xlfn.CONCAT("| ",'IDC Calculations'!I9,"d at ",'IDC Calculations'!P9*100,"% |",
IF('IDC Calculations'!J9&lt;=0,"",
_xlfn.CONCAT(" ",'IDC Calculations'!J9,"d at ",'IDC Calculations'!Q9*100,"% |",
IF('IDC Calculations'!K9&lt;=0,"",
_xlfn.CONCAT(" ",'IDC Calculations'!K9,"d at ",'IDC Calculations'!R9*100,"% |")
)))))))</f>
        <v>Dates Needed</v>
      </c>
      <c r="AC76" s="1182"/>
      <c r="AD76" s="1183"/>
      <c r="AE76" s="782">
        <f>IF(OR(K76="Modified Total Direct Costs (MTDC)",K76="Other Sponsored Activities",K76="Instruction"),(AG73-AG48-AG60-AG66-AG67-AG68-AG69-AG70-AG71)+SUM(AH66:AH71),IF(K76="Total Direct Costs (TDC)",AG73,IF(K76="DOD Contract",(AG73-AG48-AG60-AG66-AG67-AG68-AG69-AG70-AG71)+SUM(AK37:AK70))))</f>
        <v>0</v>
      </c>
      <c r="AF76" s="787"/>
      <c r="AG76" s="552">
        <f>IF(OR(ISBLANK(X76),AE76=0,ISBLANK($I$3),ISBLANK($V$3)),0,IF(ISNUMBER(X76),X76*AE76,
AE76*'IDC Calculations'!V9))</f>
        <v>0</v>
      </c>
      <c r="AH76" s="725"/>
      <c r="AI76" s="726"/>
      <c r="AJ76" s="724"/>
      <c r="AK76" s="88">
        <f>AM73-SUM(AM48,AM60,AM66,AM67,AM68,AM69,AM70,AM71)</f>
        <v>0</v>
      </c>
      <c r="AL76" s="637"/>
      <c r="AM76" s="587">
        <f>IF(OR(ISBLANK(X76),AK76=0,ISBLANK($I$3),ISBLANK($V$3)),0,IF(ISNUMBER(X76),X76*AK76,
AK76*'IDC Calculations'!V9))</f>
        <v>0</v>
      </c>
      <c r="AN76" s="1264"/>
      <c r="AO76" s="574"/>
      <c r="AP76" s="889">
        <f t="shared" ref="AP76:AP77" si="19">AG76+AM76</f>
        <v>0</v>
      </c>
      <c r="AQ76" s="26"/>
      <c r="AR76" s="26"/>
      <c r="AS76" s="26"/>
      <c r="AT76" s="26"/>
      <c r="AU76" s="26"/>
      <c r="AV76" s="26"/>
      <c r="AW76" s="26"/>
      <c r="AX76" s="26"/>
      <c r="AY76" s="26"/>
      <c r="AZ76" s="26"/>
      <c r="BA76" s="26"/>
      <c r="BB76" s="26"/>
      <c r="BC76" s="26"/>
      <c r="BD76" s="26"/>
      <c r="BE76" s="26"/>
      <c r="BF76" s="26"/>
      <c r="BG76" s="26"/>
      <c r="BH76" s="26"/>
      <c r="BI76" s="26"/>
      <c r="BJ76" s="26"/>
    </row>
    <row r="77" spans="1:62">
      <c r="A77" s="1284"/>
      <c r="B77" s="1046"/>
      <c r="C77" s="1046"/>
      <c r="D77" s="1046"/>
      <c r="E77" s="1046"/>
      <c r="F77" s="1046"/>
      <c r="G77" s="1047"/>
      <c r="H77" s="1167" t="str">
        <f>"2."</f>
        <v>2.</v>
      </c>
      <c r="I77" s="1168"/>
      <c r="J77" s="1168"/>
      <c r="K77" s="1169"/>
      <c r="L77" s="1170"/>
      <c r="M77" s="1170"/>
      <c r="N77" s="1170"/>
      <c r="O77" s="1170"/>
      <c r="P77" s="1170"/>
      <c r="Q77" s="1170"/>
      <c r="R77" s="1170"/>
      <c r="S77" s="1170"/>
      <c r="T77" s="1170"/>
      <c r="U77" s="1170"/>
      <c r="V77" s="1170"/>
      <c r="W77" s="1171"/>
      <c r="X77" s="1178"/>
      <c r="Y77" s="1179"/>
      <c r="Z77" s="1179"/>
      <c r="AA77" s="1179"/>
      <c r="AB77" s="1181" t="str">
        <f>IF(ISNUMBER(X77),"Custom Rate",IF(ISBLANK(X77),"",IF(OR(ISBLANK($I$3),ISBLANK($V$3)),"Dates Needed",
_xlfn.CONCAT("| ",'IDC Calculations'!I10,"d at ",'IDC Calculations'!P10*100,"% |",
IF('IDC Calculations'!J10&lt;=0,"",
_xlfn.CONCAT(" ",'IDC Calculations'!J10,"d at ",'IDC Calculations'!Q10*100,"% |",
IF('IDC Calculations'!K10&lt;=0,"",
_xlfn.CONCAT(" ",'IDC Calculations'!K10,"d at ",'IDC Calculations'!R10*100,"% |")
)))))))</f>
        <v/>
      </c>
      <c r="AC77" s="1182"/>
      <c r="AD77" s="1183"/>
      <c r="AE77" s="779">
        <f>IF(OR(K77="Modified Total Direct Costs (MTDC)",K77="Other Sponsored Activities",K77="Instruction"),(AG73-AG48-AG60-AG66-AG67-AG68-AG69-AG70)+SUM(AK37:AK70),IF(K77="Total Direct Costs (TDC)",AG73,IF(K77="Salaries and Wages",AG36,0)))</f>
        <v>0</v>
      </c>
      <c r="AF77" s="104"/>
      <c r="AG77" s="552">
        <f>IF(OR(ISBLANK(X77),AE77=0,ISBLANK($I$3),ISBLANK($V$3)),0,IF(ISNUMBER(X77),X77*AE77,
AE77*'IDC Calculations'!V10))</f>
        <v>0</v>
      </c>
      <c r="AH77" s="725"/>
      <c r="AI77" s="726"/>
      <c r="AJ77" s="724"/>
      <c r="AK77" s="105"/>
      <c r="AL77" s="652"/>
      <c r="AM77" s="461">
        <f>IF(OR(ISBLANK(X77),AK77=0,ISBLANK($I$3),ISBLANK($V$3)),0,IF(ISNUMBER(X77),X77*AK77,
AK77*'IDC Calculations'!V10))</f>
        <v>0</v>
      </c>
      <c r="AN77" s="1264"/>
      <c r="AO77" s="574"/>
      <c r="AP77" s="889">
        <f t="shared" si="19"/>
        <v>0</v>
      </c>
      <c r="AQ77" s="26"/>
      <c r="AR77" s="26"/>
      <c r="AS77" s="26"/>
      <c r="AT77" s="26"/>
      <c r="AU77" s="26"/>
      <c r="AV77" s="26"/>
      <c r="AW77" s="26"/>
      <c r="AX77" s="26"/>
      <c r="AY77" s="26"/>
      <c r="AZ77" s="26"/>
      <c r="BA77" s="26"/>
      <c r="BB77" s="26"/>
      <c r="BC77" s="26"/>
      <c r="BD77" s="26"/>
      <c r="BE77" s="26"/>
      <c r="BF77" s="26"/>
      <c r="BG77" s="26"/>
      <c r="BH77" s="26"/>
      <c r="BI77" s="26"/>
      <c r="BJ77" s="26"/>
    </row>
    <row r="78" spans="1:62">
      <c r="A78" s="1284"/>
      <c r="B78" s="1046"/>
      <c r="C78" s="1046"/>
      <c r="D78" s="1046"/>
      <c r="E78" s="1046"/>
      <c r="F78" s="1046"/>
      <c r="G78" s="1047"/>
      <c r="H78" s="1297" t="s">
        <v>107</v>
      </c>
      <c r="I78" s="1104"/>
      <c r="J78" s="1104"/>
      <c r="K78" s="1104"/>
      <c r="L78" s="1104"/>
      <c r="M78" s="1104"/>
      <c r="N78" s="1104"/>
      <c r="O78" s="1104"/>
      <c r="P78" s="1104"/>
      <c r="Q78" s="1104"/>
      <c r="R78" s="1104"/>
      <c r="S78" s="1104"/>
      <c r="T78" s="1104"/>
      <c r="U78" s="1104"/>
      <c r="V78" s="1104"/>
      <c r="W78" s="1104"/>
      <c r="X78" s="1104"/>
      <c r="Y78" s="1104"/>
      <c r="Z78" s="1104"/>
      <c r="AA78" s="1104"/>
      <c r="AB78" s="1104"/>
      <c r="AC78" s="1104"/>
      <c r="AD78" s="1104"/>
      <c r="AE78" s="1104"/>
      <c r="AF78" s="179"/>
      <c r="AG78" s="1298"/>
      <c r="AH78" s="725"/>
      <c r="AI78" s="726"/>
      <c r="AJ78" s="724"/>
      <c r="AK78" s="653"/>
      <c r="AL78" s="586"/>
      <c r="AM78" s="640"/>
      <c r="AN78" s="1264"/>
      <c r="AO78" s="574"/>
      <c r="AP78" s="890"/>
      <c r="AQ78" s="26"/>
      <c r="AR78" s="26"/>
      <c r="AS78" s="26"/>
      <c r="AT78" s="26"/>
      <c r="AU78" s="26"/>
      <c r="AV78" s="26"/>
      <c r="AW78" s="26"/>
      <c r="AX78" s="26"/>
      <c r="AY78" s="26"/>
      <c r="AZ78" s="26"/>
      <c r="BA78" s="26"/>
      <c r="BB78" s="26"/>
      <c r="BC78" s="26"/>
      <c r="BD78" s="26"/>
      <c r="BE78" s="26"/>
      <c r="BF78" s="26"/>
      <c r="BG78" s="26"/>
      <c r="BH78" s="26"/>
      <c r="BI78" s="26"/>
      <c r="BJ78" s="26"/>
    </row>
    <row r="79" spans="1:62" ht="25.5" customHeight="1">
      <c r="A79" s="1285"/>
      <c r="B79" s="1049"/>
      <c r="C79" s="1049"/>
      <c r="D79" s="1049"/>
      <c r="E79" s="1049"/>
      <c r="F79" s="1049"/>
      <c r="G79" s="1050"/>
      <c r="H79" s="1041" t="s">
        <v>276</v>
      </c>
      <c r="I79" s="1041"/>
      <c r="J79" s="1041"/>
      <c r="K79" s="1041"/>
      <c r="L79" s="1041"/>
      <c r="M79" s="1041"/>
      <c r="N79" s="1041"/>
      <c r="O79" s="1041"/>
      <c r="P79" s="1041"/>
      <c r="Q79" s="1041"/>
      <c r="R79" s="1041"/>
      <c r="S79" s="1041"/>
      <c r="T79" s="1041"/>
      <c r="U79" s="1041"/>
      <c r="V79" s="1041"/>
      <c r="W79" s="1041"/>
      <c r="X79" s="1041"/>
      <c r="Y79" s="1041"/>
      <c r="Z79" s="1041"/>
      <c r="AA79" s="1041"/>
      <c r="AB79" s="1041"/>
      <c r="AC79" s="1041"/>
      <c r="AD79" s="1041"/>
      <c r="AE79" s="1041"/>
      <c r="AF79" s="999"/>
      <c r="AG79" s="1299"/>
      <c r="AH79" s="725"/>
      <c r="AI79" s="726"/>
      <c r="AJ79" s="724"/>
      <c r="AK79" s="653"/>
      <c r="AL79" s="574"/>
      <c r="AM79" s="1000"/>
      <c r="AN79" s="1264"/>
      <c r="AO79" s="574"/>
      <c r="AP79" s="872"/>
      <c r="AQ79" s="26"/>
      <c r="AR79" s="26"/>
      <c r="AS79" s="26"/>
      <c r="AT79" s="26"/>
      <c r="AU79" s="26"/>
      <c r="AV79" s="26"/>
      <c r="AW79" s="26"/>
      <c r="AX79" s="26"/>
      <c r="AY79" s="26"/>
      <c r="AZ79" s="26"/>
      <c r="BA79" s="26"/>
      <c r="BB79" s="26"/>
      <c r="BC79" s="26"/>
      <c r="BD79" s="26"/>
      <c r="BE79" s="26"/>
      <c r="BF79" s="26"/>
      <c r="BG79" s="26"/>
      <c r="BH79" s="26"/>
      <c r="BI79" s="26"/>
      <c r="BJ79" s="26"/>
    </row>
    <row r="80" spans="1:62" ht="13.5" thickBot="1">
      <c r="A80" s="1275" t="s">
        <v>108</v>
      </c>
      <c r="B80" s="1144"/>
      <c r="C80" s="1144"/>
      <c r="D80" s="1144"/>
      <c r="E80" s="1144"/>
      <c r="F80" s="1144"/>
      <c r="G80" s="1144"/>
      <c r="H80" s="1144"/>
      <c r="I80" s="1144"/>
      <c r="J80" s="1144"/>
      <c r="K80" s="1144"/>
      <c r="L80" s="1144"/>
      <c r="M80" s="1144"/>
      <c r="N80" s="1144"/>
      <c r="O80" s="1144"/>
      <c r="P80" s="1144"/>
      <c r="Q80" s="1144"/>
      <c r="R80" s="1144"/>
      <c r="S80" s="1144"/>
      <c r="T80" s="1144"/>
      <c r="U80" s="1144"/>
      <c r="V80" s="1144"/>
      <c r="W80" s="1144"/>
      <c r="X80" s="1144"/>
      <c r="Y80" s="1144"/>
      <c r="Z80" s="1144"/>
      <c r="AA80" s="1144"/>
      <c r="AB80" s="1144"/>
      <c r="AC80" s="1144"/>
      <c r="AD80" s="1144"/>
      <c r="AE80" s="1144"/>
      <c r="AF80" s="1261"/>
      <c r="AG80" s="1004">
        <f>SUM(AG76:AG77)</f>
        <v>0</v>
      </c>
      <c r="AH80" s="725"/>
      <c r="AI80" s="726"/>
      <c r="AJ80" s="724"/>
      <c r="AK80" s="653"/>
      <c r="AL80" s="594"/>
      <c r="AM80" s="43">
        <f>SUM(AM76:AM77)</f>
        <v>0</v>
      </c>
      <c r="AN80" s="1264"/>
      <c r="AO80" s="574"/>
      <c r="AP80" s="887">
        <f>AP76+AP77</f>
        <v>0</v>
      </c>
      <c r="AQ80" s="26"/>
      <c r="AR80" s="26"/>
      <c r="AS80" s="26"/>
      <c r="AT80" s="26"/>
      <c r="AU80" s="26"/>
      <c r="AV80" s="26"/>
      <c r="AW80" s="26"/>
      <c r="AX80" s="26"/>
      <c r="AY80" s="26"/>
      <c r="AZ80" s="26"/>
      <c r="BA80" s="26"/>
      <c r="BB80" s="26"/>
      <c r="BC80" s="26"/>
      <c r="BD80" s="26"/>
      <c r="BE80" s="26"/>
      <c r="BF80" s="26"/>
      <c r="BG80" s="26"/>
      <c r="BH80" s="26"/>
      <c r="BI80" s="26"/>
      <c r="BJ80" s="26"/>
    </row>
    <row r="81" spans="1:62" ht="13.5" thickBot="1">
      <c r="A81" s="1276" t="s">
        <v>109</v>
      </c>
      <c r="B81" s="1096"/>
      <c r="C81" s="1096"/>
      <c r="D81" s="1096"/>
      <c r="E81" s="1096"/>
      <c r="F81" s="1096"/>
      <c r="G81" s="1096"/>
      <c r="H81" s="1096"/>
      <c r="I81" s="1096"/>
      <c r="J81" s="1096"/>
      <c r="K81" s="1096"/>
      <c r="L81" s="1096"/>
      <c r="M81" s="1096"/>
      <c r="N81" s="1096"/>
      <c r="O81" s="1096"/>
      <c r="P81" s="1096"/>
      <c r="Q81" s="1096"/>
      <c r="R81" s="1096"/>
      <c r="S81" s="1096"/>
      <c r="T81" s="1096"/>
      <c r="U81" s="1096"/>
      <c r="V81" s="1096"/>
      <c r="W81" s="1096"/>
      <c r="X81" s="1096"/>
      <c r="Y81" s="1096"/>
      <c r="Z81" s="1096"/>
      <c r="AA81" s="1096"/>
      <c r="AB81" s="1096"/>
      <c r="AC81" s="1096"/>
      <c r="AD81" s="1096"/>
      <c r="AE81" s="1096"/>
      <c r="AF81" s="1277"/>
      <c r="AG81" s="106">
        <f>AG73+AG80</f>
        <v>0</v>
      </c>
      <c r="AH81" s="727"/>
      <c r="AI81" s="728"/>
      <c r="AJ81" s="729"/>
      <c r="AK81" s="654"/>
      <c r="AL81" s="642"/>
      <c r="AM81" s="106">
        <f>AM73+AM80</f>
        <v>0</v>
      </c>
      <c r="AN81" s="1265"/>
      <c r="AO81" s="574"/>
      <c r="AP81" s="888">
        <f>AP73+AP80</f>
        <v>0</v>
      </c>
      <c r="AQ81" s="26"/>
      <c r="AR81" s="26"/>
      <c r="AS81" s="26"/>
      <c r="AT81" s="26"/>
      <c r="AU81" s="26"/>
      <c r="AV81" s="26"/>
      <c r="AW81" s="26"/>
      <c r="AX81" s="26"/>
      <c r="AY81" s="26"/>
      <c r="AZ81" s="26"/>
      <c r="BA81" s="26"/>
      <c r="BB81" s="26"/>
      <c r="BC81" s="26"/>
      <c r="BD81" s="26"/>
      <c r="BE81" s="26"/>
      <c r="BF81" s="26"/>
      <c r="BG81" s="26"/>
      <c r="BH81" s="26"/>
      <c r="BI81" s="26"/>
      <c r="BJ81" s="26"/>
    </row>
    <row r="83" spans="1:62">
      <c r="AA83" s="1040" t="s">
        <v>274</v>
      </c>
      <c r="AB83" s="1040"/>
      <c r="AC83" s="1040"/>
      <c r="AD83" s="1040"/>
      <c r="AG83" s="1040" t="s">
        <v>275</v>
      </c>
      <c r="AH83" s="1040"/>
      <c r="AI83" s="1040"/>
      <c r="AJ83" s="1040"/>
    </row>
    <row r="84" spans="1:62">
      <c r="AA84" s="994"/>
      <c r="AB84" s="994" t="s">
        <v>272</v>
      </c>
      <c r="AC84" s="994" t="s">
        <v>271</v>
      </c>
      <c r="AD84" s="994" t="s">
        <v>273</v>
      </c>
      <c r="AG84" s="994"/>
      <c r="AH84" s="994" t="s">
        <v>272</v>
      </c>
      <c r="AI84" s="994" t="s">
        <v>271</v>
      </c>
      <c r="AJ84" s="994" t="s">
        <v>273</v>
      </c>
    </row>
    <row r="85" spans="1:62">
      <c r="AA85" s="994" t="s">
        <v>243</v>
      </c>
      <c r="AB85" s="1007" t="e">
        <f>'IDC Calculations'!P9</f>
        <v>#N/A</v>
      </c>
      <c r="AC85" s="995">
        <f>AE76*'IDC Calculations'!L9</f>
        <v>0</v>
      </c>
      <c r="AD85" s="995" t="e">
        <f>AB85*AC85</f>
        <v>#N/A</v>
      </c>
      <c r="AG85" s="994" t="s">
        <v>243</v>
      </c>
      <c r="AH85" s="1007" t="e" vm="1">
        <f>'IDC Calculations'!P10</f>
        <v>#VALUE!</v>
      </c>
      <c r="AI85" s="995">
        <f>AE77*'IDC Calculations'!L10</f>
        <v>0</v>
      </c>
      <c r="AJ85" s="995" t="e" vm="1">
        <f>AH85*AI85</f>
        <v>#VALUE!</v>
      </c>
    </row>
    <row r="86" spans="1:62">
      <c r="AA86" s="994" t="s">
        <v>244</v>
      </c>
      <c r="AB86" s="1007" t="e">
        <f>'IDC Calculations'!Q9</f>
        <v>#N/A</v>
      </c>
      <c r="AC86" s="995">
        <f>AE76*'IDC Calculations'!M9</f>
        <v>0</v>
      </c>
      <c r="AD86" s="995" t="e">
        <f>AB86*AC86</f>
        <v>#N/A</v>
      </c>
      <c r="AG86" s="994" t="s">
        <v>244</v>
      </c>
      <c r="AH86" s="1007" t="e" vm="1">
        <f>'IDC Calculations'!Q10</f>
        <v>#VALUE!</v>
      </c>
      <c r="AI86" s="995">
        <f>AE77*'IDC Calculations'!M10</f>
        <v>0</v>
      </c>
      <c r="AJ86" s="995" t="e" vm="1">
        <f>AH86*AI86</f>
        <v>#VALUE!</v>
      </c>
    </row>
    <row r="87" spans="1:62">
      <c r="AA87" s="994" t="s">
        <v>245</v>
      </c>
      <c r="AB87" s="1007" t="e">
        <f>'IDC Calculations'!R9</f>
        <v>#N/A</v>
      </c>
      <c r="AC87" s="995">
        <f>AE76*'IDC Calculations'!N9</f>
        <v>0</v>
      </c>
      <c r="AD87" s="995" t="e">
        <f>AB87*AC87</f>
        <v>#N/A</v>
      </c>
      <c r="AG87" s="994" t="s">
        <v>245</v>
      </c>
      <c r="AH87" s="1007" t="e" vm="1">
        <f>'IDC Calculations'!R10</f>
        <v>#VALUE!</v>
      </c>
      <c r="AI87" s="995">
        <f>AE77*'IDC Calculations'!N10</f>
        <v>0</v>
      </c>
      <c r="AJ87" s="995" t="e" vm="1">
        <f>AH87*AI87</f>
        <v>#VALUE!</v>
      </c>
    </row>
    <row r="88" spans="1:62">
      <c r="AA88" s="1038" t="s">
        <v>3</v>
      </c>
      <c r="AB88" s="1039"/>
      <c r="AC88" s="995">
        <f>SUM(AC85:AC87)</f>
        <v>0</v>
      </c>
      <c r="AD88" s="995" t="e">
        <f>SUM(AD85:AD87)</f>
        <v>#N/A</v>
      </c>
      <c r="AG88" s="1038" t="s">
        <v>3</v>
      </c>
      <c r="AH88" s="1039"/>
      <c r="AI88" s="995">
        <f>SUM(AI85:AI87)</f>
        <v>0</v>
      </c>
      <c r="AJ88" s="995" t="e" vm="1">
        <f>SUM(AJ85:AJ87)</f>
        <v>#VALUE!</v>
      </c>
    </row>
    <row r="90" spans="1:62">
      <c r="AG90" s="1200" t="s">
        <v>277</v>
      </c>
      <c r="AH90" s="1200"/>
      <c r="AI90" s="1200"/>
      <c r="AJ90" s="1200"/>
    </row>
    <row r="91" spans="1:62">
      <c r="AG91" s="1200"/>
      <c r="AH91" s="1200"/>
      <c r="AI91" s="1200"/>
      <c r="AJ91" s="1200"/>
    </row>
    <row r="92" spans="1:62">
      <c r="AG92" s="1200"/>
      <c r="AH92" s="1200"/>
      <c r="AI92" s="1200"/>
      <c r="AJ92" s="1200"/>
    </row>
  </sheetData>
  <sheetProtection algorithmName="SHA-512" hashValue="PPerZPqzMpErsNQ/7fkaS0ghkEUGmhe1ozL7SyHnEYwgcCi98497FA4xW5h04y3ZXW2VlA5o6bJTFavqAzuphA==" saltValue="1UWFnuXttMxAIaGMNJCLGg==" spinCount="100000" sheet="1" objects="1" scenarios="1"/>
  <mergeCells count="182">
    <mergeCell ref="AG90:AJ92"/>
    <mergeCell ref="J59:K59"/>
    <mergeCell ref="H55:J55"/>
    <mergeCell ref="K55:AF55"/>
    <mergeCell ref="H45:J45"/>
    <mergeCell ref="K45:AF45"/>
    <mergeCell ref="A48:AF48"/>
    <mergeCell ref="A49:AE49"/>
    <mergeCell ref="A50:G51"/>
    <mergeCell ref="A52:AF52"/>
    <mergeCell ref="A53:AE53"/>
    <mergeCell ref="H46:J46"/>
    <mergeCell ref="K46:AF46"/>
    <mergeCell ref="H47:J47"/>
    <mergeCell ref="K47:AF47"/>
    <mergeCell ref="K64:AF64"/>
    <mergeCell ref="H65:J65"/>
    <mergeCell ref="K65:AF65"/>
    <mergeCell ref="H66:J66"/>
    <mergeCell ref="K66:AF66"/>
    <mergeCell ref="H67:J67"/>
    <mergeCell ref="K70:AF70"/>
    <mergeCell ref="K62:AF62"/>
    <mergeCell ref="H63:J63"/>
    <mergeCell ref="F32:Z32"/>
    <mergeCell ref="F33:Z33"/>
    <mergeCell ref="F34:Z34"/>
    <mergeCell ref="K76:W76"/>
    <mergeCell ref="H68:J68"/>
    <mergeCell ref="K58:AF58"/>
    <mergeCell ref="A60:AE60"/>
    <mergeCell ref="A61:AE61"/>
    <mergeCell ref="A72:AF72"/>
    <mergeCell ref="A73:AF73"/>
    <mergeCell ref="H50:J50"/>
    <mergeCell ref="K50:AF50"/>
    <mergeCell ref="H51:J51"/>
    <mergeCell ref="K51:AF51"/>
    <mergeCell ref="A54:G59"/>
    <mergeCell ref="H57:J57"/>
    <mergeCell ref="H58:J58"/>
    <mergeCell ref="A62:G66"/>
    <mergeCell ref="H76:J76"/>
    <mergeCell ref="L59:AE59"/>
    <mergeCell ref="H62:J62"/>
    <mergeCell ref="K57:AF57"/>
    <mergeCell ref="A74:AE74"/>
    <mergeCell ref="H59:I59"/>
    <mergeCell ref="AH21:AI21"/>
    <mergeCell ref="AC22:AD29"/>
    <mergeCell ref="AI22:AJ29"/>
    <mergeCell ref="F18:Z18"/>
    <mergeCell ref="F21:Z21"/>
    <mergeCell ref="AB21:AC21"/>
    <mergeCell ref="F23:Z23"/>
    <mergeCell ref="F24:Z24"/>
    <mergeCell ref="F25:Z25"/>
    <mergeCell ref="F26:Z26"/>
    <mergeCell ref="AI30:AJ31"/>
    <mergeCell ref="AI32:AJ33"/>
    <mergeCell ref="A10:B10"/>
    <mergeCell ref="C10:R10"/>
    <mergeCell ref="S10:Z10"/>
    <mergeCell ref="A11:B11"/>
    <mergeCell ref="C12:R12"/>
    <mergeCell ref="S12:Z12"/>
    <mergeCell ref="F27:Z27"/>
    <mergeCell ref="A28:C28"/>
    <mergeCell ref="F28:Z28"/>
    <mergeCell ref="A23:C23"/>
    <mergeCell ref="A24:C24"/>
    <mergeCell ref="A25:C25"/>
    <mergeCell ref="A26:C26"/>
    <mergeCell ref="A27:C27"/>
    <mergeCell ref="A13:B13"/>
    <mergeCell ref="C13:R13"/>
    <mergeCell ref="S13:Z13"/>
    <mergeCell ref="C11:R11"/>
    <mergeCell ref="S11:Z11"/>
    <mergeCell ref="A12:B12"/>
    <mergeCell ref="C14:R14"/>
    <mergeCell ref="S14:Z14"/>
    <mergeCell ref="D6:R6"/>
    <mergeCell ref="S6:Z6"/>
    <mergeCell ref="C7:R7"/>
    <mergeCell ref="S7:Z7"/>
    <mergeCell ref="A7:B7"/>
    <mergeCell ref="A8:B8"/>
    <mergeCell ref="C8:R8"/>
    <mergeCell ref="S8:Z8"/>
    <mergeCell ref="A9:B9"/>
    <mergeCell ref="C9:R9"/>
    <mergeCell ref="S9:Z9"/>
    <mergeCell ref="AN1:AP3"/>
    <mergeCell ref="A2:Z2"/>
    <mergeCell ref="A3:H3"/>
    <mergeCell ref="I3:N3"/>
    <mergeCell ref="A4:AG4"/>
    <mergeCell ref="A5:R5"/>
    <mergeCell ref="S5:Z5"/>
    <mergeCell ref="O3:U3"/>
    <mergeCell ref="V3:Z3"/>
    <mergeCell ref="A1:Z1"/>
    <mergeCell ref="AA1:AG3"/>
    <mergeCell ref="AH1:AM3"/>
    <mergeCell ref="A14:B14"/>
    <mergeCell ref="F22:Z22"/>
    <mergeCell ref="F29:Z29"/>
    <mergeCell ref="A19:C19"/>
    <mergeCell ref="A20:C20"/>
    <mergeCell ref="F19:Z19"/>
    <mergeCell ref="F20:Z20"/>
    <mergeCell ref="F17:Z17"/>
    <mergeCell ref="A17:C17"/>
    <mergeCell ref="A18:C18"/>
    <mergeCell ref="A21:C21"/>
    <mergeCell ref="A22:C22"/>
    <mergeCell ref="A29:C29"/>
    <mergeCell ref="H44:J44"/>
    <mergeCell ref="K44:AF44"/>
    <mergeCell ref="A15:AE15"/>
    <mergeCell ref="A16:AE16"/>
    <mergeCell ref="A30:C30"/>
    <mergeCell ref="A33:C33"/>
    <mergeCell ref="H38:J38"/>
    <mergeCell ref="H39:J39"/>
    <mergeCell ref="K39:AF39"/>
    <mergeCell ref="A31:C31"/>
    <mergeCell ref="A32:C32"/>
    <mergeCell ref="A34:C34"/>
    <mergeCell ref="A35:B35"/>
    <mergeCell ref="C35:D35"/>
    <mergeCell ref="F30:Z30"/>
    <mergeCell ref="AC30:AD31"/>
    <mergeCell ref="F31:Z31"/>
    <mergeCell ref="AC32:AD33"/>
    <mergeCell ref="F35:AE35"/>
    <mergeCell ref="A36:AE36"/>
    <mergeCell ref="A37:AE37"/>
    <mergeCell ref="A38:G42"/>
    <mergeCell ref="H40:J40"/>
    <mergeCell ref="H41:J41"/>
    <mergeCell ref="H42:J42"/>
    <mergeCell ref="K40:AF40"/>
    <mergeCell ref="H43:J43"/>
    <mergeCell ref="K43:AF43"/>
    <mergeCell ref="K41:AF41"/>
    <mergeCell ref="K42:AF42"/>
    <mergeCell ref="AN37:AN81"/>
    <mergeCell ref="K38:AF38"/>
    <mergeCell ref="H78:AE78"/>
    <mergeCell ref="A80:AF80"/>
    <mergeCell ref="A81:AF81"/>
    <mergeCell ref="H71:J71"/>
    <mergeCell ref="K71:AF71"/>
    <mergeCell ref="H75:W75"/>
    <mergeCell ref="K67:AF67"/>
    <mergeCell ref="K68:AF68"/>
    <mergeCell ref="H69:J69"/>
    <mergeCell ref="K77:W77"/>
    <mergeCell ref="H54:J54"/>
    <mergeCell ref="K54:AF54"/>
    <mergeCell ref="H56:J56"/>
    <mergeCell ref="K56:AF56"/>
    <mergeCell ref="K69:AF69"/>
    <mergeCell ref="H70:J70"/>
    <mergeCell ref="K63:AE63"/>
    <mergeCell ref="H64:J64"/>
    <mergeCell ref="AA88:AB88"/>
    <mergeCell ref="AA83:AD83"/>
    <mergeCell ref="AG83:AJ83"/>
    <mergeCell ref="AG88:AH88"/>
    <mergeCell ref="H79:AE79"/>
    <mergeCell ref="A75:G79"/>
    <mergeCell ref="AG78:AG79"/>
    <mergeCell ref="X75:AA75"/>
    <mergeCell ref="AB75:AD75"/>
    <mergeCell ref="X76:AA76"/>
    <mergeCell ref="AB76:AD76"/>
    <mergeCell ref="X77:AA77"/>
    <mergeCell ref="AB77:AD77"/>
    <mergeCell ref="H77:J77"/>
  </mergeCells>
  <conditionalFormatting sqref="I3:N3 V3:Z3">
    <cfRule type="containsBlanks" dxfId="2" priority="1">
      <formula>LEN(TRIM(I3))=0</formula>
    </cfRule>
  </conditionalFormatting>
  <dataValidations disablePrompts="1" count="1">
    <dataValidation type="list" allowBlank="1" showErrorMessage="1" sqref="K76:W77" xr:uid="{00000000-0002-0000-0400-000000000000}">
      <formula1>"Modified Total Direct Costs (MTDC),Total Direct Costs (TDC),Other"</formula1>
    </dataValidation>
  </dataValidations>
  <printOptions horizontalCentered="1" verticalCentered="1"/>
  <pageMargins left="0" right="0" top="0.25" bottom="0.25" header="0" footer="0"/>
  <pageSetup scale="58" orientation="landscape" r:id="rId1"/>
  <tableParts count="1">
    <tablePart r:id="rId2"/>
  </tableParts>
  <extLst>
    <ext xmlns:x14="http://schemas.microsoft.com/office/spreadsheetml/2009/9/main" uri="{CCE6A557-97BC-4b89-ADB6-D9C93CAAB3DF}">
      <x14:dataValidations xmlns:xm="http://schemas.microsoft.com/office/excel/2006/main" disablePrompts="1" count="1">
        <x14:dataValidation type="list" allowBlank="1" xr:uid="{00000000-0002-0000-0400-000001000000}">
          <x14:formula1>
            <xm:f>DATA!$G$2:$N$2</xm:f>
          </x14:formula1>
          <xm:sqref>X76:AA77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E5FFFF"/>
    <pageSetUpPr fitToPage="1"/>
  </sheetPr>
  <dimension ref="A1:BJ92"/>
  <sheetViews>
    <sheetView showGridLines="0" showZeros="0" topLeftCell="A15" zoomScaleNormal="100" workbookViewId="0">
      <selection activeCell="AN37" sqref="AN37:AN81"/>
    </sheetView>
  </sheetViews>
  <sheetFormatPr defaultColWidth="14.42578125" defaultRowHeight="12.75" outlineLevelRow="1"/>
  <cols>
    <col min="1" max="3" width="2.42578125" customWidth="1"/>
    <col min="4" max="4" width="3.28515625" customWidth="1"/>
    <col min="5" max="26" width="2.42578125" customWidth="1"/>
    <col min="27" max="27" width="10.42578125" customWidth="1"/>
    <col min="28" max="30" width="8.28515625" customWidth="1"/>
    <col min="31" max="31" width="15.42578125" customWidth="1"/>
    <col min="32" max="32" width="15.42578125" hidden="1" customWidth="1"/>
    <col min="33" max="33" width="15.42578125" customWidth="1"/>
    <col min="34" max="36" width="8.28515625" customWidth="1"/>
    <col min="37" max="37" width="15.42578125" customWidth="1"/>
    <col min="38" max="38" width="15.42578125" hidden="1" customWidth="1"/>
    <col min="39" max="40" width="15.42578125" customWidth="1"/>
    <col min="41" max="41" width="15.42578125" hidden="1" customWidth="1"/>
    <col min="42" max="42" width="15.42578125" customWidth="1"/>
    <col min="43" max="44" width="10.42578125" customWidth="1"/>
    <col min="45" max="45" width="46.85546875" bestFit="1" customWidth="1"/>
    <col min="46" max="46" width="20.85546875" customWidth="1"/>
    <col min="47" max="62" width="9.140625" customWidth="1"/>
  </cols>
  <sheetData>
    <row r="1" spans="1:62">
      <c r="A1" s="1077" t="s">
        <v>0</v>
      </c>
      <c r="B1" s="1078"/>
      <c r="C1" s="1078"/>
      <c r="D1" s="1078"/>
      <c r="E1" s="1078"/>
      <c r="F1" s="1078"/>
      <c r="G1" s="1078"/>
      <c r="H1" s="1078"/>
      <c r="I1" s="1078"/>
      <c r="J1" s="1078"/>
      <c r="K1" s="1078"/>
      <c r="L1" s="1078"/>
      <c r="M1" s="1078"/>
      <c r="N1" s="1078"/>
      <c r="O1" s="1078"/>
      <c r="P1" s="1078"/>
      <c r="Q1" s="1078"/>
      <c r="R1" s="1078"/>
      <c r="S1" s="1078"/>
      <c r="T1" s="1078"/>
      <c r="U1" s="1078"/>
      <c r="V1" s="1078"/>
      <c r="W1" s="1078"/>
      <c r="X1" s="1078"/>
      <c r="Y1" s="1078"/>
      <c r="Z1" s="1078"/>
      <c r="AA1" s="1079" t="s">
        <v>116</v>
      </c>
      <c r="AB1" s="1078"/>
      <c r="AC1" s="1078"/>
      <c r="AD1" s="1078"/>
      <c r="AE1" s="1078"/>
      <c r="AF1" s="1078"/>
      <c r="AG1" s="1087"/>
      <c r="AH1" s="1238" t="s">
        <v>2</v>
      </c>
      <c r="AI1" s="1239"/>
      <c r="AJ1" s="1239"/>
      <c r="AK1" s="1239"/>
      <c r="AL1" s="1239"/>
      <c r="AM1" s="1241"/>
      <c r="AN1" s="1240" t="s">
        <v>3</v>
      </c>
      <c r="AO1" s="1239"/>
      <c r="AP1" s="1241"/>
      <c r="AQ1" s="4"/>
      <c r="AR1" s="4"/>
      <c r="AS1" s="4"/>
      <c r="AT1" s="4"/>
      <c r="AU1" s="4"/>
      <c r="AV1" s="4"/>
      <c r="AW1" s="4"/>
      <c r="AX1" s="4"/>
      <c r="AY1" s="4"/>
      <c r="AZ1" s="4"/>
      <c r="BA1" s="4"/>
      <c r="BB1" s="4"/>
      <c r="BC1" s="4"/>
      <c r="BD1" s="4"/>
      <c r="BE1" s="4"/>
      <c r="BF1" s="4"/>
      <c r="BG1" s="4"/>
      <c r="BH1" s="4"/>
      <c r="BI1" s="4"/>
      <c r="BJ1" s="4"/>
    </row>
    <row r="2" spans="1:62" ht="13.5" thickBot="1">
      <c r="A2" s="1092" t="s">
        <v>4</v>
      </c>
      <c r="B2" s="1054"/>
      <c r="C2" s="1054"/>
      <c r="D2" s="1054"/>
      <c r="E2" s="1054"/>
      <c r="F2" s="1054"/>
      <c r="G2" s="1054"/>
      <c r="H2" s="1054"/>
      <c r="I2" s="1054"/>
      <c r="J2" s="1054"/>
      <c r="K2" s="1054"/>
      <c r="L2" s="1054"/>
      <c r="M2" s="1054"/>
      <c r="N2" s="1054"/>
      <c r="O2" s="1054"/>
      <c r="P2" s="1054"/>
      <c r="Q2" s="1054"/>
      <c r="R2" s="1054"/>
      <c r="S2" s="1054"/>
      <c r="T2" s="1054"/>
      <c r="U2" s="1054"/>
      <c r="V2" s="1054"/>
      <c r="W2" s="1054"/>
      <c r="X2" s="1054"/>
      <c r="Y2" s="1054"/>
      <c r="Z2" s="1054"/>
      <c r="AA2" s="1054"/>
      <c r="AB2" s="1054"/>
      <c r="AC2" s="1054"/>
      <c r="AD2" s="1054"/>
      <c r="AE2" s="1054"/>
      <c r="AF2" s="1054"/>
      <c r="AG2" s="1316"/>
      <c r="AH2" s="1091"/>
      <c r="AI2" s="1094"/>
      <c r="AJ2" s="1094"/>
      <c r="AK2" s="1094"/>
      <c r="AL2" s="1094"/>
      <c r="AM2" s="1083"/>
      <c r="AN2" s="1082"/>
      <c r="AO2" s="1094"/>
      <c r="AP2" s="1083"/>
      <c r="AQ2" s="4"/>
      <c r="AR2" s="4"/>
      <c r="AS2" s="4"/>
      <c r="AT2" s="4"/>
      <c r="AU2" s="4"/>
      <c r="AV2" s="4"/>
      <c r="AW2" s="4"/>
      <c r="AX2" s="4"/>
      <c r="AY2" s="4"/>
      <c r="AZ2" s="4"/>
      <c r="BA2" s="4"/>
      <c r="BB2" s="4"/>
      <c r="BC2" s="4"/>
      <c r="BD2" s="4"/>
      <c r="BE2" s="4"/>
      <c r="BF2" s="4"/>
      <c r="BG2" s="4"/>
      <c r="BH2" s="4"/>
      <c r="BI2" s="4"/>
      <c r="BJ2" s="4"/>
    </row>
    <row r="3" spans="1:62" ht="13.5" thickBot="1">
      <c r="A3" s="1098" t="s">
        <v>7</v>
      </c>
      <c r="B3" s="1054"/>
      <c r="C3" s="1054"/>
      <c r="D3" s="1054"/>
      <c r="E3" s="1054"/>
      <c r="F3" s="1054"/>
      <c r="G3" s="1054"/>
      <c r="H3" s="1054"/>
      <c r="I3" s="1243"/>
      <c r="J3" s="1244"/>
      <c r="K3" s="1244"/>
      <c r="L3" s="1244"/>
      <c r="M3" s="1244"/>
      <c r="N3" s="1245"/>
      <c r="O3" s="1102" t="s">
        <v>8</v>
      </c>
      <c r="P3" s="1054"/>
      <c r="Q3" s="1054"/>
      <c r="R3" s="1054"/>
      <c r="S3" s="1054"/>
      <c r="T3" s="1054"/>
      <c r="U3" s="1054"/>
      <c r="V3" s="1243"/>
      <c r="W3" s="1244"/>
      <c r="X3" s="1244"/>
      <c r="Y3" s="1244"/>
      <c r="Z3" s="1245"/>
      <c r="AA3" s="1054"/>
      <c r="AB3" s="1054"/>
      <c r="AC3" s="1054"/>
      <c r="AD3" s="1054"/>
      <c r="AE3" s="1054"/>
      <c r="AF3" s="1054"/>
      <c r="AG3" s="1316"/>
      <c r="AH3" s="1085"/>
      <c r="AI3" s="1085"/>
      <c r="AJ3" s="1085"/>
      <c r="AK3" s="1085"/>
      <c r="AL3" s="1085"/>
      <c r="AM3" s="1086"/>
      <c r="AN3" s="1084"/>
      <c r="AO3" s="1085"/>
      <c r="AP3" s="1086"/>
      <c r="AQ3" s="49"/>
      <c r="AR3" s="49"/>
      <c r="AS3" s="49"/>
      <c r="AT3" s="49"/>
      <c r="AU3" s="49"/>
      <c r="AV3" s="49"/>
      <c r="AW3" s="49"/>
      <c r="AX3" s="49"/>
      <c r="AY3" s="49"/>
      <c r="AZ3" s="49"/>
      <c r="BA3" s="49"/>
      <c r="BB3" s="49"/>
      <c r="BC3" s="49"/>
      <c r="BD3" s="49"/>
      <c r="BE3" s="49"/>
      <c r="BF3" s="49"/>
      <c r="BG3" s="49"/>
      <c r="BH3" s="49"/>
      <c r="BI3" s="49"/>
      <c r="BJ3" s="49"/>
    </row>
    <row r="4" spans="1:62">
      <c r="A4" s="1095" t="s">
        <v>10</v>
      </c>
      <c r="B4" s="1096"/>
      <c r="C4" s="1096"/>
      <c r="D4" s="1096"/>
      <c r="E4" s="1096"/>
      <c r="F4" s="1096"/>
      <c r="G4" s="1096"/>
      <c r="H4" s="1096"/>
      <c r="I4" s="1096"/>
      <c r="J4" s="1096"/>
      <c r="K4" s="1096"/>
      <c r="L4" s="1096"/>
      <c r="M4" s="1096"/>
      <c r="N4" s="1096"/>
      <c r="O4" s="1096"/>
      <c r="P4" s="1096"/>
      <c r="Q4" s="1096"/>
      <c r="R4" s="1096"/>
      <c r="S4" s="1096"/>
      <c r="T4" s="1096"/>
      <c r="U4" s="1096"/>
      <c r="V4" s="1096"/>
      <c r="W4" s="1096"/>
      <c r="X4" s="1096"/>
      <c r="Y4" s="1096"/>
      <c r="Z4" s="1096"/>
      <c r="AA4" s="1096"/>
      <c r="AB4" s="1096"/>
      <c r="AC4" s="1096"/>
      <c r="AD4" s="1096"/>
      <c r="AE4" s="1096"/>
      <c r="AF4" s="1096"/>
      <c r="AG4" s="1314"/>
      <c r="AH4" s="141"/>
      <c r="AI4" s="5"/>
      <c r="AJ4" s="683"/>
      <c r="AK4" s="5"/>
      <c r="AL4" s="5"/>
      <c r="AM4" s="142"/>
      <c r="AN4" s="5"/>
      <c r="AO4" s="5"/>
      <c r="AP4" s="142"/>
      <c r="AQ4" s="4"/>
      <c r="AR4" s="4"/>
      <c r="AS4" s="4"/>
      <c r="AT4" s="4"/>
      <c r="AU4" s="4"/>
      <c r="AV4" s="4"/>
      <c r="AW4" s="4"/>
      <c r="AX4" s="4"/>
      <c r="AY4" s="4"/>
      <c r="AZ4" s="4"/>
      <c r="BA4" s="4"/>
      <c r="BB4" s="4"/>
      <c r="BC4" s="4"/>
      <c r="BD4" s="4"/>
      <c r="BE4" s="4"/>
      <c r="BF4" s="4"/>
      <c r="BG4" s="4"/>
      <c r="BH4" s="4"/>
      <c r="BI4" s="4"/>
      <c r="BJ4" s="4"/>
    </row>
    <row r="5" spans="1:62">
      <c r="A5" s="1315"/>
      <c r="B5" s="1073"/>
      <c r="C5" s="1073"/>
      <c r="D5" s="1073"/>
      <c r="E5" s="1073"/>
      <c r="F5" s="1073"/>
      <c r="G5" s="1073"/>
      <c r="H5" s="1073"/>
      <c r="I5" s="1073"/>
      <c r="J5" s="1073"/>
      <c r="K5" s="1073"/>
      <c r="L5" s="1073"/>
      <c r="M5" s="1073"/>
      <c r="N5" s="1073"/>
      <c r="O5" s="1073"/>
      <c r="P5" s="1073"/>
      <c r="Q5" s="1073"/>
      <c r="R5" s="1073"/>
      <c r="S5" s="1248"/>
      <c r="T5" s="1073"/>
      <c r="U5" s="1073"/>
      <c r="V5" s="1073"/>
      <c r="W5" s="1073"/>
      <c r="X5" s="1073"/>
      <c r="Y5" s="1073"/>
      <c r="Z5" s="1074"/>
      <c r="AA5" s="7" t="s">
        <v>11</v>
      </c>
      <c r="AB5" s="51"/>
      <c r="AC5" s="186" t="s">
        <v>12</v>
      </c>
      <c r="AD5" s="52"/>
      <c r="AE5" s="53" t="s">
        <v>13</v>
      </c>
      <c r="AF5" s="149"/>
      <c r="AG5" s="187" t="s">
        <v>14</v>
      </c>
      <c r="AH5" s="185"/>
      <c r="AI5" s="686" t="s">
        <v>12</v>
      </c>
      <c r="AJ5" s="708"/>
      <c r="AK5" s="684" t="s">
        <v>13</v>
      </c>
      <c r="AL5" s="700"/>
      <c r="AM5" s="11" t="s">
        <v>14</v>
      </c>
      <c r="AN5" s="54" t="s">
        <v>13</v>
      </c>
      <c r="AO5" s="701"/>
      <c r="AP5" s="684" t="s">
        <v>14</v>
      </c>
      <c r="AQ5" s="14"/>
      <c r="AR5" s="14"/>
      <c r="AS5" s="14"/>
      <c r="AT5" s="14"/>
      <c r="AU5" s="14"/>
      <c r="AV5" s="14"/>
      <c r="AW5" s="14"/>
      <c r="AX5" s="14"/>
      <c r="AY5" s="14"/>
      <c r="AZ5" s="14"/>
      <c r="BA5" s="14"/>
      <c r="BB5" s="14"/>
      <c r="BC5" s="14"/>
      <c r="BD5" s="14"/>
      <c r="BE5" s="14"/>
      <c r="BF5" s="14"/>
      <c r="BG5" s="14"/>
      <c r="BH5" s="14"/>
      <c r="BI5" s="14"/>
      <c r="BJ5" s="14"/>
    </row>
    <row r="6" spans="1:62">
      <c r="A6" s="151"/>
      <c r="B6" s="152"/>
      <c r="C6" s="152"/>
      <c r="D6" s="1056" t="s">
        <v>15</v>
      </c>
      <c r="E6" s="1057"/>
      <c r="F6" s="1057"/>
      <c r="G6" s="1057"/>
      <c r="H6" s="1057"/>
      <c r="I6" s="1057"/>
      <c r="J6" s="1057"/>
      <c r="K6" s="1057"/>
      <c r="L6" s="1057"/>
      <c r="M6" s="1057"/>
      <c r="N6" s="1057"/>
      <c r="O6" s="1057"/>
      <c r="P6" s="1057"/>
      <c r="Q6" s="1057"/>
      <c r="R6" s="1057"/>
      <c r="S6" s="1056" t="s">
        <v>16</v>
      </c>
      <c r="T6" s="1057"/>
      <c r="U6" s="1057"/>
      <c r="V6" s="1057"/>
      <c r="W6" s="1057"/>
      <c r="X6" s="1057"/>
      <c r="Y6" s="1057"/>
      <c r="Z6" s="1058"/>
      <c r="AA6" s="15" t="s">
        <v>17</v>
      </c>
      <c r="AB6" s="153" t="s">
        <v>18</v>
      </c>
      <c r="AC6" s="7" t="s">
        <v>19</v>
      </c>
      <c r="AD6" s="7" t="s">
        <v>20</v>
      </c>
      <c r="AE6" s="15" t="s">
        <v>21</v>
      </c>
      <c r="AF6" s="149"/>
      <c r="AG6" s="188" t="s">
        <v>22</v>
      </c>
      <c r="AH6" s="153" t="s">
        <v>18</v>
      </c>
      <c r="AI6" s="7" t="s">
        <v>19</v>
      </c>
      <c r="AJ6" s="87" t="s">
        <v>20</v>
      </c>
      <c r="AK6" s="93" t="s">
        <v>21</v>
      </c>
      <c r="AL6" s="13"/>
      <c r="AM6" s="155" t="s">
        <v>22</v>
      </c>
      <c r="AN6" s="146" t="s">
        <v>21</v>
      </c>
      <c r="AO6" s="817"/>
      <c r="AP6" s="854" t="s">
        <v>22</v>
      </c>
      <c r="AQ6" s="14"/>
      <c r="AR6" s="14"/>
      <c r="AS6" s="14"/>
      <c r="AT6" s="14"/>
      <c r="AU6" s="14"/>
      <c r="AV6" s="14"/>
      <c r="AW6" s="14"/>
      <c r="AX6" s="14"/>
      <c r="AY6" s="14"/>
      <c r="AZ6" s="14"/>
      <c r="BA6" s="14"/>
      <c r="BB6" s="14"/>
      <c r="BC6" s="14"/>
      <c r="BD6" s="14"/>
      <c r="BE6" s="14"/>
      <c r="BF6" s="14"/>
      <c r="BG6" s="14"/>
      <c r="BH6" s="14"/>
      <c r="BI6" s="14"/>
      <c r="BJ6" s="14"/>
    </row>
    <row r="7" spans="1:62">
      <c r="A7" s="1068" t="str">
        <f>"1."</f>
        <v>1.</v>
      </c>
      <c r="B7" s="1069"/>
      <c r="C7" s="1225">
        <f>'Year 1'!C7:R7</f>
        <v>0</v>
      </c>
      <c r="D7" s="1069"/>
      <c r="E7" s="1069"/>
      <c r="F7" s="1069"/>
      <c r="G7" s="1069"/>
      <c r="H7" s="1069"/>
      <c r="I7" s="1069"/>
      <c r="J7" s="1069"/>
      <c r="K7" s="1069"/>
      <c r="L7" s="1069"/>
      <c r="M7" s="1069"/>
      <c r="N7" s="1069"/>
      <c r="O7" s="1069"/>
      <c r="P7" s="1069"/>
      <c r="Q7" s="1069"/>
      <c r="R7" s="1226"/>
      <c r="S7" s="1227">
        <f>'Year 1'!S7:Z7</f>
        <v>0</v>
      </c>
      <c r="T7" s="1228"/>
      <c r="U7" s="1228"/>
      <c r="V7" s="1228"/>
      <c r="W7" s="1228"/>
      <c r="X7" s="1228"/>
      <c r="Y7" s="1228"/>
      <c r="Z7" s="1229"/>
      <c r="AA7" s="58">
        <f>IF('Year 1'!AT3&gt;0,'Year 4'!AA7*(1+'Year 1'!AT3),'Year 1'!AA7)</f>
        <v>0</v>
      </c>
      <c r="AB7" s="292"/>
      <c r="AC7" s="292"/>
      <c r="AD7" s="292"/>
      <c r="AE7" s="157">
        <f t="shared" ref="AE7:AE14" si="0">(AA7*AB7/12)+(AA7*AC7/9)+(AA7*AD7/9)</f>
        <v>0</v>
      </c>
      <c r="AF7" s="158"/>
      <c r="AG7" s="189">
        <f>(AA7/9*DATA!A$5*AC7)+(DATA!A$4*AC7)+(AA7/9*DATA!A$3*AD7)+(AA7/12*DATA!A$5*AB7)+(DATA!A$4*AB7)</f>
        <v>0</v>
      </c>
      <c r="AH7" s="351"/>
      <c r="AI7" s="304"/>
      <c r="AJ7" s="304"/>
      <c r="AK7" s="94">
        <f t="shared" ref="AK7:AK14" si="1">(AA7*AH7/12)+(AA7*AJ7/9)+(AA7*AI7/9)</f>
        <v>0</v>
      </c>
      <c r="AL7" s="159"/>
      <c r="AM7" s="21">
        <f>(AA7/9*DATA!A$5*AI7)+(DATA!A$4*AI7)+(AA7/9*DATA!A$3*AJ7)+(AA7/12*DATA!A$5*AH7)+(DATA!A$4*AH7)</f>
        <v>0</v>
      </c>
      <c r="AN7" s="95">
        <f t="shared" ref="AN7:AN14" si="2">AE7+AK7</f>
        <v>0</v>
      </c>
      <c r="AO7" s="63"/>
      <c r="AP7" s="874">
        <f t="shared" ref="AP7:AP14" si="3">AG7+AM7</f>
        <v>0</v>
      </c>
      <c r="AQ7" s="14"/>
      <c r="AR7" s="14"/>
      <c r="AS7" s="771" t="s">
        <v>23</v>
      </c>
      <c r="AT7" s="772" t="s">
        <v>24</v>
      </c>
      <c r="AU7" s="14"/>
      <c r="AV7" s="14"/>
      <c r="AW7" s="14"/>
      <c r="AX7" s="14"/>
      <c r="AY7" s="14"/>
      <c r="AZ7" s="14"/>
      <c r="BA7" s="14"/>
      <c r="BB7" s="14"/>
      <c r="BC7" s="14"/>
      <c r="BD7" s="14"/>
      <c r="BE7" s="14"/>
      <c r="BF7" s="14"/>
      <c r="BG7" s="14"/>
      <c r="BH7" s="14"/>
      <c r="BI7" s="14"/>
      <c r="BJ7" s="14"/>
    </row>
    <row r="8" spans="1:62">
      <c r="A8" s="1075" t="str">
        <f>"2."</f>
        <v>2.</v>
      </c>
      <c r="B8" s="1076"/>
      <c r="C8" s="1163">
        <f>'Year 1'!C8:R8</f>
        <v>0</v>
      </c>
      <c r="D8" s="1076"/>
      <c r="E8" s="1076"/>
      <c r="F8" s="1076"/>
      <c r="G8" s="1076"/>
      <c r="H8" s="1076"/>
      <c r="I8" s="1076"/>
      <c r="J8" s="1076"/>
      <c r="K8" s="1076"/>
      <c r="L8" s="1076"/>
      <c r="M8" s="1076"/>
      <c r="N8" s="1076"/>
      <c r="O8" s="1076"/>
      <c r="P8" s="1076"/>
      <c r="Q8" s="1076"/>
      <c r="R8" s="1217"/>
      <c r="S8" s="1231">
        <f>'Year 1'!S8:Z8</f>
        <v>0</v>
      </c>
      <c r="T8" s="1232"/>
      <c r="U8" s="1232"/>
      <c r="V8" s="1232"/>
      <c r="W8" s="1232"/>
      <c r="X8" s="1232"/>
      <c r="Y8" s="1232"/>
      <c r="Z8" s="1233"/>
      <c r="AA8" s="58">
        <f>IF('Year 1'!AT3&gt;0,'Year 4'!AA8*(1+'Year 1'!AT3),'Year 1'!AA8)</f>
        <v>0</v>
      </c>
      <c r="AB8" s="293"/>
      <c r="AC8" s="293"/>
      <c r="AD8" s="293"/>
      <c r="AE8" s="157">
        <f t="shared" si="0"/>
        <v>0</v>
      </c>
      <c r="AF8" s="149"/>
      <c r="AG8" s="190">
        <f>(AA8/9*DATA!A$5*AC8)+(DATA!A$4*AC8)+(AA8/9*DATA!A$3*AD8)+(AA8/12*DATA!A$5*AB8)+(DATA!A$4*AB8)</f>
        <v>0</v>
      </c>
      <c r="AH8" s="352"/>
      <c r="AI8" s="307"/>
      <c r="AJ8" s="307"/>
      <c r="AK8" s="94">
        <f t="shared" si="1"/>
        <v>0</v>
      </c>
      <c r="AL8" s="559"/>
      <c r="AM8" s="23">
        <f>(AA8/9*DATA!A$5*AI8)+(DATA!A$4*AI8)+(AA8/9*DATA!A$3*AJ8)+(AA8/12*DATA!A$5*AH8)+(DATA!A$4*AH8)</f>
        <v>0</v>
      </c>
      <c r="AN8" s="97">
        <f t="shared" si="2"/>
        <v>0</v>
      </c>
      <c r="AO8" s="614"/>
      <c r="AP8" s="875">
        <f t="shared" si="3"/>
        <v>0</v>
      </c>
      <c r="AQ8" s="26"/>
      <c r="AR8" s="26"/>
      <c r="AS8" s="761" t="s">
        <v>25</v>
      </c>
      <c r="AT8" s="764">
        <f>SUM(AE7:AE14)+(AE17)+SUM(AE22:AE30)</f>
        <v>0</v>
      </c>
      <c r="AU8" s="26"/>
      <c r="AV8" s="26"/>
      <c r="AW8" s="26"/>
      <c r="AX8" s="26"/>
      <c r="AY8" s="26"/>
      <c r="AZ8" s="26"/>
      <c r="BA8" s="26"/>
      <c r="BB8" s="26"/>
      <c r="BC8" s="26"/>
      <c r="BD8" s="26"/>
      <c r="BE8" s="26"/>
      <c r="BF8" s="26"/>
      <c r="BG8" s="26"/>
      <c r="BH8" s="26"/>
      <c r="BI8" s="26"/>
      <c r="BJ8" s="26"/>
    </row>
    <row r="9" spans="1:62">
      <c r="A9" s="1075" t="str">
        <f>"3."</f>
        <v>3.</v>
      </c>
      <c r="B9" s="1076"/>
      <c r="C9" s="1163">
        <f>'Year 1'!C9:R9</f>
        <v>0</v>
      </c>
      <c r="D9" s="1076"/>
      <c r="E9" s="1076"/>
      <c r="F9" s="1076"/>
      <c r="G9" s="1076"/>
      <c r="H9" s="1076"/>
      <c r="I9" s="1076"/>
      <c r="J9" s="1076"/>
      <c r="K9" s="1076"/>
      <c r="L9" s="1076"/>
      <c r="M9" s="1076"/>
      <c r="N9" s="1076"/>
      <c r="O9" s="1076"/>
      <c r="P9" s="1076"/>
      <c r="Q9" s="1076"/>
      <c r="R9" s="1217"/>
      <c r="S9" s="1218">
        <f>'Year 1'!S9:Z9</f>
        <v>0</v>
      </c>
      <c r="T9" s="1076"/>
      <c r="U9" s="1076"/>
      <c r="V9" s="1076"/>
      <c r="W9" s="1076"/>
      <c r="X9" s="1076"/>
      <c r="Y9" s="1076"/>
      <c r="Z9" s="1115"/>
      <c r="AA9" s="58">
        <f>IF('Year 1'!AT3&gt;0,'Year 4'!AA9*(1+'Year 1'!AT3),'Year 1'!AA9)</f>
        <v>0</v>
      </c>
      <c r="AB9" s="293"/>
      <c r="AC9" s="293"/>
      <c r="AD9" s="293"/>
      <c r="AE9" s="157">
        <f t="shared" si="0"/>
        <v>0</v>
      </c>
      <c r="AF9" s="161"/>
      <c r="AG9" s="190">
        <f>(AA9/9*DATA!A$5*AC9)+(DATA!A$4*AC9)+(AA9/9*DATA!A$3*AD9)+(AA9/12*DATA!A$5*AB9)+(DATA!A$4*AB9)</f>
        <v>0</v>
      </c>
      <c r="AH9" s="352"/>
      <c r="AI9" s="309"/>
      <c r="AJ9" s="709"/>
      <c r="AK9" s="23">
        <f t="shared" si="1"/>
        <v>0</v>
      </c>
      <c r="AL9" s="591"/>
      <c r="AM9" s="23">
        <f>(AA9/9*DATA!A$5*AI9)+(DATA!A$4*AI9)+(AA9/9*DATA!A$3*AJ9)+(AA9/12*DATA!A$5*AH9)+(DATA!A$4*AH9)</f>
        <v>0</v>
      </c>
      <c r="AN9" s="97">
        <f t="shared" si="2"/>
        <v>0</v>
      </c>
      <c r="AO9" s="567"/>
      <c r="AP9" s="875">
        <f t="shared" si="3"/>
        <v>0</v>
      </c>
      <c r="AQ9" s="26"/>
      <c r="AR9" s="26"/>
      <c r="AS9" s="761" t="s">
        <v>26</v>
      </c>
      <c r="AT9" s="764">
        <f>SUM(AE18:AE21)+SUM(AE31:AE34)</f>
        <v>0</v>
      </c>
      <c r="AU9" s="26"/>
      <c r="AV9" s="26"/>
      <c r="AW9" s="26"/>
      <c r="AX9" s="26"/>
      <c r="AY9" s="26"/>
      <c r="AZ9" s="26"/>
      <c r="BA9" s="26"/>
      <c r="BB9" s="26"/>
      <c r="BC9" s="26"/>
      <c r="BD9" s="26"/>
      <c r="BE9" s="26"/>
      <c r="BF9" s="26"/>
      <c r="BG9" s="26"/>
      <c r="BH9" s="26"/>
      <c r="BI9" s="26"/>
      <c r="BJ9" s="26"/>
    </row>
    <row r="10" spans="1:62">
      <c r="A10" s="1075" t="str">
        <f>"4."</f>
        <v>4.</v>
      </c>
      <c r="B10" s="1076"/>
      <c r="C10" s="1163">
        <f>'Year 1'!C10:R10</f>
        <v>0</v>
      </c>
      <c r="D10" s="1076"/>
      <c r="E10" s="1076"/>
      <c r="F10" s="1076"/>
      <c r="G10" s="1076"/>
      <c r="H10" s="1076"/>
      <c r="I10" s="1076"/>
      <c r="J10" s="1076"/>
      <c r="K10" s="1076"/>
      <c r="L10" s="1076"/>
      <c r="M10" s="1076"/>
      <c r="N10" s="1076"/>
      <c r="O10" s="1076"/>
      <c r="P10" s="1076"/>
      <c r="Q10" s="1076"/>
      <c r="R10" s="1217"/>
      <c r="S10" s="1218">
        <f>'Year 1'!S10:Z10</f>
        <v>0</v>
      </c>
      <c r="T10" s="1076"/>
      <c r="U10" s="1076"/>
      <c r="V10" s="1076"/>
      <c r="W10" s="1076"/>
      <c r="X10" s="1076"/>
      <c r="Y10" s="1076"/>
      <c r="Z10" s="1115"/>
      <c r="AA10" s="58">
        <f>IF('Year 1'!AT3&gt;0,'Year 4'!AA10*(1+'Year 1'!AT3),'Year 1'!AA10)</f>
        <v>0</v>
      </c>
      <c r="AB10" s="293"/>
      <c r="AC10" s="293"/>
      <c r="AD10" s="293"/>
      <c r="AE10" s="157">
        <f t="shared" si="0"/>
        <v>0</v>
      </c>
      <c r="AF10" s="161"/>
      <c r="AG10" s="190">
        <f>(AA10/9*DATA!A$5*AC10)+(DATA!A$4*AC10)+(AA10/9*DATA!A$3*AD10)+(AA10/12*DATA!A$5*AB10)+(DATA!A$4*AB10)</f>
        <v>0</v>
      </c>
      <c r="AH10" s="352"/>
      <c r="AI10" s="307"/>
      <c r="AJ10" s="307"/>
      <c r="AK10" s="94">
        <f t="shared" si="1"/>
        <v>0</v>
      </c>
      <c r="AL10" s="591"/>
      <c r="AM10" s="23">
        <f>(AA10/9*DATA!A$5*AI10)+(DATA!A$4*AI10)+(AA10/9*DATA!A$3*AJ10)+(AA10/12*DATA!A$5*AH10)+(DATA!A$4*AH10)</f>
        <v>0</v>
      </c>
      <c r="AN10" s="97">
        <f t="shared" si="2"/>
        <v>0</v>
      </c>
      <c r="AO10" s="567"/>
      <c r="AP10" s="875">
        <f t="shared" si="3"/>
        <v>0</v>
      </c>
      <c r="AQ10" s="26"/>
      <c r="AR10" s="26"/>
      <c r="AS10" s="761" t="s">
        <v>27</v>
      </c>
      <c r="AT10" s="764">
        <f>(SUM(AG7:AG14))+(SUM(AG17:AG34))</f>
        <v>0</v>
      </c>
      <c r="AU10" s="26"/>
      <c r="AV10" s="26"/>
      <c r="AW10" s="26"/>
      <c r="AX10" s="26"/>
      <c r="AY10" s="26"/>
      <c r="AZ10" s="26"/>
      <c r="BA10" s="26"/>
      <c r="BB10" s="26"/>
      <c r="BC10" s="26"/>
      <c r="BD10" s="26"/>
      <c r="BE10" s="26"/>
      <c r="BF10" s="26"/>
      <c r="BG10" s="26"/>
      <c r="BH10" s="26"/>
      <c r="BI10" s="26"/>
      <c r="BJ10" s="26"/>
    </row>
    <row r="11" spans="1:62">
      <c r="A11" s="1075" t="str">
        <f>"5."</f>
        <v>5.</v>
      </c>
      <c r="B11" s="1076"/>
      <c r="C11" s="1163">
        <f>'Year 1'!C11:R11</f>
        <v>0</v>
      </c>
      <c r="D11" s="1076"/>
      <c r="E11" s="1076"/>
      <c r="F11" s="1076"/>
      <c r="G11" s="1076"/>
      <c r="H11" s="1076"/>
      <c r="I11" s="1076"/>
      <c r="J11" s="1076"/>
      <c r="K11" s="1076"/>
      <c r="L11" s="1076"/>
      <c r="M11" s="1076"/>
      <c r="N11" s="1076"/>
      <c r="O11" s="1076"/>
      <c r="P11" s="1076"/>
      <c r="Q11" s="1076"/>
      <c r="R11" s="1217"/>
      <c r="S11" s="1218">
        <f>'Year 1'!S11:Z11</f>
        <v>0</v>
      </c>
      <c r="T11" s="1076"/>
      <c r="U11" s="1076"/>
      <c r="V11" s="1076"/>
      <c r="W11" s="1076"/>
      <c r="X11" s="1076"/>
      <c r="Y11" s="1076"/>
      <c r="Z11" s="1115"/>
      <c r="AA11" s="58">
        <f>IF('Year 1'!AT3&gt;0,'Year 4'!AA11*(1+'Year 1'!AT3),'Year 1'!AA11)</f>
        <v>0</v>
      </c>
      <c r="AB11" s="293"/>
      <c r="AC11" s="293"/>
      <c r="AD11" s="293"/>
      <c r="AE11" s="157">
        <f t="shared" si="0"/>
        <v>0</v>
      </c>
      <c r="AF11" s="161"/>
      <c r="AG11" s="190">
        <f>(AA11/9*DATA!A$5*AC11)+(DATA!A$4*AC11)+(AA11/9*DATA!A$3*AD11)+(AA11/12*DATA!A$5*AB11)+(DATA!A$4*AB11)</f>
        <v>0</v>
      </c>
      <c r="AH11" s="352"/>
      <c r="AI11" s="309"/>
      <c r="AJ11" s="709"/>
      <c r="AK11" s="94">
        <f t="shared" si="1"/>
        <v>0</v>
      </c>
      <c r="AL11" s="591"/>
      <c r="AM11" s="23">
        <f>(AA11/9*DATA!A$5*AI11)+(DATA!A$4*AI11)+(AA11/9*DATA!A$3*AJ11)+(AA11/12*DATA!A$5*AH11)+(DATA!A$4*AH11)</f>
        <v>0</v>
      </c>
      <c r="AN11" s="60">
        <f t="shared" si="2"/>
        <v>0</v>
      </c>
      <c r="AO11" s="822"/>
      <c r="AP11" s="875">
        <f t="shared" si="3"/>
        <v>0</v>
      </c>
      <c r="AQ11" s="26"/>
      <c r="AR11" s="26"/>
      <c r="AS11" s="761" t="s">
        <v>28</v>
      </c>
      <c r="AT11" s="764">
        <f>SUM(AG38:AG47)</f>
        <v>0</v>
      </c>
      <c r="AU11" s="26"/>
      <c r="AV11" s="26"/>
      <c r="AW11" s="26"/>
      <c r="AX11" s="26"/>
      <c r="AY11" s="26"/>
      <c r="AZ11" s="26"/>
      <c r="BA11" s="26"/>
      <c r="BB11" s="26"/>
      <c r="BC11" s="26"/>
      <c r="BD11" s="26"/>
      <c r="BE11" s="26"/>
      <c r="BF11" s="26"/>
      <c r="BG11" s="26"/>
      <c r="BH11" s="26"/>
      <c r="BI11" s="26"/>
      <c r="BJ11" s="26"/>
    </row>
    <row r="12" spans="1:62">
      <c r="A12" s="1075" t="str">
        <f>"6."</f>
        <v>6.</v>
      </c>
      <c r="B12" s="1076"/>
      <c r="C12" s="1163">
        <f>'Year 1'!C12:R12</f>
        <v>0</v>
      </c>
      <c r="D12" s="1076"/>
      <c r="E12" s="1076"/>
      <c r="F12" s="1076"/>
      <c r="G12" s="1076"/>
      <c r="H12" s="1076"/>
      <c r="I12" s="1076"/>
      <c r="J12" s="1076"/>
      <c r="K12" s="1076"/>
      <c r="L12" s="1076"/>
      <c r="M12" s="1076"/>
      <c r="N12" s="1076"/>
      <c r="O12" s="1076"/>
      <c r="P12" s="1076"/>
      <c r="Q12" s="1076"/>
      <c r="R12" s="1217"/>
      <c r="S12" s="1218">
        <f>'Year 1'!S12:Z12</f>
        <v>0</v>
      </c>
      <c r="T12" s="1076"/>
      <c r="U12" s="1076"/>
      <c r="V12" s="1076"/>
      <c r="W12" s="1076"/>
      <c r="X12" s="1076"/>
      <c r="Y12" s="1076"/>
      <c r="Z12" s="1115"/>
      <c r="AA12" s="58">
        <f>IF('Year 1'!AT3&gt;0,'Year 4'!AA12*(1+'Year 1'!AT3),'Year 1'!AA12)</f>
        <v>0</v>
      </c>
      <c r="AB12" s="293"/>
      <c r="AC12" s="293"/>
      <c r="AD12" s="293"/>
      <c r="AE12" s="157">
        <f t="shared" si="0"/>
        <v>0</v>
      </c>
      <c r="AF12" s="161"/>
      <c r="AG12" s="190">
        <f>(AA12/9*DATA!A$5*AC12)+(DATA!A$4*AC12)+(AA12/9*DATA!A$3*AD12)+(AA12/12*DATA!A$5*AB12)+(DATA!A$4*AB12)</f>
        <v>0</v>
      </c>
      <c r="AH12" s="352"/>
      <c r="AI12" s="307"/>
      <c r="AJ12" s="307"/>
      <c r="AK12" s="94">
        <f t="shared" si="1"/>
        <v>0</v>
      </c>
      <c r="AL12" s="591"/>
      <c r="AM12" s="23">
        <f>(AA12/9*DATA!A$5*AI12)+(DATA!A$4*AI12)+(AA12/9*DATA!A$3*AJ12)+(AA12/12*DATA!A$5*AH12)+(DATA!A$4*AH12)</f>
        <v>0</v>
      </c>
      <c r="AN12" s="60">
        <f t="shared" si="2"/>
        <v>0</v>
      </c>
      <c r="AO12" s="822"/>
      <c r="AP12" s="875">
        <f t="shared" si="3"/>
        <v>0</v>
      </c>
      <c r="AQ12" s="26"/>
      <c r="AR12" s="26"/>
      <c r="AS12" s="761" t="s">
        <v>29</v>
      </c>
      <c r="AT12" s="764">
        <f>AG50</f>
        <v>0</v>
      </c>
      <c r="AU12" s="26"/>
      <c r="AV12" s="26"/>
      <c r="AW12" s="26"/>
      <c r="AX12" s="26"/>
      <c r="AY12" s="26"/>
      <c r="AZ12" s="26"/>
      <c r="BA12" s="26"/>
      <c r="BB12" s="26"/>
      <c r="BC12" s="26"/>
      <c r="BD12" s="26"/>
      <c r="BE12" s="26"/>
      <c r="BF12" s="26"/>
      <c r="BG12" s="26"/>
      <c r="BH12" s="26"/>
      <c r="BI12" s="26"/>
      <c r="BJ12" s="26"/>
    </row>
    <row r="13" spans="1:62">
      <c r="A13" s="1075" t="str">
        <f>"7."</f>
        <v>7.</v>
      </c>
      <c r="B13" s="1076"/>
      <c r="C13" s="1163">
        <f>'Year 1'!C13:R13</f>
        <v>0</v>
      </c>
      <c r="D13" s="1076"/>
      <c r="E13" s="1076"/>
      <c r="F13" s="1076"/>
      <c r="G13" s="1076"/>
      <c r="H13" s="1076"/>
      <c r="I13" s="1076"/>
      <c r="J13" s="1076"/>
      <c r="K13" s="1076"/>
      <c r="L13" s="1076"/>
      <c r="M13" s="1076"/>
      <c r="N13" s="1076"/>
      <c r="O13" s="1076"/>
      <c r="P13" s="1076"/>
      <c r="Q13" s="1076"/>
      <c r="R13" s="1217"/>
      <c r="S13" s="1218">
        <f>'Year 1'!S13:Z13</f>
        <v>0</v>
      </c>
      <c r="T13" s="1076"/>
      <c r="U13" s="1076"/>
      <c r="V13" s="1076"/>
      <c r="W13" s="1076"/>
      <c r="X13" s="1076"/>
      <c r="Y13" s="1076"/>
      <c r="Z13" s="1115"/>
      <c r="AA13" s="58">
        <f>IF('Year 1'!AT3&gt;0,'Year 4'!AA13*(1+'Year 1'!AT3),'Year 1'!AA13)</f>
        <v>0</v>
      </c>
      <c r="AB13" s="293"/>
      <c r="AC13" s="293"/>
      <c r="AD13" s="293"/>
      <c r="AE13" s="157">
        <f t="shared" si="0"/>
        <v>0</v>
      </c>
      <c r="AF13" s="161"/>
      <c r="AG13" s="190">
        <f>(AA13/9*DATA!A$5*AC13)+(DATA!A$4*AC13)+(AA13/9*DATA!A$3*AD13)+(AA13/12*DATA!A$5*AB13)+(DATA!A$4*AB13)</f>
        <v>0</v>
      </c>
      <c r="AH13" s="352"/>
      <c r="AI13" s="309"/>
      <c r="AJ13" s="709"/>
      <c r="AK13" s="23">
        <f t="shared" si="1"/>
        <v>0</v>
      </c>
      <c r="AL13" s="591"/>
      <c r="AM13" s="23">
        <f>(AA13/9*DATA!A$5*AI13)+(DATA!A$4*AI13)+(AA13/9*DATA!A$3*AJ13)+(AA13/12*DATA!A$5*AH13)+(DATA!A$4*AH13)</f>
        <v>0</v>
      </c>
      <c r="AN13" s="60">
        <f t="shared" si="2"/>
        <v>0</v>
      </c>
      <c r="AO13" s="822"/>
      <c r="AP13" s="875">
        <f t="shared" si="3"/>
        <v>0</v>
      </c>
      <c r="AQ13" s="26"/>
      <c r="AR13" s="26"/>
      <c r="AS13" s="761" t="s">
        <v>30</v>
      </c>
      <c r="AT13" s="764">
        <f>AG51</f>
        <v>0</v>
      </c>
      <c r="AU13" s="26"/>
      <c r="AV13" s="26"/>
      <c r="AW13" s="26"/>
      <c r="AX13" s="26"/>
      <c r="AY13" s="26"/>
      <c r="AZ13" s="26"/>
      <c r="BA13" s="26"/>
      <c r="BB13" s="26"/>
      <c r="BC13" s="26"/>
      <c r="BD13" s="26"/>
      <c r="BE13" s="26"/>
      <c r="BF13" s="26"/>
      <c r="BG13" s="26"/>
      <c r="BH13" s="26"/>
      <c r="BI13" s="26"/>
      <c r="BJ13" s="26"/>
    </row>
    <row r="14" spans="1:62">
      <c r="A14" s="1103" t="str">
        <f>"8."</f>
        <v>8.</v>
      </c>
      <c r="B14" s="1104"/>
      <c r="C14" s="1234">
        <f>'Year 1'!C14:R14</f>
        <v>0</v>
      </c>
      <c r="D14" s="1104"/>
      <c r="E14" s="1104"/>
      <c r="F14" s="1104"/>
      <c r="G14" s="1104"/>
      <c r="H14" s="1104"/>
      <c r="I14" s="1104"/>
      <c r="J14" s="1104"/>
      <c r="K14" s="1104"/>
      <c r="L14" s="1104"/>
      <c r="M14" s="1104"/>
      <c r="N14" s="1104"/>
      <c r="O14" s="1104"/>
      <c r="P14" s="1104"/>
      <c r="Q14" s="1104"/>
      <c r="R14" s="1235"/>
      <c r="S14" s="1236">
        <f>'Year 1'!S14:Z14</f>
        <v>0</v>
      </c>
      <c r="T14" s="1104"/>
      <c r="U14" s="1104"/>
      <c r="V14" s="1104"/>
      <c r="W14" s="1104"/>
      <c r="X14" s="1104"/>
      <c r="Y14" s="1104"/>
      <c r="Z14" s="1237"/>
      <c r="AA14" s="58">
        <f>IF('Year 1'!AT3&gt;0,'Year 4'!AA14*(1+'Year 1'!AT3),'Year 1'!AA14)</f>
        <v>0</v>
      </c>
      <c r="AB14" s="293"/>
      <c r="AC14" s="293"/>
      <c r="AD14" s="293"/>
      <c r="AE14" s="157">
        <f t="shared" si="0"/>
        <v>0</v>
      </c>
      <c r="AF14" s="161"/>
      <c r="AG14" s="191">
        <f>(AA14/9*DATA!A$5*AC14)+(DATA!A$4*AC14)+(AA14/9*DATA!A$3*AD14)+(AA14/12*DATA!A$5*AB14)+(DATA!A$4*AB14)</f>
        <v>0</v>
      </c>
      <c r="AH14" s="353"/>
      <c r="AI14" s="313"/>
      <c r="AJ14" s="354"/>
      <c r="AK14" s="31">
        <f t="shared" si="1"/>
        <v>0</v>
      </c>
      <c r="AL14" s="591"/>
      <c r="AM14" s="31">
        <f>(AA14/9*DATA!A$5*AI14)+(DATA!A$4*AI14)+(AA14/9*DATA!A$3*AJ14)+(AA14/12*DATA!A$5*AH14)+(DATA!A$4*AH14)</f>
        <v>0</v>
      </c>
      <c r="AN14" s="63">
        <f t="shared" si="2"/>
        <v>0</v>
      </c>
      <c r="AO14" s="822"/>
      <c r="AP14" s="876">
        <f t="shared" si="3"/>
        <v>0</v>
      </c>
      <c r="AQ14" s="26"/>
      <c r="AR14" s="26"/>
      <c r="AS14" s="761" t="s">
        <v>31</v>
      </c>
      <c r="AT14" s="764">
        <f>AG62</f>
        <v>0</v>
      </c>
      <c r="AU14" s="26"/>
      <c r="AV14" s="26"/>
      <c r="AW14" s="26"/>
      <c r="AX14" s="26"/>
      <c r="AY14" s="26"/>
      <c r="AZ14" s="26"/>
      <c r="BA14" s="26"/>
      <c r="BB14" s="26"/>
      <c r="BC14" s="26"/>
      <c r="BD14" s="26"/>
      <c r="BE14" s="26"/>
      <c r="BF14" s="26"/>
      <c r="BG14" s="26"/>
      <c r="BH14" s="26"/>
      <c r="BI14" s="26"/>
      <c r="BJ14" s="26"/>
    </row>
    <row r="15" spans="1:62" ht="13.5" thickBot="1">
      <c r="A15" s="1198" t="s">
        <v>32</v>
      </c>
      <c r="B15" s="1144"/>
      <c r="C15" s="1144"/>
      <c r="D15" s="1144"/>
      <c r="E15" s="1144"/>
      <c r="F15" s="1144"/>
      <c r="G15" s="1144"/>
      <c r="H15" s="1144"/>
      <c r="I15" s="1144"/>
      <c r="J15" s="1144"/>
      <c r="K15" s="1144"/>
      <c r="L15" s="1144"/>
      <c r="M15" s="1144"/>
      <c r="N15" s="1144"/>
      <c r="O15" s="1144"/>
      <c r="P15" s="1144"/>
      <c r="Q15" s="1144"/>
      <c r="R15" s="1144"/>
      <c r="S15" s="1144"/>
      <c r="T15" s="1144"/>
      <c r="U15" s="1144"/>
      <c r="V15" s="1144"/>
      <c r="W15" s="1144"/>
      <c r="X15" s="1144"/>
      <c r="Y15" s="1144"/>
      <c r="Z15" s="1144"/>
      <c r="AA15" s="1144"/>
      <c r="AB15" s="1144"/>
      <c r="AC15" s="1144"/>
      <c r="AD15" s="1144"/>
      <c r="AE15" s="1199"/>
      <c r="AF15" s="161"/>
      <c r="AG15" s="192">
        <f>SUM(AE7:AG14)</f>
        <v>0</v>
      </c>
      <c r="AH15" s="263"/>
      <c r="AI15" s="264"/>
      <c r="AJ15" s="266"/>
      <c r="AK15" s="710"/>
      <c r="AL15" s="563"/>
      <c r="AM15" s="33">
        <f>SUM(AK7:AM14)</f>
        <v>0</v>
      </c>
      <c r="AN15" s="277"/>
      <c r="AO15" s="819"/>
      <c r="AP15" s="858">
        <f>SUM(AN7:AP14)</f>
        <v>0</v>
      </c>
      <c r="AQ15" s="26"/>
      <c r="AR15" s="26"/>
      <c r="AS15" s="762" t="s">
        <v>33</v>
      </c>
      <c r="AT15" s="765">
        <f>AG63+AG65</f>
        <v>0</v>
      </c>
      <c r="AU15" s="26"/>
      <c r="AV15" s="26"/>
      <c r="AW15" s="26"/>
      <c r="AX15" s="26"/>
      <c r="AY15" s="26"/>
      <c r="AZ15" s="26"/>
      <c r="BA15" s="26"/>
      <c r="BB15" s="26"/>
      <c r="BC15" s="26"/>
      <c r="BD15" s="26"/>
      <c r="BE15" s="26"/>
      <c r="BF15" s="26"/>
      <c r="BG15" s="26"/>
      <c r="BH15" s="26"/>
      <c r="BI15" s="26"/>
      <c r="BJ15" s="26"/>
    </row>
    <row r="16" spans="1:62">
      <c r="A16" s="1184" t="s">
        <v>34</v>
      </c>
      <c r="B16" s="1057"/>
      <c r="C16" s="1057"/>
      <c r="D16" s="1057"/>
      <c r="E16" s="1057"/>
      <c r="F16" s="1057"/>
      <c r="G16" s="1057"/>
      <c r="H16" s="1057"/>
      <c r="I16" s="1057"/>
      <c r="J16" s="1057"/>
      <c r="K16" s="1057"/>
      <c r="L16" s="1057"/>
      <c r="M16" s="1057"/>
      <c r="N16" s="1057"/>
      <c r="O16" s="1057"/>
      <c r="P16" s="1057"/>
      <c r="Q16" s="1057"/>
      <c r="R16" s="1057"/>
      <c r="S16" s="1057"/>
      <c r="T16" s="1057"/>
      <c r="U16" s="1057"/>
      <c r="V16" s="1057"/>
      <c r="W16" s="1057"/>
      <c r="X16" s="1057"/>
      <c r="Y16" s="1057"/>
      <c r="Z16" s="1057"/>
      <c r="AA16" s="1057"/>
      <c r="AB16" s="1057"/>
      <c r="AC16" s="1057"/>
      <c r="AD16" s="1057"/>
      <c r="AE16" s="1057"/>
      <c r="AF16" s="165"/>
      <c r="AG16" s="801"/>
      <c r="AH16" s="261"/>
      <c r="AI16" s="201"/>
      <c r="AJ16" s="234"/>
      <c r="AK16" s="620"/>
      <c r="AL16" s="618"/>
      <c r="AM16" s="620"/>
      <c r="AN16" s="276"/>
      <c r="AO16" s="619"/>
      <c r="AP16" s="859"/>
      <c r="AQ16" s="26"/>
      <c r="AR16" s="26"/>
      <c r="AS16" s="761" t="s">
        <v>35</v>
      </c>
      <c r="AT16" s="764">
        <f>AG64</f>
        <v>0</v>
      </c>
      <c r="AU16" s="26"/>
      <c r="AV16" s="26"/>
      <c r="AW16" s="26"/>
      <c r="AX16" s="26"/>
      <c r="AY16" s="26"/>
      <c r="AZ16" s="26"/>
      <c r="BA16" s="26"/>
      <c r="BB16" s="26"/>
      <c r="BC16" s="26"/>
      <c r="BD16" s="26"/>
      <c r="BE16" s="26"/>
      <c r="BF16" s="26"/>
      <c r="BG16" s="26"/>
      <c r="BH16" s="26"/>
      <c r="BI16" s="26"/>
      <c r="BJ16" s="26"/>
    </row>
    <row r="17" spans="1:62">
      <c r="A17" s="1118" t="s">
        <v>36</v>
      </c>
      <c r="B17" s="1069"/>
      <c r="C17" s="1069"/>
      <c r="D17" s="676"/>
      <c r="E17" s="166" t="s">
        <v>37</v>
      </c>
      <c r="F17" s="1113" t="s">
        <v>38</v>
      </c>
      <c r="G17" s="1069"/>
      <c r="H17" s="1069"/>
      <c r="I17" s="1069"/>
      <c r="J17" s="1069"/>
      <c r="K17" s="1069"/>
      <c r="L17" s="1069"/>
      <c r="M17" s="1069"/>
      <c r="N17" s="1069"/>
      <c r="O17" s="1069"/>
      <c r="P17" s="1069"/>
      <c r="Q17" s="1069"/>
      <c r="R17" s="1069"/>
      <c r="S17" s="1069"/>
      <c r="T17" s="1069"/>
      <c r="U17" s="1069"/>
      <c r="V17" s="1069"/>
      <c r="W17" s="1069"/>
      <c r="X17" s="1069"/>
      <c r="Y17" s="1069"/>
      <c r="Z17" s="1069"/>
      <c r="AA17" s="294">
        <f>IF('Year 1'!AT3&gt;0,('Year 4'!AA17*(1+'Year 1'!AT3)),'Year 1'!AA17)</f>
        <v>0</v>
      </c>
      <c r="AB17" s="355"/>
      <c r="AC17" s="258"/>
      <c r="AD17" s="232"/>
      <c r="AE17" s="36">
        <f>AA17*AB17/12*D17</f>
        <v>0</v>
      </c>
      <c r="AF17" s="161"/>
      <c r="AG17" s="672">
        <f>(AE17*DATA!A$5)+(DATA!A$4*AB17*D17)</f>
        <v>0</v>
      </c>
      <c r="AH17" s="357"/>
      <c r="AI17" s="198"/>
      <c r="AJ17" s="229"/>
      <c r="AK17" s="94">
        <f>AA17*AH17/12*D17</f>
        <v>0</v>
      </c>
      <c r="AL17" s="594"/>
      <c r="AM17" s="23">
        <f>(AK17*DATA!A$5)+(DATA!A$4*AH17)</f>
        <v>0</v>
      </c>
      <c r="AN17" s="60">
        <f t="shared" ref="AN17:AN34" si="4">AE17+AK17</f>
        <v>0</v>
      </c>
      <c r="AO17" s="822"/>
      <c r="AP17" s="875">
        <f t="shared" ref="AP17:AP34" si="5">AG17+AM17</f>
        <v>0</v>
      </c>
      <c r="AQ17" s="26"/>
      <c r="AR17" s="26"/>
      <c r="AS17" s="761" t="s">
        <v>39</v>
      </c>
      <c r="AT17" s="764">
        <f>SUM(AH66:AH70)</f>
        <v>0</v>
      </c>
      <c r="AU17" s="26"/>
      <c r="AV17" s="26"/>
      <c r="AW17" s="26"/>
      <c r="AX17" s="26"/>
      <c r="AY17" s="26"/>
      <c r="AZ17" s="26"/>
      <c r="BA17" s="26"/>
      <c r="BB17" s="26"/>
      <c r="BC17" s="26"/>
      <c r="BD17" s="26"/>
      <c r="BE17" s="26"/>
      <c r="BF17" s="26"/>
      <c r="BG17" s="26"/>
      <c r="BH17" s="26"/>
      <c r="BI17" s="26"/>
      <c r="BJ17" s="26"/>
    </row>
    <row r="18" spans="1:62">
      <c r="A18" s="1119" t="s">
        <v>40</v>
      </c>
      <c r="B18" s="1313"/>
      <c r="C18" s="1313"/>
      <c r="D18" s="677"/>
      <c r="E18" s="167" t="s">
        <v>37</v>
      </c>
      <c r="F18" s="1114" t="s">
        <v>41</v>
      </c>
      <c r="G18" s="1076"/>
      <c r="H18" s="1076"/>
      <c r="I18" s="1076"/>
      <c r="J18" s="1076"/>
      <c r="K18" s="1076"/>
      <c r="L18" s="1076"/>
      <c r="M18" s="1076"/>
      <c r="N18" s="1076"/>
      <c r="O18" s="1076"/>
      <c r="P18" s="1076"/>
      <c r="Q18" s="1076"/>
      <c r="R18" s="1076"/>
      <c r="S18" s="1076"/>
      <c r="T18" s="1076"/>
      <c r="U18" s="1076"/>
      <c r="V18" s="1076"/>
      <c r="W18" s="1076"/>
      <c r="X18" s="1076"/>
      <c r="Y18" s="1076"/>
      <c r="Z18" s="1115"/>
      <c r="AA18" s="295">
        <f>IF('Year 1'!AT3&gt;0,('Year 4'!AA18*(1+'Year 1'!AT3)),'Year 1'!AA18)</f>
        <v>0</v>
      </c>
      <c r="AB18" s="257"/>
      <c r="AC18" s="422"/>
      <c r="AD18" s="259">
        <v>0</v>
      </c>
      <c r="AE18" s="36">
        <f>AA18*AC18/9*D18+AA18/9*AD18</f>
        <v>0</v>
      </c>
      <c r="AF18" s="161"/>
      <c r="AG18" s="672">
        <f>AE18*DATA!A$6</f>
        <v>0</v>
      </c>
      <c r="AH18" s="199"/>
      <c r="AI18" s="423"/>
      <c r="AJ18" s="198"/>
      <c r="AK18" s="94">
        <f>AA18*AI18/9*D18</f>
        <v>0</v>
      </c>
      <c r="AL18" s="594"/>
      <c r="AM18" s="23">
        <f>AK18*DATA!A6</f>
        <v>0</v>
      </c>
      <c r="AN18" s="63">
        <f t="shared" si="4"/>
        <v>0</v>
      </c>
      <c r="AO18" s="822"/>
      <c r="AP18" s="875">
        <f t="shared" si="5"/>
        <v>0</v>
      </c>
      <c r="AQ18" s="26"/>
      <c r="AR18" s="26"/>
      <c r="AS18" s="761" t="s">
        <v>42</v>
      </c>
      <c r="AT18" s="764">
        <f>SUM($AI$66:$AI$70)</f>
        <v>0</v>
      </c>
      <c r="AU18" s="26"/>
      <c r="AV18" s="26"/>
      <c r="AW18" s="26"/>
      <c r="AX18" s="26"/>
      <c r="AY18" s="26"/>
      <c r="AZ18" s="26"/>
      <c r="BA18" s="26"/>
      <c r="BB18" s="26"/>
      <c r="BC18" s="26"/>
      <c r="BD18" s="26"/>
      <c r="BE18" s="26"/>
      <c r="BF18" s="26"/>
      <c r="BG18" s="26"/>
      <c r="BH18" s="26"/>
      <c r="BI18" s="26"/>
      <c r="BJ18" s="26"/>
    </row>
    <row r="19" spans="1:62">
      <c r="A19" s="1119" t="s">
        <v>43</v>
      </c>
      <c r="B19" s="1313"/>
      <c r="C19" s="1313"/>
      <c r="D19" s="677"/>
      <c r="E19" s="167" t="s">
        <v>37</v>
      </c>
      <c r="F19" s="1114" t="s">
        <v>44</v>
      </c>
      <c r="G19" s="1076"/>
      <c r="H19" s="1076"/>
      <c r="I19" s="1076"/>
      <c r="J19" s="1076"/>
      <c r="K19" s="1076"/>
      <c r="L19" s="1076"/>
      <c r="M19" s="1076"/>
      <c r="N19" s="1076"/>
      <c r="O19" s="1076"/>
      <c r="P19" s="1076"/>
      <c r="Q19" s="1076"/>
      <c r="R19" s="1076"/>
      <c r="S19" s="1076"/>
      <c r="T19" s="1076"/>
      <c r="U19" s="1076"/>
      <c r="V19" s="1076"/>
      <c r="W19" s="1076"/>
      <c r="X19" s="1076"/>
      <c r="Y19" s="1076"/>
      <c r="Z19" s="1115"/>
      <c r="AA19" s="295">
        <f>IF('Year 1'!AT3&gt;0,('Year 4'!AA19*(1+'Year 1'!AT3)),'Year 1'!AA19)</f>
        <v>0</v>
      </c>
      <c r="AB19" s="257"/>
      <c r="AC19" s="341"/>
      <c r="AD19" s="259"/>
      <c r="AE19" s="36">
        <f>AA19*AC19/9*D19+AA19/9*AD19</f>
        <v>0</v>
      </c>
      <c r="AF19" s="161"/>
      <c r="AG19" s="672">
        <f>AE19*DATA!A$6</f>
        <v>0</v>
      </c>
      <c r="AH19" s="198"/>
      <c r="AI19" s="420"/>
      <c r="AJ19" s="198"/>
      <c r="AK19" s="94">
        <f t="shared" ref="AK19:AK20" si="6">AA19*AI19/9*D19</f>
        <v>0</v>
      </c>
      <c r="AL19" s="594"/>
      <c r="AM19" s="23">
        <f>AK19*DATA!A6</f>
        <v>0</v>
      </c>
      <c r="AN19" s="63">
        <f t="shared" si="4"/>
        <v>0</v>
      </c>
      <c r="AO19" s="822"/>
      <c r="AP19" s="875">
        <f t="shared" si="5"/>
        <v>0</v>
      </c>
      <c r="AQ19" s="26"/>
      <c r="AR19" s="26"/>
      <c r="AS19" s="761" t="s">
        <v>45</v>
      </c>
      <c r="AT19" s="764">
        <f>AG71</f>
        <v>0</v>
      </c>
      <c r="AU19" s="26"/>
      <c r="AV19" s="26"/>
      <c r="AW19" s="26"/>
      <c r="AX19" s="26"/>
      <c r="AY19" s="26"/>
      <c r="AZ19" s="26"/>
      <c r="BA19" s="26"/>
      <c r="BB19" s="26"/>
      <c r="BC19" s="26"/>
      <c r="BD19" s="26"/>
      <c r="BE19" s="26"/>
      <c r="BF19" s="26"/>
      <c r="BG19" s="26"/>
      <c r="BH19" s="26"/>
      <c r="BI19" s="26"/>
      <c r="BJ19" s="26"/>
    </row>
    <row r="20" spans="1:62">
      <c r="A20" s="1119" t="s">
        <v>46</v>
      </c>
      <c r="B20" s="1313"/>
      <c r="C20" s="1313"/>
      <c r="D20" s="677"/>
      <c r="E20" s="167" t="s">
        <v>37</v>
      </c>
      <c r="F20" s="1114" t="s">
        <v>47</v>
      </c>
      <c r="G20" s="1076"/>
      <c r="H20" s="1076"/>
      <c r="I20" s="1076"/>
      <c r="J20" s="1076"/>
      <c r="K20" s="1076"/>
      <c r="L20" s="1076"/>
      <c r="M20" s="1076"/>
      <c r="N20" s="1076"/>
      <c r="O20" s="1076"/>
      <c r="P20" s="1076"/>
      <c r="Q20" s="1076"/>
      <c r="R20" s="1076"/>
      <c r="S20" s="1076"/>
      <c r="T20" s="1076"/>
      <c r="U20" s="1076"/>
      <c r="V20" s="1076"/>
      <c r="W20" s="1076"/>
      <c r="X20" s="1076"/>
      <c r="Y20" s="1076"/>
      <c r="Z20" s="1115"/>
      <c r="AA20" s="295">
        <f>IF('Year 1'!AT3&gt;0,('Year 4'!AA20*(1+'Year 1'!AT3)),'Year 1'!AA20)</f>
        <v>0</v>
      </c>
      <c r="AB20" s="257"/>
      <c r="AC20" s="341"/>
      <c r="AD20" s="259"/>
      <c r="AE20" s="36">
        <f>AA20*AC20/9*D20+AA20/9*AD20</f>
        <v>0</v>
      </c>
      <c r="AF20" s="161"/>
      <c r="AG20" s="672">
        <f>AE20*DATA!A$6</f>
        <v>0</v>
      </c>
      <c r="AH20" s="198"/>
      <c r="AI20" s="420"/>
      <c r="AJ20" s="198"/>
      <c r="AK20" s="94">
        <f t="shared" si="6"/>
        <v>0</v>
      </c>
      <c r="AL20" s="594"/>
      <c r="AM20" s="23">
        <f>AK20*DATA!A6</f>
        <v>0</v>
      </c>
      <c r="AN20" s="63">
        <f t="shared" si="4"/>
        <v>0</v>
      </c>
      <c r="AO20" s="822"/>
      <c r="AP20" s="875">
        <f t="shared" si="5"/>
        <v>0</v>
      </c>
      <c r="AQ20" s="26"/>
      <c r="AR20" s="26"/>
      <c r="AS20" s="761" t="s">
        <v>48</v>
      </c>
      <c r="AT20" s="764">
        <f>SUM(AG54:AG58)</f>
        <v>0</v>
      </c>
      <c r="AU20" s="26"/>
      <c r="AV20" s="26"/>
      <c r="AW20" s="26"/>
      <c r="AX20" s="26"/>
      <c r="AY20" s="26"/>
      <c r="AZ20" s="26"/>
      <c r="BA20" s="26"/>
      <c r="BB20" s="26"/>
      <c r="BC20" s="26"/>
      <c r="BD20" s="26"/>
      <c r="BE20" s="26"/>
      <c r="BF20" s="26"/>
      <c r="BG20" s="26"/>
      <c r="BH20" s="26"/>
      <c r="BI20" s="26"/>
      <c r="BJ20" s="26"/>
    </row>
    <row r="21" spans="1:62">
      <c r="A21" s="1119" t="s">
        <v>49</v>
      </c>
      <c r="B21" s="1076"/>
      <c r="C21" s="1076"/>
      <c r="D21" s="677"/>
      <c r="E21" s="167" t="s">
        <v>37</v>
      </c>
      <c r="F21" s="1114" t="s">
        <v>50</v>
      </c>
      <c r="G21" s="1076"/>
      <c r="H21" s="1076"/>
      <c r="I21" s="1076"/>
      <c r="J21" s="1076"/>
      <c r="K21" s="1076"/>
      <c r="L21" s="1076"/>
      <c r="M21" s="1076"/>
      <c r="N21" s="1076"/>
      <c r="O21" s="1076"/>
      <c r="P21" s="1076"/>
      <c r="Q21" s="1076"/>
      <c r="R21" s="1076"/>
      <c r="S21" s="1076"/>
      <c r="T21" s="1076"/>
      <c r="U21" s="1076"/>
      <c r="V21" s="1076"/>
      <c r="W21" s="1076"/>
      <c r="X21" s="1076"/>
      <c r="Y21" s="1076"/>
      <c r="Z21" s="1115"/>
      <c r="AA21" s="296">
        <f>IF('Year 1'!AT3&gt;0,('Year 4'!AA21*(1+'Year 1'!AT3)),'Year 1'!AA21)</f>
        <v>0</v>
      </c>
      <c r="AB21" s="1288"/>
      <c r="AC21" s="1125"/>
      <c r="AD21" s="330"/>
      <c r="AE21" s="36">
        <f>AA21*AD21/3*D21</f>
        <v>0</v>
      </c>
      <c r="AF21" s="161"/>
      <c r="AG21" s="672">
        <f>AE21*DATA!A3</f>
        <v>0</v>
      </c>
      <c r="AH21" s="1317"/>
      <c r="AI21" s="1125"/>
      <c r="AJ21" s="358"/>
      <c r="AK21" s="94">
        <f>AA21*AJ21/3*D21</f>
        <v>0</v>
      </c>
      <c r="AL21" s="594"/>
      <c r="AM21" s="23">
        <f>AK21*DATA!A3</f>
        <v>0</v>
      </c>
      <c r="AN21" s="60">
        <f t="shared" si="4"/>
        <v>0</v>
      </c>
      <c r="AO21" s="822"/>
      <c r="AP21" s="875">
        <f t="shared" si="5"/>
        <v>0</v>
      </c>
      <c r="AQ21" s="26"/>
      <c r="AR21" s="26"/>
      <c r="AS21" s="761" t="s">
        <v>51</v>
      </c>
      <c r="AT21" s="764">
        <f>AG80</f>
        <v>0</v>
      </c>
      <c r="AU21" s="26"/>
      <c r="AV21" s="26"/>
      <c r="AW21" s="26"/>
      <c r="AX21" s="26"/>
      <c r="AY21" s="26"/>
      <c r="AZ21" s="26"/>
      <c r="BA21" s="26"/>
      <c r="BB21" s="26"/>
      <c r="BC21" s="26"/>
      <c r="BD21" s="26"/>
      <c r="BE21" s="26"/>
      <c r="BF21" s="26"/>
      <c r="BG21" s="26"/>
      <c r="BH21" s="26"/>
      <c r="BI21" s="26"/>
      <c r="BJ21" s="26"/>
    </row>
    <row r="22" spans="1:62">
      <c r="A22" s="1119" t="s">
        <v>52</v>
      </c>
      <c r="B22" s="1076"/>
      <c r="C22" s="1076"/>
      <c r="D22" s="679"/>
      <c r="E22" s="167" t="s">
        <v>37</v>
      </c>
      <c r="F22" s="1126" t="str">
        <f>'Year 4'!F22:Z22</f>
        <v xml:space="preserve">Other - full time benefited </v>
      </c>
      <c r="G22" s="1063"/>
      <c r="H22" s="1063"/>
      <c r="I22" s="1063"/>
      <c r="J22" s="1063"/>
      <c r="K22" s="1063"/>
      <c r="L22" s="1063"/>
      <c r="M22" s="1063"/>
      <c r="N22" s="1063"/>
      <c r="O22" s="1063"/>
      <c r="P22" s="1063"/>
      <c r="Q22" s="1063"/>
      <c r="R22" s="1063"/>
      <c r="S22" s="1063"/>
      <c r="T22" s="1063"/>
      <c r="U22" s="1063"/>
      <c r="V22" s="1063"/>
      <c r="W22" s="1063"/>
      <c r="X22" s="1063"/>
      <c r="Y22" s="1063"/>
      <c r="Z22" s="1064"/>
      <c r="AA22" s="297">
        <f>IF('Year 1'!AT3&gt;0,('Year 4'!AA22*(1+'Year 1'!AT3)),'Year 1'!AA22)</f>
        <v>0</v>
      </c>
      <c r="AB22" s="342"/>
      <c r="AC22" s="1207"/>
      <c r="AD22" s="1125"/>
      <c r="AE22" s="36">
        <f t="shared" ref="AE22:AE34" si="7">AA22*AB22/12*D22</f>
        <v>0</v>
      </c>
      <c r="AF22" s="161"/>
      <c r="AG22" s="672">
        <f>(AE22*DATA!A$5)+(DATA!A$4*AB22*D22)</f>
        <v>0</v>
      </c>
      <c r="AH22" s="917"/>
      <c r="AI22" s="1116"/>
      <c r="AJ22" s="1254"/>
      <c r="AK22" s="94">
        <f t="shared" ref="AK22:AK34" si="8">AA22*AH22/12*D22</f>
        <v>0</v>
      </c>
      <c r="AL22" s="594"/>
      <c r="AM22" s="568">
        <f>(AK22*DATA!A$5)+(DATA!A$4*AH22)</f>
        <v>0</v>
      </c>
      <c r="AN22" s="99">
        <f t="shared" si="4"/>
        <v>0</v>
      </c>
      <c r="AO22" s="822"/>
      <c r="AP22" s="875">
        <f t="shared" si="5"/>
        <v>0</v>
      </c>
      <c r="AQ22" s="26"/>
      <c r="AR22" s="26"/>
      <c r="AS22" s="763"/>
      <c r="AT22" s="766"/>
      <c r="AU22" s="26"/>
      <c r="AV22" s="26"/>
      <c r="AW22" s="26"/>
      <c r="AX22" s="26"/>
      <c r="AY22" s="26"/>
      <c r="AZ22" s="26"/>
      <c r="BA22" s="26"/>
      <c r="BB22" s="26"/>
      <c r="BC22" s="26"/>
      <c r="BD22" s="26"/>
      <c r="BE22" s="26"/>
      <c r="BF22" s="26"/>
      <c r="BG22" s="26"/>
      <c r="BH22" s="26"/>
      <c r="BI22" s="26"/>
      <c r="BJ22" s="26"/>
    </row>
    <row r="23" spans="1:62" ht="15.75" outlineLevel="1">
      <c r="A23" s="1119" t="s">
        <v>54</v>
      </c>
      <c r="B23" s="1076"/>
      <c r="C23" s="1076"/>
      <c r="D23" s="677"/>
      <c r="E23" s="168" t="s">
        <v>37</v>
      </c>
      <c r="F23" s="1126" t="str">
        <f>'Year 4'!F28:Z28</f>
        <v xml:space="preserve">Other - full time benefited </v>
      </c>
      <c r="G23" s="1063"/>
      <c r="H23" s="1063"/>
      <c r="I23" s="1063"/>
      <c r="J23" s="1063"/>
      <c r="K23" s="1063"/>
      <c r="L23" s="1063"/>
      <c r="M23" s="1063"/>
      <c r="N23" s="1063"/>
      <c r="O23" s="1063"/>
      <c r="P23" s="1063"/>
      <c r="Q23" s="1063"/>
      <c r="R23" s="1063"/>
      <c r="S23" s="1063"/>
      <c r="T23" s="1063"/>
      <c r="U23" s="1063"/>
      <c r="V23" s="1063"/>
      <c r="W23" s="1063"/>
      <c r="X23" s="1063"/>
      <c r="Y23" s="1063"/>
      <c r="Z23" s="1064"/>
      <c r="AA23" s="297">
        <f>IF('Year 1'!AT3&gt;0,('Year 4'!AA23*(1+'Year 1'!AT3)),'Year 1'!AA23)</f>
        <v>0</v>
      </c>
      <c r="AB23" s="356"/>
      <c r="AC23" s="1207"/>
      <c r="AD23" s="1125"/>
      <c r="AE23" s="36">
        <f t="shared" ref="AE23:AE28" si="9">AA23*AB23/12*D23</f>
        <v>0</v>
      </c>
      <c r="AF23" s="161"/>
      <c r="AG23" s="672">
        <f>(AE23*DATA!A$5)+(DATA!A$4*AB23*D23)</f>
        <v>0</v>
      </c>
      <c r="AH23" s="918"/>
      <c r="AI23" s="1116"/>
      <c r="AJ23" s="1254"/>
      <c r="AK23" s="94">
        <f t="shared" ref="AK23:AK28" si="10">AA23*AH23/12*D23</f>
        <v>0</v>
      </c>
      <c r="AL23" s="579"/>
      <c r="AM23" s="570">
        <f>(AK23*DATA!A$5)+(DATA!A$4*AH23)</f>
        <v>0</v>
      </c>
      <c r="AN23" s="99">
        <f t="shared" ref="AN23:AN28" si="11">AE23+AK23</f>
        <v>0</v>
      </c>
      <c r="AO23" s="822"/>
      <c r="AP23" s="875">
        <f t="shared" ref="AP23:AP28" si="12">AG23+AM23</f>
        <v>0</v>
      </c>
      <c r="AQ23" s="26"/>
      <c r="AR23" s="26"/>
      <c r="AS23" s="768" t="s">
        <v>55</v>
      </c>
      <c r="AT23" s="769">
        <f>SUM($AT$8:$AT$21)</f>
        <v>0</v>
      </c>
      <c r="AU23" s="26"/>
      <c r="AV23" s="26"/>
      <c r="AW23" s="26"/>
      <c r="AX23" s="26"/>
      <c r="AY23" s="26"/>
      <c r="AZ23" s="26"/>
      <c r="BA23" s="26"/>
      <c r="BB23" s="26"/>
      <c r="BC23" s="26"/>
      <c r="BD23" s="26"/>
      <c r="BE23" s="26"/>
      <c r="BF23" s="26"/>
      <c r="BG23" s="26"/>
      <c r="BH23" s="26"/>
      <c r="BI23" s="26"/>
      <c r="BJ23" s="26"/>
    </row>
    <row r="24" spans="1:62" outlineLevel="1">
      <c r="A24" s="1119" t="s">
        <v>56</v>
      </c>
      <c r="B24" s="1076"/>
      <c r="C24" s="1076"/>
      <c r="D24" s="677"/>
      <c r="E24" s="168" t="s">
        <v>37</v>
      </c>
      <c r="F24" s="1126" t="str">
        <f>'Year 4'!F28:Z28</f>
        <v xml:space="preserve">Other - full time benefited </v>
      </c>
      <c r="G24" s="1063"/>
      <c r="H24" s="1063"/>
      <c r="I24" s="1063"/>
      <c r="J24" s="1063"/>
      <c r="K24" s="1063"/>
      <c r="L24" s="1063"/>
      <c r="M24" s="1063"/>
      <c r="N24" s="1063"/>
      <c r="O24" s="1063"/>
      <c r="P24" s="1063"/>
      <c r="Q24" s="1063"/>
      <c r="R24" s="1063"/>
      <c r="S24" s="1063"/>
      <c r="T24" s="1063"/>
      <c r="U24" s="1063"/>
      <c r="V24" s="1063"/>
      <c r="W24" s="1063"/>
      <c r="X24" s="1063"/>
      <c r="Y24" s="1063"/>
      <c r="Z24" s="1064"/>
      <c r="AA24" s="297">
        <f>IF('Year 1'!AT3&gt;0,('Year 4'!AA24*(1+'Year 1'!AT3)),'Year 1'!AA24)</f>
        <v>0</v>
      </c>
      <c r="AB24" s="356"/>
      <c r="AC24" s="1207"/>
      <c r="AD24" s="1125"/>
      <c r="AE24" s="36">
        <f t="shared" si="9"/>
        <v>0</v>
      </c>
      <c r="AF24" s="161"/>
      <c r="AG24" s="672">
        <f>(AE24*DATA!A$5)+(DATA!A$4*AB24*D24)</f>
        <v>0</v>
      </c>
      <c r="AH24" s="918"/>
      <c r="AI24" s="1116"/>
      <c r="AJ24" s="1254"/>
      <c r="AK24" s="94">
        <f t="shared" si="10"/>
        <v>0</v>
      </c>
      <c r="AL24" s="579"/>
      <c r="AM24" s="570">
        <f>(AK24*DATA!A$5)+(DATA!A$4*AH24)</f>
        <v>0</v>
      </c>
      <c r="AN24" s="99">
        <f t="shared" si="11"/>
        <v>0</v>
      </c>
      <c r="AO24" s="822"/>
      <c r="AP24" s="875">
        <f t="shared" si="12"/>
        <v>0</v>
      </c>
      <c r="AQ24" s="26"/>
      <c r="AR24" s="26"/>
      <c r="AS24" s="26"/>
      <c r="AT24" s="26"/>
      <c r="AU24" s="26"/>
      <c r="AV24" s="26"/>
      <c r="AW24" s="26"/>
      <c r="AX24" s="26"/>
      <c r="AY24" s="26"/>
      <c r="AZ24" s="26"/>
      <c r="BA24" s="26"/>
      <c r="BB24" s="26"/>
      <c r="BC24" s="26"/>
      <c r="BD24" s="26"/>
      <c r="BE24" s="26"/>
      <c r="BF24" s="26"/>
      <c r="BG24" s="26"/>
      <c r="BH24" s="26"/>
      <c r="BI24" s="26"/>
      <c r="BJ24" s="26"/>
    </row>
    <row r="25" spans="1:62" outlineLevel="1">
      <c r="A25" s="1119" t="s">
        <v>57</v>
      </c>
      <c r="B25" s="1076"/>
      <c r="C25" s="1076"/>
      <c r="D25" s="677"/>
      <c r="E25" s="168" t="s">
        <v>37</v>
      </c>
      <c r="F25" s="1126" t="str">
        <f>'Year 4'!F28:Z28</f>
        <v xml:space="preserve">Other - full time benefited </v>
      </c>
      <c r="G25" s="1063"/>
      <c r="H25" s="1063"/>
      <c r="I25" s="1063"/>
      <c r="J25" s="1063"/>
      <c r="K25" s="1063"/>
      <c r="L25" s="1063"/>
      <c r="M25" s="1063"/>
      <c r="N25" s="1063"/>
      <c r="O25" s="1063"/>
      <c r="P25" s="1063"/>
      <c r="Q25" s="1063"/>
      <c r="R25" s="1063"/>
      <c r="S25" s="1063"/>
      <c r="T25" s="1063"/>
      <c r="U25" s="1063"/>
      <c r="V25" s="1063"/>
      <c r="W25" s="1063"/>
      <c r="X25" s="1063"/>
      <c r="Y25" s="1063"/>
      <c r="Z25" s="1064"/>
      <c r="AA25" s="297">
        <f>IF('Year 1'!AT3&gt;0,('Year 4'!AA25*(1+'Year 1'!AT3)),'Year 1'!AA25)</f>
        <v>0</v>
      </c>
      <c r="AB25" s="356"/>
      <c r="AC25" s="1207"/>
      <c r="AD25" s="1125"/>
      <c r="AE25" s="36">
        <f t="shared" si="9"/>
        <v>0</v>
      </c>
      <c r="AF25" s="161"/>
      <c r="AG25" s="672">
        <f>(AE25*DATA!A$5)+(DATA!A$4*AB25*D25)</f>
        <v>0</v>
      </c>
      <c r="AH25" s="918"/>
      <c r="AI25" s="1116"/>
      <c r="AJ25" s="1254"/>
      <c r="AK25" s="94">
        <f t="shared" si="10"/>
        <v>0</v>
      </c>
      <c r="AL25" s="579"/>
      <c r="AM25" s="570">
        <f>(AK25*DATA!A$5)+(DATA!A$4*AH25)</f>
        <v>0</v>
      </c>
      <c r="AN25" s="99">
        <f t="shared" si="11"/>
        <v>0</v>
      </c>
      <c r="AO25" s="822"/>
      <c r="AP25" s="875">
        <f t="shared" si="12"/>
        <v>0</v>
      </c>
      <c r="AQ25" s="26"/>
      <c r="AR25" s="26"/>
      <c r="AS25" s="26"/>
      <c r="AT25" s="26"/>
      <c r="AU25" s="26"/>
      <c r="AV25" s="26"/>
      <c r="AW25" s="26"/>
      <c r="AX25" s="26"/>
      <c r="AY25" s="26"/>
      <c r="AZ25" s="26"/>
      <c r="BA25" s="26"/>
      <c r="BB25" s="26"/>
      <c r="BC25" s="26"/>
      <c r="BD25" s="26"/>
      <c r="BE25" s="26"/>
      <c r="BF25" s="26"/>
      <c r="BG25" s="26"/>
      <c r="BH25" s="26"/>
      <c r="BI25" s="26"/>
      <c r="BJ25" s="26"/>
    </row>
    <row r="26" spans="1:62" outlineLevel="1">
      <c r="A26" s="1119" t="s">
        <v>58</v>
      </c>
      <c r="B26" s="1076"/>
      <c r="C26" s="1076"/>
      <c r="D26" s="677"/>
      <c r="E26" s="168" t="s">
        <v>37</v>
      </c>
      <c r="F26" s="1126" t="str">
        <f>'Year 4'!F28:Z28</f>
        <v xml:space="preserve">Other - full time benefited </v>
      </c>
      <c r="G26" s="1063"/>
      <c r="H26" s="1063"/>
      <c r="I26" s="1063"/>
      <c r="J26" s="1063"/>
      <c r="K26" s="1063"/>
      <c r="L26" s="1063"/>
      <c r="M26" s="1063"/>
      <c r="N26" s="1063"/>
      <c r="O26" s="1063"/>
      <c r="P26" s="1063"/>
      <c r="Q26" s="1063"/>
      <c r="R26" s="1063"/>
      <c r="S26" s="1063"/>
      <c r="T26" s="1063"/>
      <c r="U26" s="1063"/>
      <c r="V26" s="1063"/>
      <c r="W26" s="1063"/>
      <c r="X26" s="1063"/>
      <c r="Y26" s="1063"/>
      <c r="Z26" s="1064"/>
      <c r="AA26" s="297">
        <f>IF('Year 1'!AT3&gt;0,('Year 4'!AA26*(1+'Year 1'!AT3)),'Year 1'!AA26)</f>
        <v>0</v>
      </c>
      <c r="AB26" s="356"/>
      <c r="AC26" s="1207"/>
      <c r="AD26" s="1125"/>
      <c r="AE26" s="36">
        <f t="shared" si="9"/>
        <v>0</v>
      </c>
      <c r="AF26" s="161"/>
      <c r="AG26" s="672">
        <f>(AE26*DATA!A$5)+(DATA!A$4*AB26*D26)</f>
        <v>0</v>
      </c>
      <c r="AH26" s="918"/>
      <c r="AI26" s="1116"/>
      <c r="AJ26" s="1254"/>
      <c r="AK26" s="94">
        <f t="shared" si="10"/>
        <v>0</v>
      </c>
      <c r="AL26" s="579"/>
      <c r="AM26" s="570">
        <f>(AK26*DATA!A$5)+(DATA!A$4*AH26)</f>
        <v>0</v>
      </c>
      <c r="AN26" s="99">
        <f t="shared" si="11"/>
        <v>0</v>
      </c>
      <c r="AO26" s="822"/>
      <c r="AP26" s="875">
        <f t="shared" si="12"/>
        <v>0</v>
      </c>
      <c r="AQ26" s="26"/>
      <c r="AR26" s="26"/>
      <c r="AS26" s="26"/>
      <c r="AT26" s="26"/>
      <c r="AU26" s="26"/>
      <c r="AV26" s="26"/>
      <c r="AW26" s="26"/>
      <c r="AX26" s="26"/>
      <c r="AY26" s="26"/>
      <c r="AZ26" s="26"/>
      <c r="BA26" s="26"/>
      <c r="BB26" s="26"/>
      <c r="BC26" s="26"/>
      <c r="BD26" s="26"/>
      <c r="BE26" s="26"/>
      <c r="BF26" s="26"/>
      <c r="BG26" s="26"/>
      <c r="BH26" s="26"/>
      <c r="BI26" s="26"/>
      <c r="BJ26" s="26"/>
    </row>
    <row r="27" spans="1:62" outlineLevel="1">
      <c r="A27" s="1119" t="s">
        <v>59</v>
      </c>
      <c r="B27" s="1076"/>
      <c r="C27" s="1076"/>
      <c r="D27" s="677"/>
      <c r="E27" s="168" t="s">
        <v>37</v>
      </c>
      <c r="F27" s="1126" t="str">
        <f>'Year 4'!F28:Z28</f>
        <v xml:space="preserve">Other - full time benefited </v>
      </c>
      <c r="G27" s="1063"/>
      <c r="H27" s="1063"/>
      <c r="I27" s="1063"/>
      <c r="J27" s="1063"/>
      <c r="K27" s="1063"/>
      <c r="L27" s="1063"/>
      <c r="M27" s="1063"/>
      <c r="N27" s="1063"/>
      <c r="O27" s="1063"/>
      <c r="P27" s="1063"/>
      <c r="Q27" s="1063"/>
      <c r="R27" s="1063"/>
      <c r="S27" s="1063"/>
      <c r="T27" s="1063"/>
      <c r="U27" s="1063"/>
      <c r="V27" s="1063"/>
      <c r="W27" s="1063"/>
      <c r="X27" s="1063"/>
      <c r="Y27" s="1063"/>
      <c r="Z27" s="1064"/>
      <c r="AA27" s="297">
        <f>IF('Year 1'!AT3&gt;0,('Year 4'!AA27*(1+'Year 1'!AT3)),'Year 1'!AA27)</f>
        <v>0</v>
      </c>
      <c r="AB27" s="356"/>
      <c r="AC27" s="1207"/>
      <c r="AD27" s="1125"/>
      <c r="AE27" s="36">
        <f t="shared" si="9"/>
        <v>0</v>
      </c>
      <c r="AF27" s="161"/>
      <c r="AG27" s="672">
        <f>(AE27*DATA!A$5)+(DATA!A$4*AB27*D27)</f>
        <v>0</v>
      </c>
      <c r="AH27" s="918"/>
      <c r="AI27" s="1116"/>
      <c r="AJ27" s="1254"/>
      <c r="AK27" s="94">
        <f t="shared" si="10"/>
        <v>0</v>
      </c>
      <c r="AL27" s="579"/>
      <c r="AM27" s="570">
        <f>(AK27*DATA!A$5)+(DATA!A$4*AH27)</f>
        <v>0</v>
      </c>
      <c r="AN27" s="99">
        <f t="shared" si="11"/>
        <v>0</v>
      </c>
      <c r="AO27" s="822"/>
      <c r="AP27" s="875">
        <f t="shared" si="12"/>
        <v>0</v>
      </c>
      <c r="AQ27" s="26"/>
      <c r="AR27" s="26"/>
      <c r="AS27" s="26"/>
      <c r="AT27" s="26"/>
      <c r="AU27" s="26"/>
      <c r="AV27" s="26"/>
      <c r="AW27" s="26"/>
      <c r="AX27" s="26"/>
      <c r="AY27" s="26"/>
      <c r="AZ27" s="26"/>
      <c r="BA27" s="26"/>
      <c r="BB27" s="26"/>
      <c r="BC27" s="26"/>
      <c r="BD27" s="26"/>
      <c r="BE27" s="26"/>
      <c r="BF27" s="26"/>
      <c r="BG27" s="26"/>
      <c r="BH27" s="26"/>
      <c r="BI27" s="26"/>
      <c r="BJ27" s="26"/>
    </row>
    <row r="28" spans="1:62" outlineLevel="1">
      <c r="A28" s="1119" t="s">
        <v>60</v>
      </c>
      <c r="B28" s="1076"/>
      <c r="C28" s="1076"/>
      <c r="D28" s="677"/>
      <c r="E28" s="168" t="s">
        <v>37</v>
      </c>
      <c r="F28" s="1126" t="str">
        <f>'Year 4'!F28:Z28</f>
        <v xml:space="preserve">Other - full time benefited </v>
      </c>
      <c r="G28" s="1063"/>
      <c r="H28" s="1063"/>
      <c r="I28" s="1063"/>
      <c r="J28" s="1063"/>
      <c r="K28" s="1063"/>
      <c r="L28" s="1063"/>
      <c r="M28" s="1063"/>
      <c r="N28" s="1063"/>
      <c r="O28" s="1063"/>
      <c r="P28" s="1063"/>
      <c r="Q28" s="1063"/>
      <c r="R28" s="1063"/>
      <c r="S28" s="1063"/>
      <c r="T28" s="1063"/>
      <c r="U28" s="1063"/>
      <c r="V28" s="1063"/>
      <c r="W28" s="1063"/>
      <c r="X28" s="1063"/>
      <c r="Y28" s="1063"/>
      <c r="Z28" s="1064"/>
      <c r="AA28" s="297">
        <f>IF('Year 1'!AT3&gt;0,('Year 4'!AA28*(1+'Year 1'!AT3)),'Year 1'!AA28)</f>
        <v>0</v>
      </c>
      <c r="AB28" s="356"/>
      <c r="AC28" s="1207"/>
      <c r="AD28" s="1125"/>
      <c r="AE28" s="36">
        <f t="shared" si="9"/>
        <v>0</v>
      </c>
      <c r="AF28" s="161"/>
      <c r="AG28" s="672">
        <f>(AE28*DATA!A$5)+(DATA!A$4*AB28*D28)</f>
        <v>0</v>
      </c>
      <c r="AH28" s="918"/>
      <c r="AI28" s="1116"/>
      <c r="AJ28" s="1254"/>
      <c r="AK28" s="94">
        <f t="shared" si="10"/>
        <v>0</v>
      </c>
      <c r="AL28" s="579"/>
      <c r="AM28" s="570">
        <f>(AK28*DATA!A$5)+(DATA!A$4*AH28)</f>
        <v>0</v>
      </c>
      <c r="AN28" s="99">
        <f t="shared" si="11"/>
        <v>0</v>
      </c>
      <c r="AO28" s="822"/>
      <c r="AP28" s="875">
        <f t="shared" si="12"/>
        <v>0</v>
      </c>
      <c r="AQ28" s="26"/>
      <c r="AR28" s="26"/>
      <c r="AS28" s="26"/>
      <c r="AT28" s="26"/>
      <c r="AU28" s="26"/>
      <c r="AV28" s="26"/>
      <c r="AW28" s="26"/>
      <c r="AX28" s="26"/>
      <c r="AY28" s="26"/>
      <c r="AZ28" s="26"/>
      <c r="BA28" s="26"/>
      <c r="BB28" s="26"/>
      <c r="BC28" s="26"/>
      <c r="BD28" s="26"/>
      <c r="BE28" s="26"/>
      <c r="BF28" s="26"/>
      <c r="BG28" s="26"/>
      <c r="BH28" s="26"/>
      <c r="BI28" s="26"/>
      <c r="BJ28" s="26"/>
    </row>
    <row r="29" spans="1:62" outlineLevel="1">
      <c r="A29" s="1119" t="s">
        <v>61</v>
      </c>
      <c r="B29" s="1076"/>
      <c r="C29" s="1076"/>
      <c r="D29" s="680"/>
      <c r="E29" s="168" t="s">
        <v>37</v>
      </c>
      <c r="F29" s="1126" t="str">
        <f>'Year 4'!F29:Z29</f>
        <v xml:space="preserve">Other - full time benefited </v>
      </c>
      <c r="G29" s="1063"/>
      <c r="H29" s="1063"/>
      <c r="I29" s="1063"/>
      <c r="J29" s="1063"/>
      <c r="K29" s="1063"/>
      <c r="L29" s="1063"/>
      <c r="M29" s="1063"/>
      <c r="N29" s="1063"/>
      <c r="O29" s="1063"/>
      <c r="P29" s="1063"/>
      <c r="Q29" s="1063"/>
      <c r="R29" s="1063"/>
      <c r="S29" s="1063"/>
      <c r="T29" s="1063"/>
      <c r="U29" s="1063"/>
      <c r="V29" s="1063"/>
      <c r="W29" s="1063"/>
      <c r="X29" s="1063"/>
      <c r="Y29" s="1063"/>
      <c r="Z29" s="1064"/>
      <c r="AA29" s="297">
        <f>IF('Year 1'!AT3&gt;0,('Year 4'!AA29*(1+'Year 1'!AT3)),'Year 1'!AA29)</f>
        <v>0</v>
      </c>
      <c r="AB29" s="356"/>
      <c r="AC29" s="1252"/>
      <c r="AD29" s="1125"/>
      <c r="AE29" s="36">
        <f t="shared" si="7"/>
        <v>0</v>
      </c>
      <c r="AF29" s="161"/>
      <c r="AG29" s="672">
        <f>(AE29*DATA!A$5)+(DATA!A$4*AB29*D29)</f>
        <v>0</v>
      </c>
      <c r="AH29" s="918"/>
      <c r="AI29" s="1252"/>
      <c r="AJ29" s="1254"/>
      <c r="AK29" s="94">
        <f t="shared" si="8"/>
        <v>0</v>
      </c>
      <c r="AL29" s="594"/>
      <c r="AM29" s="569">
        <f>(AK29*DATA!A$5)+(DATA!A$4*AH29)</f>
        <v>0</v>
      </c>
      <c r="AN29" s="99">
        <f t="shared" si="4"/>
        <v>0</v>
      </c>
      <c r="AO29" s="822"/>
      <c r="AP29" s="875">
        <f t="shared" si="5"/>
        <v>0</v>
      </c>
      <c r="AQ29" s="26"/>
      <c r="AR29" s="26"/>
      <c r="AS29" s="26"/>
      <c r="AT29" s="26"/>
      <c r="AU29" s="26"/>
      <c r="AV29" s="26"/>
      <c r="AW29" s="26"/>
      <c r="AX29" s="26"/>
      <c r="AY29" s="26"/>
      <c r="AZ29" s="26"/>
      <c r="BA29" s="26"/>
      <c r="BB29" s="26"/>
      <c r="BC29" s="26"/>
      <c r="BD29" s="26"/>
      <c r="BE29" s="26"/>
      <c r="BF29" s="26"/>
      <c r="BG29" s="26"/>
      <c r="BH29" s="26"/>
      <c r="BI29" s="26"/>
      <c r="BJ29" s="26"/>
    </row>
    <row r="30" spans="1:62" outlineLevel="1">
      <c r="A30" s="1119" t="s">
        <v>62</v>
      </c>
      <c r="B30" s="1076"/>
      <c r="C30" s="1076"/>
      <c r="D30" s="677"/>
      <c r="E30" s="168" t="s">
        <v>37</v>
      </c>
      <c r="F30" s="1126" t="str">
        <f>'Year 4'!F30:Z30</f>
        <v xml:space="preserve">Other - full time benefited </v>
      </c>
      <c r="G30" s="1063"/>
      <c r="H30" s="1063"/>
      <c r="I30" s="1063"/>
      <c r="J30" s="1063"/>
      <c r="K30" s="1063"/>
      <c r="L30" s="1063"/>
      <c r="M30" s="1063"/>
      <c r="N30" s="1063"/>
      <c r="O30" s="1063"/>
      <c r="P30" s="1063"/>
      <c r="Q30" s="1063"/>
      <c r="R30" s="1063"/>
      <c r="S30" s="1063"/>
      <c r="T30" s="1063"/>
      <c r="U30" s="1063"/>
      <c r="V30" s="1063"/>
      <c r="W30" s="1063"/>
      <c r="X30" s="1063"/>
      <c r="Y30" s="1063"/>
      <c r="Z30" s="1064"/>
      <c r="AA30" s="297">
        <f>IF('Year 1'!AT3&gt;0,('Year 4'!AA30*(1+'Year 1'!AT3)),'Year 1'!AA30)</f>
        <v>0</v>
      </c>
      <c r="AB30" s="356"/>
      <c r="AC30" s="1207"/>
      <c r="AD30" s="1125"/>
      <c r="AE30" s="36">
        <f t="shared" si="7"/>
        <v>0</v>
      </c>
      <c r="AF30" s="161"/>
      <c r="AG30" s="672">
        <f>(AE30*DATA!A$5)+(DATA!A$4*AB30*D30)</f>
        <v>0</v>
      </c>
      <c r="AH30" s="918"/>
      <c r="AI30" s="1116"/>
      <c r="AJ30" s="1117"/>
      <c r="AK30" s="94">
        <f t="shared" si="8"/>
        <v>0</v>
      </c>
      <c r="AL30" s="579"/>
      <c r="AM30" s="570">
        <f>(AK30*DATA!A$5)+(DATA!A$4*AH30)</f>
        <v>0</v>
      </c>
      <c r="AN30" s="99">
        <f t="shared" si="4"/>
        <v>0</v>
      </c>
      <c r="AO30" s="822"/>
      <c r="AP30" s="875">
        <f t="shared" si="5"/>
        <v>0</v>
      </c>
      <c r="AQ30" s="26"/>
      <c r="AR30" s="26"/>
      <c r="AS30" s="26"/>
      <c r="AT30" s="26"/>
      <c r="AU30" s="26"/>
      <c r="AV30" s="26"/>
      <c r="AW30" s="26"/>
      <c r="AX30" s="26"/>
      <c r="AY30" s="26"/>
      <c r="AZ30" s="26"/>
      <c r="BA30" s="26"/>
      <c r="BB30" s="26"/>
      <c r="BC30" s="26"/>
      <c r="BD30" s="26"/>
      <c r="BE30" s="26"/>
      <c r="BF30" s="26"/>
      <c r="BG30" s="26"/>
      <c r="BH30" s="26"/>
      <c r="BI30" s="26"/>
      <c r="BJ30" s="26"/>
    </row>
    <row r="31" spans="1:62" outlineLevel="1">
      <c r="A31" s="1119" t="s">
        <v>63</v>
      </c>
      <c r="B31" s="1076"/>
      <c r="C31" s="1076"/>
      <c r="D31" s="677"/>
      <c r="E31" s="168" t="s">
        <v>37</v>
      </c>
      <c r="F31" s="1126" t="str">
        <f>'Year 4'!F31:Z31</f>
        <v xml:space="preserve">Other - part time undergrad student </v>
      </c>
      <c r="G31" s="1063"/>
      <c r="H31" s="1063"/>
      <c r="I31" s="1063"/>
      <c r="J31" s="1063"/>
      <c r="K31" s="1063"/>
      <c r="L31" s="1063"/>
      <c r="M31" s="1063"/>
      <c r="N31" s="1063"/>
      <c r="O31" s="1063"/>
      <c r="P31" s="1063"/>
      <c r="Q31" s="1063"/>
      <c r="R31" s="1063"/>
      <c r="S31" s="1063"/>
      <c r="T31" s="1063"/>
      <c r="U31" s="1063"/>
      <c r="V31" s="1063"/>
      <c r="W31" s="1063"/>
      <c r="X31" s="1063"/>
      <c r="Y31" s="1063"/>
      <c r="Z31" s="1064"/>
      <c r="AA31" s="297">
        <f>IF('Year 1'!AT3&gt;0,('Year 4'!AA31*(1+'Year 1'!AT3)),'Year 1'!AA31)</f>
        <v>0</v>
      </c>
      <c r="AB31" s="356"/>
      <c r="AC31" s="1252"/>
      <c r="AD31" s="1125"/>
      <c r="AE31" s="36">
        <f t="shared" si="7"/>
        <v>0</v>
      </c>
      <c r="AF31" s="161"/>
      <c r="AG31" s="672">
        <f>AE31*DATA!A3</f>
        <v>0</v>
      </c>
      <c r="AH31" s="918"/>
      <c r="AI31" s="1252"/>
      <c r="AJ31" s="1117"/>
      <c r="AK31" s="94">
        <f t="shared" si="8"/>
        <v>0</v>
      </c>
      <c r="AL31" s="579"/>
      <c r="AM31" s="570">
        <f>AK31*DATA!A3</f>
        <v>0</v>
      </c>
      <c r="AN31" s="68">
        <f t="shared" si="4"/>
        <v>0</v>
      </c>
      <c r="AO31" s="822"/>
      <c r="AP31" s="875">
        <f t="shared" si="5"/>
        <v>0</v>
      </c>
      <c r="AQ31" s="26"/>
      <c r="AR31" s="26"/>
      <c r="AS31" s="26"/>
      <c r="AT31" s="26"/>
      <c r="AU31" s="26"/>
      <c r="AV31" s="26"/>
      <c r="AW31" s="26"/>
      <c r="AX31" s="26"/>
      <c r="AY31" s="26"/>
      <c r="AZ31" s="26"/>
      <c r="BA31" s="26"/>
      <c r="BB31" s="26"/>
      <c r="BC31" s="26"/>
      <c r="BD31" s="26"/>
      <c r="BE31" s="26"/>
      <c r="BF31" s="26"/>
      <c r="BG31" s="26"/>
      <c r="BH31" s="26"/>
      <c r="BI31" s="26"/>
      <c r="BJ31" s="26"/>
    </row>
    <row r="32" spans="1:62" outlineLevel="1">
      <c r="A32" s="1119" t="s">
        <v>65</v>
      </c>
      <c r="B32" s="1076"/>
      <c r="C32" s="1076"/>
      <c r="D32" s="681"/>
      <c r="E32" s="168" t="s">
        <v>37</v>
      </c>
      <c r="F32" s="1126" t="str">
        <f>'Year 4'!F32:Z32</f>
        <v xml:space="preserve">Other - part time undergrad student </v>
      </c>
      <c r="G32" s="1063"/>
      <c r="H32" s="1063"/>
      <c r="I32" s="1063"/>
      <c r="J32" s="1063"/>
      <c r="K32" s="1063"/>
      <c r="L32" s="1063"/>
      <c r="M32" s="1063"/>
      <c r="N32" s="1063"/>
      <c r="O32" s="1063"/>
      <c r="P32" s="1063"/>
      <c r="Q32" s="1063"/>
      <c r="R32" s="1063"/>
      <c r="S32" s="1063"/>
      <c r="T32" s="1063"/>
      <c r="U32" s="1063"/>
      <c r="V32" s="1063"/>
      <c r="W32" s="1063"/>
      <c r="X32" s="1063"/>
      <c r="Y32" s="1063"/>
      <c r="Z32" s="1064"/>
      <c r="AA32" s="297">
        <f>IF('Year 1'!AT3&gt;0,('Year 4'!AA32*(1+'Year 1'!AT3)),'Year 1'!AA32)</f>
        <v>0</v>
      </c>
      <c r="AB32" s="356"/>
      <c r="AC32" s="1207"/>
      <c r="AD32" s="1125"/>
      <c r="AE32" s="36">
        <f t="shared" si="7"/>
        <v>0</v>
      </c>
      <c r="AF32" s="161"/>
      <c r="AG32" s="672">
        <f>AE32*DATA!A3</f>
        <v>0</v>
      </c>
      <c r="AH32" s="918"/>
      <c r="AI32" s="1116"/>
      <c r="AJ32" s="1117"/>
      <c r="AK32" s="94">
        <f t="shared" si="8"/>
        <v>0</v>
      </c>
      <c r="AL32" s="594"/>
      <c r="AM32" s="570">
        <f>AK32*DATA!A3</f>
        <v>0</v>
      </c>
      <c r="AN32" s="68">
        <f t="shared" si="4"/>
        <v>0</v>
      </c>
      <c r="AO32" s="822"/>
      <c r="AP32" s="875">
        <f t="shared" si="5"/>
        <v>0</v>
      </c>
      <c r="AQ32" s="26"/>
      <c r="AR32" s="26"/>
      <c r="AS32" s="26"/>
      <c r="AT32" s="26"/>
      <c r="AU32" s="26"/>
      <c r="AV32" s="26"/>
      <c r="AW32" s="26"/>
      <c r="AX32" s="26"/>
      <c r="AY32" s="26"/>
      <c r="AZ32" s="26"/>
      <c r="BA32" s="26"/>
      <c r="BB32" s="26"/>
      <c r="BC32" s="26"/>
      <c r="BD32" s="26"/>
      <c r="BE32" s="26"/>
      <c r="BF32" s="26"/>
      <c r="BG32" s="26"/>
      <c r="BH32" s="26"/>
      <c r="BI32" s="26"/>
      <c r="BJ32" s="26"/>
    </row>
    <row r="33" spans="1:62" outlineLevel="1">
      <c r="A33" s="1119" t="s">
        <v>66</v>
      </c>
      <c r="B33" s="1076"/>
      <c r="C33" s="1076"/>
      <c r="D33" s="682"/>
      <c r="E33" s="168" t="s">
        <v>37</v>
      </c>
      <c r="F33" s="1126" t="str">
        <f>'Year 4'!F33:Z33</f>
        <v>Other - part time - Graduate Student Hourly</v>
      </c>
      <c r="G33" s="1063"/>
      <c r="H33" s="1063"/>
      <c r="I33" s="1063"/>
      <c r="J33" s="1063"/>
      <c r="K33" s="1063"/>
      <c r="L33" s="1063"/>
      <c r="M33" s="1063"/>
      <c r="N33" s="1063"/>
      <c r="O33" s="1063"/>
      <c r="P33" s="1063"/>
      <c r="Q33" s="1063"/>
      <c r="R33" s="1063"/>
      <c r="S33" s="1063"/>
      <c r="T33" s="1063"/>
      <c r="U33" s="1063"/>
      <c r="V33" s="1063"/>
      <c r="W33" s="1063"/>
      <c r="X33" s="1063"/>
      <c r="Y33" s="1063"/>
      <c r="Z33" s="1064"/>
      <c r="AA33" s="297">
        <f>IF('Year 1'!AT3&gt;0,('Year 4'!AA33*(1+'Year 1'!AT3)),'Year 1'!AA33)</f>
        <v>0</v>
      </c>
      <c r="AB33" s="356"/>
      <c r="AC33" s="1252"/>
      <c r="AD33" s="1125"/>
      <c r="AE33" s="36">
        <f t="shared" si="7"/>
        <v>0</v>
      </c>
      <c r="AF33" s="161"/>
      <c r="AG33" s="672">
        <f>AE33*DATA!A3</f>
        <v>0</v>
      </c>
      <c r="AH33" s="918"/>
      <c r="AI33" s="1252"/>
      <c r="AJ33" s="1117"/>
      <c r="AK33" s="94">
        <f t="shared" si="8"/>
        <v>0</v>
      </c>
      <c r="AL33" s="594"/>
      <c r="AM33" s="570">
        <f>AK33*DATA!A3</f>
        <v>0</v>
      </c>
      <c r="AN33" s="99">
        <f t="shared" si="4"/>
        <v>0</v>
      </c>
      <c r="AO33" s="822"/>
      <c r="AP33" s="877">
        <f t="shared" si="5"/>
        <v>0</v>
      </c>
      <c r="AQ33" s="26"/>
      <c r="AR33" s="26"/>
      <c r="AS33" s="26"/>
      <c r="AT33" s="26"/>
      <c r="AU33" s="26"/>
      <c r="AV33" s="26"/>
      <c r="AW33" s="26"/>
      <c r="AX33" s="26"/>
      <c r="AY33" s="26"/>
      <c r="AZ33" s="26"/>
      <c r="BA33" s="26"/>
      <c r="BB33" s="26"/>
      <c r="BC33" s="26"/>
      <c r="BD33" s="26"/>
      <c r="BE33" s="26"/>
      <c r="BF33" s="26"/>
      <c r="BG33" s="26"/>
      <c r="BH33" s="26"/>
      <c r="BI33" s="26"/>
      <c r="BJ33" s="26"/>
    </row>
    <row r="34" spans="1:62" outlineLevel="1">
      <c r="A34" s="1119" t="s">
        <v>68</v>
      </c>
      <c r="B34" s="1076"/>
      <c r="C34" s="1076"/>
      <c r="D34" s="677"/>
      <c r="E34" s="169" t="s">
        <v>37</v>
      </c>
      <c r="F34" s="1126" t="str">
        <f>'Year 4'!F34:Z34</f>
        <v>Other - part time</v>
      </c>
      <c r="G34" s="1063"/>
      <c r="H34" s="1063"/>
      <c r="I34" s="1063"/>
      <c r="J34" s="1063"/>
      <c r="K34" s="1063"/>
      <c r="L34" s="1063"/>
      <c r="M34" s="1063"/>
      <c r="N34" s="1063"/>
      <c r="O34" s="1063"/>
      <c r="P34" s="1063"/>
      <c r="Q34" s="1063"/>
      <c r="R34" s="1063"/>
      <c r="S34" s="1063"/>
      <c r="T34" s="1063"/>
      <c r="U34" s="1063"/>
      <c r="V34" s="1063"/>
      <c r="W34" s="1063"/>
      <c r="X34" s="1063"/>
      <c r="Y34" s="1063"/>
      <c r="Z34" s="1064"/>
      <c r="AA34" s="297">
        <f>IF('Year 1'!AT3&gt;0,('Year 4'!AA34*(1+'Year 1'!AT3)),'Year 1'!AA34)</f>
        <v>0</v>
      </c>
      <c r="AB34" s="356"/>
      <c r="AC34" s="260"/>
      <c r="AD34" s="231"/>
      <c r="AE34" s="36">
        <f t="shared" si="7"/>
        <v>0</v>
      </c>
      <c r="AF34" s="161"/>
      <c r="AG34" s="802">
        <f>AE34*DATA!A3</f>
        <v>0</v>
      </c>
      <c r="AH34" s="919"/>
      <c r="AI34" s="197"/>
      <c r="AJ34" s="198"/>
      <c r="AK34" s="100">
        <f t="shared" si="8"/>
        <v>0</v>
      </c>
      <c r="AL34" s="594"/>
      <c r="AM34" s="572">
        <f>AK34*DATA!A3</f>
        <v>0</v>
      </c>
      <c r="AN34" s="101">
        <f t="shared" si="4"/>
        <v>0</v>
      </c>
      <c r="AO34" s="816"/>
      <c r="AP34" s="878">
        <f t="shared" si="5"/>
        <v>0</v>
      </c>
      <c r="AQ34" s="26"/>
      <c r="AR34" s="26"/>
      <c r="AS34" s="26"/>
      <c r="AT34" s="26"/>
      <c r="AU34" s="26"/>
      <c r="AV34" s="26"/>
      <c r="AW34" s="26"/>
      <c r="AX34" s="26"/>
      <c r="AY34" s="26"/>
      <c r="AZ34" s="26"/>
      <c r="BA34" s="26"/>
      <c r="BB34" s="26"/>
      <c r="BC34" s="26"/>
      <c r="BD34" s="26"/>
      <c r="BE34" s="26"/>
      <c r="BF34" s="26"/>
      <c r="BG34" s="26"/>
      <c r="BH34" s="26"/>
      <c r="BI34" s="26"/>
      <c r="BJ34" s="26"/>
    </row>
    <row r="35" spans="1:62">
      <c r="A35" s="1133" t="s">
        <v>70</v>
      </c>
      <c r="B35" s="1134"/>
      <c r="C35" s="1209">
        <f>SUM(D17:D34)</f>
        <v>0</v>
      </c>
      <c r="D35" s="1134"/>
      <c r="E35" s="170" t="s">
        <v>37</v>
      </c>
      <c r="F35" s="1278" t="s">
        <v>71</v>
      </c>
      <c r="G35" s="1134"/>
      <c r="H35" s="1134"/>
      <c r="I35" s="1134"/>
      <c r="J35" s="1134"/>
      <c r="K35" s="1134"/>
      <c r="L35" s="1134"/>
      <c r="M35" s="1134"/>
      <c r="N35" s="1134"/>
      <c r="O35" s="1134"/>
      <c r="P35" s="1134"/>
      <c r="Q35" s="1134"/>
      <c r="R35" s="1134"/>
      <c r="S35" s="1134"/>
      <c r="T35" s="1134"/>
      <c r="U35" s="1134"/>
      <c r="V35" s="1134"/>
      <c r="W35" s="1134"/>
      <c r="X35" s="1134"/>
      <c r="Y35" s="1134"/>
      <c r="Z35" s="1134"/>
      <c r="AA35" s="1134"/>
      <c r="AB35" s="1134"/>
      <c r="AC35" s="1134"/>
      <c r="AD35" s="1134"/>
      <c r="AE35" s="1279"/>
      <c r="AF35" s="161"/>
      <c r="AG35" s="803">
        <f>SUM(AE17:AG34)</f>
        <v>0</v>
      </c>
      <c r="AH35" s="283"/>
      <c r="AI35" s="723"/>
      <c r="AJ35" s="724"/>
      <c r="AK35" s="711"/>
      <c r="AL35" s="594"/>
      <c r="AM35" s="40">
        <f>SUM(AK17:AM34)</f>
        <v>0</v>
      </c>
      <c r="AN35" s="575"/>
      <c r="AO35" s="821"/>
      <c r="AP35" s="879">
        <f>SUM(AN17:AP34)</f>
        <v>0</v>
      </c>
      <c r="AQ35" s="26"/>
      <c r="AR35" s="26"/>
      <c r="AS35" s="26"/>
      <c r="AT35" s="26"/>
      <c r="AU35" s="26"/>
      <c r="AV35" s="26"/>
      <c r="AW35" s="26"/>
      <c r="AX35" s="26"/>
      <c r="AY35" s="26"/>
      <c r="AZ35" s="26"/>
      <c r="BA35" s="26"/>
      <c r="BB35" s="26"/>
      <c r="BC35" s="26"/>
      <c r="BD35" s="26"/>
      <c r="BE35" s="26"/>
      <c r="BF35" s="26"/>
      <c r="BG35" s="26"/>
      <c r="BH35" s="26"/>
      <c r="BI35" s="26"/>
      <c r="BJ35" s="26"/>
    </row>
    <row r="36" spans="1:62" ht="13.5" thickBot="1">
      <c r="A36" s="1309" t="s">
        <v>72</v>
      </c>
      <c r="B36" s="1148"/>
      <c r="C36" s="1148"/>
      <c r="D36" s="1148"/>
      <c r="E36" s="1148"/>
      <c r="F36" s="1148"/>
      <c r="G36" s="1148"/>
      <c r="H36" s="1148"/>
      <c r="I36" s="1148"/>
      <c r="J36" s="1148"/>
      <c r="K36" s="1148"/>
      <c r="L36" s="1148"/>
      <c r="M36" s="1148"/>
      <c r="N36" s="1148"/>
      <c r="O36" s="1148"/>
      <c r="P36" s="1148"/>
      <c r="Q36" s="1148"/>
      <c r="R36" s="1148"/>
      <c r="S36" s="1148"/>
      <c r="T36" s="1148"/>
      <c r="U36" s="1148"/>
      <c r="V36" s="1148"/>
      <c r="W36" s="1148"/>
      <c r="X36" s="1148"/>
      <c r="Y36" s="1148"/>
      <c r="Z36" s="1148"/>
      <c r="AA36" s="1148"/>
      <c r="AB36" s="1148"/>
      <c r="AC36" s="1148"/>
      <c r="AD36" s="1148"/>
      <c r="AE36" s="1281"/>
      <c r="AF36" s="41"/>
      <c r="AG36" s="804">
        <f>AG15+AG35</f>
        <v>0</v>
      </c>
      <c r="AH36" s="730"/>
      <c r="AI36" s="726"/>
      <c r="AJ36" s="724"/>
      <c r="AK36" s="647"/>
      <c r="AL36" s="594"/>
      <c r="AM36" s="175">
        <f>AM15+AM35</f>
        <v>0</v>
      </c>
      <c r="AN36" s="278"/>
      <c r="AO36" s="619"/>
      <c r="AP36" s="862">
        <f>AP15+AP35</f>
        <v>0</v>
      </c>
      <c r="AQ36" s="26"/>
      <c r="AR36" s="26"/>
      <c r="AS36" s="26"/>
      <c r="AT36" s="26"/>
      <c r="AU36" s="26"/>
      <c r="AV36" s="26"/>
      <c r="AW36" s="26"/>
      <c r="AX36" s="26"/>
      <c r="AY36" s="26"/>
      <c r="AZ36" s="26"/>
      <c r="BA36" s="26"/>
      <c r="BB36" s="26"/>
      <c r="BC36" s="26"/>
      <c r="BD36" s="26"/>
      <c r="BE36" s="26"/>
      <c r="BF36" s="26"/>
      <c r="BG36" s="26"/>
      <c r="BH36" s="26"/>
      <c r="BI36" s="26"/>
      <c r="BJ36" s="26"/>
    </row>
    <row r="37" spans="1:62">
      <c r="A37" s="1310" t="s">
        <v>28</v>
      </c>
      <c r="B37" s="1283"/>
      <c r="C37" s="1283"/>
      <c r="D37" s="1283"/>
      <c r="E37" s="1283"/>
      <c r="F37" s="1283"/>
      <c r="G37" s="1283"/>
      <c r="H37" s="1283"/>
      <c r="I37" s="1283"/>
      <c r="J37" s="1283"/>
      <c r="K37" s="1283"/>
      <c r="L37" s="1283"/>
      <c r="M37" s="1283"/>
      <c r="N37" s="1283"/>
      <c r="O37" s="1283"/>
      <c r="P37" s="1283"/>
      <c r="Q37" s="1283"/>
      <c r="R37" s="1283"/>
      <c r="S37" s="1283"/>
      <c r="T37" s="1283"/>
      <c r="U37" s="1283"/>
      <c r="V37" s="1283"/>
      <c r="W37" s="1283"/>
      <c r="X37" s="1283"/>
      <c r="Y37" s="1283"/>
      <c r="Z37" s="1283"/>
      <c r="AA37" s="1283"/>
      <c r="AB37" s="1283"/>
      <c r="AC37" s="1283"/>
      <c r="AD37" s="1283"/>
      <c r="AE37" s="1283"/>
      <c r="AF37" s="171"/>
      <c r="AG37" s="655"/>
      <c r="AH37" s="730"/>
      <c r="AI37" s="726"/>
      <c r="AJ37" s="724"/>
      <c r="AK37" s="648"/>
      <c r="AL37" s="704"/>
      <c r="AM37" s="620"/>
      <c r="AN37" s="1263">
        <f>IF(AM65&gt;25000,(25000),(AM65))</f>
        <v>0</v>
      </c>
      <c r="AO37" s="574"/>
      <c r="AP37" s="859"/>
      <c r="AQ37" s="26"/>
      <c r="AR37" s="26"/>
      <c r="AS37" s="26"/>
      <c r="AT37" s="26"/>
      <c r="AU37" s="26"/>
      <c r="AV37" s="26"/>
      <c r="AW37" s="26"/>
      <c r="AX37" s="26"/>
      <c r="AY37" s="26"/>
      <c r="AZ37" s="26"/>
      <c r="BA37" s="26"/>
      <c r="BB37" s="26"/>
      <c r="BC37" s="26"/>
      <c r="BD37" s="26"/>
      <c r="BE37" s="26"/>
      <c r="BF37" s="26"/>
      <c r="BG37" s="26"/>
      <c r="BH37" s="26"/>
      <c r="BI37" s="26"/>
      <c r="BJ37" s="26"/>
    </row>
    <row r="38" spans="1:62">
      <c r="A38" s="1042" t="s">
        <v>73</v>
      </c>
      <c r="B38" s="1220"/>
      <c r="C38" s="1220"/>
      <c r="D38" s="1220"/>
      <c r="E38" s="1220"/>
      <c r="F38" s="1220"/>
      <c r="G38" s="1221"/>
      <c r="H38" s="1149" t="str">
        <f>"1."</f>
        <v>1.</v>
      </c>
      <c r="I38" s="1069"/>
      <c r="J38" s="1069"/>
      <c r="K38" s="1129"/>
      <c r="L38" s="1060"/>
      <c r="M38" s="1060"/>
      <c r="N38" s="1060"/>
      <c r="O38" s="1060"/>
      <c r="P38" s="1060"/>
      <c r="Q38" s="1060"/>
      <c r="R38" s="1060"/>
      <c r="S38" s="1060"/>
      <c r="T38" s="1060"/>
      <c r="U38" s="1060"/>
      <c r="V38" s="1060"/>
      <c r="W38" s="1060"/>
      <c r="X38" s="1060"/>
      <c r="Y38" s="1060"/>
      <c r="Z38" s="1060"/>
      <c r="AA38" s="1060"/>
      <c r="AB38" s="1060"/>
      <c r="AC38" s="1060"/>
      <c r="AD38" s="1060"/>
      <c r="AE38" s="1060"/>
      <c r="AF38" s="1061"/>
      <c r="AG38" s="360"/>
      <c r="AH38" s="730"/>
      <c r="AI38" s="726"/>
      <c r="AJ38" s="724"/>
      <c r="AK38" s="649"/>
      <c r="AL38" s="704"/>
      <c r="AM38" s="580"/>
      <c r="AN38" s="1264"/>
      <c r="AO38" s="574"/>
      <c r="AP38" s="875">
        <f t="shared" ref="AP38:AP47" si="13">AG38+AM38</f>
        <v>0</v>
      </c>
      <c r="AQ38" s="26"/>
      <c r="AR38" s="26"/>
      <c r="AS38" s="26"/>
      <c r="AT38" s="26"/>
      <c r="AU38" s="26"/>
      <c r="AV38" s="26"/>
      <c r="AW38" s="26"/>
      <c r="AX38" s="26"/>
      <c r="AY38" s="26"/>
      <c r="AZ38" s="26"/>
      <c r="BA38" s="26"/>
      <c r="BB38" s="26"/>
      <c r="BC38" s="26"/>
      <c r="BD38" s="26"/>
      <c r="BE38" s="26"/>
      <c r="BF38" s="26"/>
      <c r="BG38" s="26"/>
      <c r="BH38" s="26"/>
      <c r="BI38" s="26"/>
      <c r="BJ38" s="26"/>
    </row>
    <row r="39" spans="1:62">
      <c r="A39" s="1311"/>
      <c r="B39" s="1312"/>
      <c r="C39" s="1312"/>
      <c r="D39" s="1312"/>
      <c r="E39" s="1312"/>
      <c r="F39" s="1312"/>
      <c r="G39" s="1224"/>
      <c r="H39" s="1212" t="str">
        <f>"2."</f>
        <v>2.</v>
      </c>
      <c r="I39" s="1076"/>
      <c r="J39" s="1076"/>
      <c r="K39" s="1145"/>
      <c r="L39" s="1063"/>
      <c r="M39" s="1063"/>
      <c r="N39" s="1063"/>
      <c r="O39" s="1063"/>
      <c r="P39" s="1063"/>
      <c r="Q39" s="1063"/>
      <c r="R39" s="1063"/>
      <c r="S39" s="1063"/>
      <c r="T39" s="1063"/>
      <c r="U39" s="1063"/>
      <c r="V39" s="1063"/>
      <c r="W39" s="1063"/>
      <c r="X39" s="1063"/>
      <c r="Y39" s="1063"/>
      <c r="Z39" s="1063"/>
      <c r="AA39" s="1063"/>
      <c r="AB39" s="1063"/>
      <c r="AC39" s="1063"/>
      <c r="AD39" s="1063"/>
      <c r="AE39" s="1063"/>
      <c r="AF39" s="1064"/>
      <c r="AG39" s="360"/>
      <c r="AH39" s="730"/>
      <c r="AI39" s="726"/>
      <c r="AJ39" s="724"/>
      <c r="AK39" s="649"/>
      <c r="AL39" s="594"/>
      <c r="AM39" s="580"/>
      <c r="AN39" s="1264"/>
      <c r="AO39" s="574"/>
      <c r="AP39" s="875">
        <f t="shared" si="13"/>
        <v>0</v>
      </c>
      <c r="AQ39" s="26"/>
      <c r="AR39" s="26"/>
      <c r="AS39" s="26"/>
      <c r="AT39" s="26"/>
      <c r="AU39" s="26"/>
      <c r="AV39" s="26"/>
      <c r="AW39" s="26"/>
      <c r="AX39" s="26"/>
      <c r="AY39" s="26"/>
      <c r="AZ39" s="26"/>
      <c r="BA39" s="26"/>
      <c r="BB39" s="26"/>
      <c r="BC39" s="26"/>
      <c r="BD39" s="26"/>
      <c r="BE39" s="26"/>
      <c r="BF39" s="26"/>
      <c r="BG39" s="26"/>
      <c r="BH39" s="26"/>
      <c r="BI39" s="26"/>
      <c r="BJ39" s="26"/>
    </row>
    <row r="40" spans="1:62">
      <c r="A40" s="1311"/>
      <c r="B40" s="1312"/>
      <c r="C40" s="1312"/>
      <c r="D40" s="1312"/>
      <c r="E40" s="1312"/>
      <c r="F40" s="1312"/>
      <c r="G40" s="1224"/>
      <c r="H40" s="1212" t="str">
        <f>"3."</f>
        <v>3.</v>
      </c>
      <c r="I40" s="1076"/>
      <c r="J40" s="1076"/>
      <c r="K40" s="1145"/>
      <c r="L40" s="1063"/>
      <c r="M40" s="1063"/>
      <c r="N40" s="1063"/>
      <c r="O40" s="1063"/>
      <c r="P40" s="1063"/>
      <c r="Q40" s="1063"/>
      <c r="R40" s="1063"/>
      <c r="S40" s="1063"/>
      <c r="T40" s="1063"/>
      <c r="U40" s="1063"/>
      <c r="V40" s="1063"/>
      <c r="W40" s="1063"/>
      <c r="X40" s="1063"/>
      <c r="Y40" s="1063"/>
      <c r="Z40" s="1063"/>
      <c r="AA40" s="1063"/>
      <c r="AB40" s="1063"/>
      <c r="AC40" s="1063"/>
      <c r="AD40" s="1063"/>
      <c r="AE40" s="1063"/>
      <c r="AF40" s="1064"/>
      <c r="AG40" s="360"/>
      <c r="AH40" s="730"/>
      <c r="AI40" s="726"/>
      <c r="AJ40" s="724"/>
      <c r="AK40" s="649"/>
      <c r="AL40" s="594"/>
      <c r="AM40" s="580"/>
      <c r="AN40" s="1264"/>
      <c r="AO40" s="574"/>
      <c r="AP40" s="875">
        <f t="shared" si="13"/>
        <v>0</v>
      </c>
      <c r="AQ40" s="26"/>
      <c r="AR40" s="26"/>
      <c r="AS40" s="26"/>
      <c r="AT40" s="26"/>
      <c r="AU40" s="26"/>
      <c r="AV40" s="26"/>
      <c r="AW40" s="26"/>
      <c r="AX40" s="26"/>
      <c r="AY40" s="26"/>
      <c r="AZ40" s="26"/>
      <c r="BA40" s="26"/>
      <c r="BB40" s="26"/>
      <c r="BC40" s="26"/>
      <c r="BD40" s="26"/>
      <c r="BE40" s="26"/>
      <c r="BF40" s="26"/>
      <c r="BG40" s="26"/>
      <c r="BH40" s="26"/>
      <c r="BI40" s="26"/>
      <c r="BJ40" s="26"/>
    </row>
    <row r="41" spans="1:62">
      <c r="A41" s="1311"/>
      <c r="B41" s="1312"/>
      <c r="C41" s="1312"/>
      <c r="D41" s="1312"/>
      <c r="E41" s="1312"/>
      <c r="F41" s="1312"/>
      <c r="G41" s="1224"/>
      <c r="H41" s="1212" t="str">
        <f>"4."</f>
        <v>4.</v>
      </c>
      <c r="I41" s="1076"/>
      <c r="J41" s="1076"/>
      <c r="K41" s="1145"/>
      <c r="L41" s="1063"/>
      <c r="M41" s="1063"/>
      <c r="N41" s="1063"/>
      <c r="O41" s="1063"/>
      <c r="P41" s="1063"/>
      <c r="Q41" s="1063"/>
      <c r="R41" s="1063"/>
      <c r="S41" s="1063"/>
      <c r="T41" s="1063"/>
      <c r="U41" s="1063"/>
      <c r="V41" s="1063"/>
      <c r="W41" s="1063"/>
      <c r="X41" s="1063"/>
      <c r="Y41" s="1063"/>
      <c r="Z41" s="1063"/>
      <c r="AA41" s="1063"/>
      <c r="AB41" s="1063"/>
      <c r="AC41" s="1063"/>
      <c r="AD41" s="1063"/>
      <c r="AE41" s="1063"/>
      <c r="AF41" s="1064"/>
      <c r="AG41" s="360"/>
      <c r="AH41" s="730"/>
      <c r="AI41" s="726"/>
      <c r="AJ41" s="724"/>
      <c r="AK41" s="649"/>
      <c r="AL41" s="594"/>
      <c r="AM41" s="580"/>
      <c r="AN41" s="1264"/>
      <c r="AO41" s="574"/>
      <c r="AP41" s="875">
        <f t="shared" si="13"/>
        <v>0</v>
      </c>
      <c r="AQ41" s="26"/>
      <c r="AR41" s="26"/>
      <c r="AS41" s="26"/>
      <c r="AT41" s="26"/>
      <c r="AU41" s="26"/>
      <c r="AV41" s="26"/>
      <c r="AW41" s="26"/>
      <c r="AX41" s="26"/>
      <c r="AY41" s="26"/>
      <c r="AZ41" s="26"/>
      <c r="BA41" s="26"/>
      <c r="BB41" s="26"/>
      <c r="BC41" s="26"/>
      <c r="BD41" s="26"/>
      <c r="BE41" s="26"/>
      <c r="BF41" s="26"/>
      <c r="BG41" s="26"/>
      <c r="BH41" s="26"/>
      <c r="BI41" s="26"/>
      <c r="BJ41" s="26"/>
    </row>
    <row r="42" spans="1:62">
      <c r="A42" s="1311"/>
      <c r="B42" s="1117"/>
      <c r="C42" s="1117"/>
      <c r="D42" s="1117"/>
      <c r="E42" s="1117"/>
      <c r="F42" s="1117"/>
      <c r="G42" s="1224"/>
      <c r="H42" s="1212" t="str">
        <f>"5."</f>
        <v>5.</v>
      </c>
      <c r="I42" s="1076"/>
      <c r="J42" s="1076"/>
      <c r="K42" s="1145"/>
      <c r="L42" s="1063"/>
      <c r="M42" s="1063"/>
      <c r="N42" s="1063"/>
      <c r="O42" s="1063"/>
      <c r="P42" s="1063"/>
      <c r="Q42" s="1063"/>
      <c r="R42" s="1063"/>
      <c r="S42" s="1063"/>
      <c r="T42" s="1063"/>
      <c r="U42" s="1063"/>
      <c r="V42" s="1063"/>
      <c r="W42" s="1063"/>
      <c r="X42" s="1063"/>
      <c r="Y42" s="1063"/>
      <c r="Z42" s="1063"/>
      <c r="AA42" s="1063"/>
      <c r="AB42" s="1063"/>
      <c r="AC42" s="1063"/>
      <c r="AD42" s="1063"/>
      <c r="AE42" s="1063"/>
      <c r="AF42" s="1064"/>
      <c r="AG42" s="360"/>
      <c r="AH42" s="730"/>
      <c r="AI42" s="726"/>
      <c r="AJ42" s="724"/>
      <c r="AK42" s="649"/>
      <c r="AL42" s="594"/>
      <c r="AM42" s="580"/>
      <c r="AN42" s="1264"/>
      <c r="AO42" s="574"/>
      <c r="AP42" s="880">
        <f t="shared" si="13"/>
        <v>0</v>
      </c>
      <c r="AQ42" s="26"/>
      <c r="AR42" s="26"/>
      <c r="AS42" s="26"/>
      <c r="AT42" s="26"/>
      <c r="AU42" s="26"/>
      <c r="AV42" s="26"/>
      <c r="AW42" s="26"/>
      <c r="AX42" s="26"/>
      <c r="AY42" s="26"/>
      <c r="AZ42" s="26"/>
      <c r="BA42" s="26"/>
      <c r="BB42" s="26"/>
      <c r="BC42" s="26"/>
      <c r="BD42" s="26"/>
      <c r="BE42" s="26"/>
      <c r="BF42" s="26"/>
      <c r="BG42" s="26"/>
      <c r="BH42" s="26"/>
      <c r="BI42" s="26"/>
      <c r="BJ42" s="26"/>
    </row>
    <row r="43" spans="1:62" outlineLevel="1">
      <c r="A43" s="240"/>
      <c r="B43" s="198"/>
      <c r="C43" s="198"/>
      <c r="D43" s="198"/>
      <c r="E43" s="198"/>
      <c r="F43" s="198"/>
      <c r="G43" s="241"/>
      <c r="H43" s="1212" t="str">
        <f>"6."</f>
        <v>6.</v>
      </c>
      <c r="I43" s="1076"/>
      <c r="J43" s="1076"/>
      <c r="K43" s="1145"/>
      <c r="L43" s="1063"/>
      <c r="M43" s="1063"/>
      <c r="N43" s="1063"/>
      <c r="O43" s="1063"/>
      <c r="P43" s="1063"/>
      <c r="Q43" s="1063"/>
      <c r="R43" s="1063"/>
      <c r="S43" s="1063"/>
      <c r="T43" s="1063"/>
      <c r="U43" s="1063"/>
      <c r="V43" s="1063"/>
      <c r="W43" s="1063"/>
      <c r="X43" s="1063"/>
      <c r="Y43" s="1063"/>
      <c r="Z43" s="1063"/>
      <c r="AA43" s="1063"/>
      <c r="AB43" s="1063"/>
      <c r="AC43" s="1063"/>
      <c r="AD43" s="1063"/>
      <c r="AE43" s="1063"/>
      <c r="AF43" s="1064"/>
      <c r="AG43" s="360"/>
      <c r="AH43" s="730"/>
      <c r="AI43" s="726"/>
      <c r="AJ43" s="724"/>
      <c r="AK43" s="649"/>
      <c r="AL43" s="594"/>
      <c r="AM43" s="580"/>
      <c r="AN43" s="1264"/>
      <c r="AO43" s="574"/>
      <c r="AP43" s="880">
        <f t="shared" si="13"/>
        <v>0</v>
      </c>
      <c r="AQ43" s="26"/>
      <c r="AR43" s="26"/>
      <c r="AS43" s="26"/>
      <c r="AT43" s="26"/>
      <c r="AU43" s="26"/>
      <c r="AV43" s="26"/>
      <c r="AW43" s="26"/>
      <c r="AX43" s="26"/>
      <c r="AY43" s="26"/>
      <c r="AZ43" s="26"/>
      <c r="BA43" s="26"/>
      <c r="BB43" s="26"/>
      <c r="BC43" s="26"/>
      <c r="BD43" s="26"/>
      <c r="BE43" s="26"/>
      <c r="BF43" s="26"/>
      <c r="BG43" s="26"/>
      <c r="BH43" s="26"/>
      <c r="BI43" s="26"/>
      <c r="BJ43" s="26"/>
    </row>
    <row r="44" spans="1:62" outlineLevel="1">
      <c r="A44" s="240"/>
      <c r="B44" s="198"/>
      <c r="C44" s="198"/>
      <c r="D44" s="198"/>
      <c r="E44" s="198"/>
      <c r="F44" s="198"/>
      <c r="G44" s="241"/>
      <c r="H44" s="1212" t="str">
        <f>"7."</f>
        <v>7.</v>
      </c>
      <c r="I44" s="1076"/>
      <c r="J44" s="1076"/>
      <c r="K44" s="1145"/>
      <c r="L44" s="1063"/>
      <c r="M44" s="1063"/>
      <c r="N44" s="1063"/>
      <c r="O44" s="1063"/>
      <c r="P44" s="1063"/>
      <c r="Q44" s="1063"/>
      <c r="R44" s="1063"/>
      <c r="S44" s="1063"/>
      <c r="T44" s="1063"/>
      <c r="U44" s="1063"/>
      <c r="V44" s="1063"/>
      <c r="W44" s="1063"/>
      <c r="X44" s="1063"/>
      <c r="Y44" s="1063"/>
      <c r="Z44" s="1063"/>
      <c r="AA44" s="1063"/>
      <c r="AB44" s="1063"/>
      <c r="AC44" s="1063"/>
      <c r="AD44" s="1063"/>
      <c r="AE44" s="1063"/>
      <c r="AF44" s="1064"/>
      <c r="AG44" s="360"/>
      <c r="AH44" s="730"/>
      <c r="AI44" s="726"/>
      <c r="AJ44" s="724"/>
      <c r="AK44" s="649"/>
      <c r="AL44" s="704"/>
      <c r="AM44" s="580"/>
      <c r="AN44" s="1264"/>
      <c r="AO44" s="574"/>
      <c r="AP44" s="880">
        <f t="shared" si="13"/>
        <v>0</v>
      </c>
      <c r="AQ44" s="26"/>
      <c r="AR44" s="26"/>
      <c r="AS44" s="26"/>
      <c r="AT44" s="26"/>
      <c r="AU44" s="26"/>
      <c r="AV44" s="26"/>
      <c r="AW44" s="26"/>
      <c r="AX44" s="26"/>
      <c r="AY44" s="26"/>
      <c r="AZ44" s="26"/>
      <c r="BA44" s="26"/>
      <c r="BB44" s="26"/>
      <c r="BC44" s="26"/>
      <c r="BD44" s="26"/>
      <c r="BE44" s="26"/>
      <c r="BF44" s="26"/>
      <c r="BG44" s="26"/>
      <c r="BH44" s="26"/>
      <c r="BI44" s="26"/>
      <c r="BJ44" s="26"/>
    </row>
    <row r="45" spans="1:62" outlineLevel="1">
      <c r="A45" s="240"/>
      <c r="B45" s="198"/>
      <c r="C45" s="198"/>
      <c r="D45" s="198"/>
      <c r="E45" s="198"/>
      <c r="F45" s="198"/>
      <c r="G45" s="241"/>
      <c r="H45" s="1212" t="str">
        <f>"8."</f>
        <v>8.</v>
      </c>
      <c r="I45" s="1076"/>
      <c r="J45" s="1076"/>
      <c r="K45" s="1145"/>
      <c r="L45" s="1063"/>
      <c r="M45" s="1063"/>
      <c r="N45" s="1063"/>
      <c r="O45" s="1063"/>
      <c r="P45" s="1063"/>
      <c r="Q45" s="1063"/>
      <c r="R45" s="1063"/>
      <c r="S45" s="1063"/>
      <c r="T45" s="1063"/>
      <c r="U45" s="1063"/>
      <c r="V45" s="1063"/>
      <c r="W45" s="1063"/>
      <c r="X45" s="1063"/>
      <c r="Y45" s="1063"/>
      <c r="Z45" s="1063"/>
      <c r="AA45" s="1063"/>
      <c r="AB45" s="1063"/>
      <c r="AC45" s="1063"/>
      <c r="AD45" s="1063"/>
      <c r="AE45" s="1063"/>
      <c r="AF45" s="1064"/>
      <c r="AG45" s="360"/>
      <c r="AH45" s="730"/>
      <c r="AI45" s="726"/>
      <c r="AJ45" s="724"/>
      <c r="AK45" s="649"/>
      <c r="AL45" s="594"/>
      <c r="AM45" s="580"/>
      <c r="AN45" s="1264"/>
      <c r="AO45" s="574"/>
      <c r="AP45" s="880">
        <f t="shared" si="13"/>
        <v>0</v>
      </c>
      <c r="AQ45" s="26"/>
      <c r="AR45" s="26"/>
      <c r="AS45" s="26"/>
      <c r="AT45" s="26"/>
      <c r="AU45" s="26"/>
      <c r="AV45" s="26"/>
      <c r="AW45" s="26"/>
      <c r="AX45" s="26"/>
      <c r="AY45" s="26"/>
      <c r="AZ45" s="26"/>
      <c r="BA45" s="26"/>
      <c r="BB45" s="26"/>
      <c r="BC45" s="26"/>
      <c r="BD45" s="26"/>
      <c r="BE45" s="26"/>
      <c r="BF45" s="26"/>
      <c r="BG45" s="26"/>
      <c r="BH45" s="26"/>
      <c r="BI45" s="26"/>
      <c r="BJ45" s="26"/>
    </row>
    <row r="46" spans="1:62" outlineLevel="1">
      <c r="A46" s="240"/>
      <c r="B46" s="198"/>
      <c r="C46" s="198"/>
      <c r="D46" s="198"/>
      <c r="E46" s="198"/>
      <c r="F46" s="198"/>
      <c r="G46" s="241"/>
      <c r="H46" s="1212" t="str">
        <f>"9."</f>
        <v>9.</v>
      </c>
      <c r="I46" s="1076"/>
      <c r="J46" s="1076"/>
      <c r="K46" s="1145"/>
      <c r="L46" s="1063"/>
      <c r="M46" s="1063"/>
      <c r="N46" s="1063"/>
      <c r="O46" s="1063"/>
      <c r="P46" s="1063"/>
      <c r="Q46" s="1063"/>
      <c r="R46" s="1063"/>
      <c r="S46" s="1063"/>
      <c r="T46" s="1063"/>
      <c r="U46" s="1063"/>
      <c r="V46" s="1063"/>
      <c r="W46" s="1063"/>
      <c r="X46" s="1063"/>
      <c r="Y46" s="1063"/>
      <c r="Z46" s="1063"/>
      <c r="AA46" s="1063"/>
      <c r="AB46" s="1063"/>
      <c r="AC46" s="1063"/>
      <c r="AD46" s="1063"/>
      <c r="AE46" s="1063"/>
      <c r="AF46" s="1064"/>
      <c r="AG46" s="360"/>
      <c r="AH46" s="730"/>
      <c r="AI46" s="726"/>
      <c r="AJ46" s="724"/>
      <c r="AK46" s="649"/>
      <c r="AL46" s="594"/>
      <c r="AM46" s="580"/>
      <c r="AN46" s="1264"/>
      <c r="AO46" s="574"/>
      <c r="AP46" s="880">
        <f t="shared" si="13"/>
        <v>0</v>
      </c>
      <c r="AQ46" s="26"/>
      <c r="AR46" s="26"/>
      <c r="AS46" s="26"/>
      <c r="AT46" s="26"/>
      <c r="AU46" s="26"/>
      <c r="AV46" s="26"/>
      <c r="AW46" s="26"/>
      <c r="AX46" s="26"/>
      <c r="AY46" s="26"/>
      <c r="AZ46" s="26"/>
      <c r="BA46" s="26"/>
      <c r="BB46" s="26"/>
      <c r="BC46" s="26"/>
      <c r="BD46" s="26"/>
      <c r="BE46" s="26"/>
      <c r="BF46" s="26"/>
      <c r="BG46" s="26"/>
      <c r="BH46" s="26"/>
      <c r="BI46" s="26"/>
      <c r="BJ46" s="26"/>
    </row>
    <row r="47" spans="1:62" outlineLevel="1">
      <c r="A47" s="242"/>
      <c r="B47" s="243"/>
      <c r="C47" s="243"/>
      <c r="D47" s="243"/>
      <c r="E47" s="243"/>
      <c r="F47" s="243"/>
      <c r="G47" s="226"/>
      <c r="H47" s="1151" t="str">
        <f>"10."</f>
        <v>10.</v>
      </c>
      <c r="I47" s="1104"/>
      <c r="J47" s="1104"/>
      <c r="K47" s="1145"/>
      <c r="L47" s="1063"/>
      <c r="M47" s="1063"/>
      <c r="N47" s="1063"/>
      <c r="O47" s="1063"/>
      <c r="P47" s="1063"/>
      <c r="Q47" s="1063"/>
      <c r="R47" s="1063"/>
      <c r="S47" s="1063"/>
      <c r="T47" s="1063"/>
      <c r="U47" s="1063"/>
      <c r="V47" s="1063"/>
      <c r="W47" s="1063"/>
      <c r="X47" s="1063"/>
      <c r="Y47" s="1063"/>
      <c r="Z47" s="1063"/>
      <c r="AA47" s="1063"/>
      <c r="AB47" s="1063"/>
      <c r="AC47" s="1063"/>
      <c r="AD47" s="1063"/>
      <c r="AE47" s="1063"/>
      <c r="AF47" s="1064"/>
      <c r="AG47" s="361"/>
      <c r="AH47" s="730"/>
      <c r="AI47" s="726"/>
      <c r="AJ47" s="724"/>
      <c r="AK47" s="649"/>
      <c r="AL47" s="594"/>
      <c r="AM47" s="581"/>
      <c r="AN47" s="1264"/>
      <c r="AO47" s="574"/>
      <c r="AP47" s="880">
        <f t="shared" si="13"/>
        <v>0</v>
      </c>
      <c r="AQ47" s="26"/>
      <c r="AR47" s="26"/>
      <c r="AS47" s="26"/>
      <c r="AT47" s="26"/>
      <c r="AU47" s="26"/>
      <c r="AV47" s="26"/>
      <c r="AW47" s="26"/>
      <c r="AX47" s="26"/>
      <c r="AY47" s="26"/>
      <c r="AZ47" s="26"/>
      <c r="BA47" s="26"/>
      <c r="BB47" s="26"/>
      <c r="BC47" s="26"/>
      <c r="BD47" s="26"/>
      <c r="BE47" s="26"/>
      <c r="BF47" s="26"/>
      <c r="BG47" s="26"/>
      <c r="BH47" s="26"/>
      <c r="BI47" s="26"/>
      <c r="BJ47" s="26"/>
    </row>
    <row r="48" spans="1:62" ht="13.5" thickBot="1">
      <c r="A48" s="1320" t="s">
        <v>74</v>
      </c>
      <c r="B48" s="1148"/>
      <c r="C48" s="1148"/>
      <c r="D48" s="1148"/>
      <c r="E48" s="1148"/>
      <c r="F48" s="1148"/>
      <c r="G48" s="1148"/>
      <c r="H48" s="1148"/>
      <c r="I48" s="1148"/>
      <c r="J48" s="1148"/>
      <c r="K48" s="1148"/>
      <c r="L48" s="1148"/>
      <c r="M48" s="1148"/>
      <c r="N48" s="1148"/>
      <c r="O48" s="1148"/>
      <c r="P48" s="1148"/>
      <c r="Q48" s="1148"/>
      <c r="R48" s="1148"/>
      <c r="S48" s="1148"/>
      <c r="T48" s="1148"/>
      <c r="U48" s="1148"/>
      <c r="V48" s="1148"/>
      <c r="W48" s="1148"/>
      <c r="X48" s="1148"/>
      <c r="Y48" s="1148"/>
      <c r="Z48" s="1148"/>
      <c r="AA48" s="1148"/>
      <c r="AB48" s="1148"/>
      <c r="AC48" s="1148"/>
      <c r="AD48" s="1148"/>
      <c r="AE48" s="1148"/>
      <c r="AF48" s="1321"/>
      <c r="AG48" s="173">
        <f>SUM(AG38:AG47)</f>
        <v>0</v>
      </c>
      <c r="AH48" s="730"/>
      <c r="AI48" s="726"/>
      <c r="AJ48" s="724"/>
      <c r="AK48" s="649"/>
      <c r="AL48" s="594"/>
      <c r="AM48" s="43">
        <f>SUM(AM38:AM47)</f>
        <v>0</v>
      </c>
      <c r="AN48" s="1264"/>
      <c r="AO48" s="574"/>
      <c r="AP48" s="864">
        <f>SUM(AP38:AP47)</f>
        <v>0</v>
      </c>
      <c r="AQ48" s="26"/>
      <c r="AR48" s="26"/>
      <c r="AS48" s="26"/>
      <c r="AT48" s="26"/>
      <c r="AU48" s="26"/>
      <c r="AV48" s="26"/>
      <c r="AW48" s="26"/>
      <c r="AX48" s="26"/>
      <c r="AY48" s="26"/>
      <c r="AZ48" s="26"/>
      <c r="BA48" s="26"/>
      <c r="BB48" s="26"/>
      <c r="BC48" s="26"/>
      <c r="BD48" s="26"/>
      <c r="BE48" s="26"/>
      <c r="BF48" s="26"/>
      <c r="BG48" s="26"/>
      <c r="BH48" s="26"/>
      <c r="BI48" s="26"/>
      <c r="BJ48" s="26"/>
    </row>
    <row r="49" spans="1:62">
      <c r="A49" s="1110" t="s">
        <v>75</v>
      </c>
      <c r="B49" s="1111"/>
      <c r="C49" s="1111"/>
      <c r="D49" s="1111"/>
      <c r="E49" s="1111"/>
      <c r="F49" s="1111"/>
      <c r="G49" s="1111"/>
      <c r="H49" s="1111"/>
      <c r="I49" s="1111"/>
      <c r="J49" s="1111"/>
      <c r="K49" s="1111"/>
      <c r="L49" s="1111"/>
      <c r="M49" s="1111"/>
      <c r="N49" s="1111"/>
      <c r="O49" s="1111"/>
      <c r="P49" s="1111"/>
      <c r="Q49" s="1111"/>
      <c r="R49" s="1111"/>
      <c r="S49" s="1111"/>
      <c r="T49" s="1111"/>
      <c r="U49" s="1111"/>
      <c r="V49" s="1111"/>
      <c r="W49" s="1111"/>
      <c r="X49" s="1111"/>
      <c r="Y49" s="1111"/>
      <c r="Z49" s="1111"/>
      <c r="AA49" s="1111"/>
      <c r="AB49" s="1111"/>
      <c r="AC49" s="1111"/>
      <c r="AD49" s="1111"/>
      <c r="AE49" s="1111"/>
      <c r="AF49" s="171"/>
      <c r="AG49" s="655"/>
      <c r="AH49" s="730"/>
      <c r="AI49" s="726"/>
      <c r="AJ49" s="724"/>
      <c r="AK49" s="649"/>
      <c r="AL49" s="594"/>
      <c r="AM49" s="620"/>
      <c r="AN49" s="1264"/>
      <c r="AO49" s="574"/>
      <c r="AP49" s="859"/>
      <c r="AQ49" s="26"/>
      <c r="AR49" s="26"/>
      <c r="AS49" s="26"/>
      <c r="AT49" s="26"/>
      <c r="AU49" s="26"/>
      <c r="AV49" s="26"/>
      <c r="AW49" s="26"/>
      <c r="AX49" s="26"/>
      <c r="AY49" s="26"/>
      <c r="AZ49" s="26"/>
      <c r="BA49" s="26"/>
      <c r="BB49" s="26"/>
      <c r="BC49" s="26"/>
      <c r="BD49" s="26"/>
      <c r="BE49" s="26"/>
      <c r="BF49" s="26"/>
      <c r="BG49" s="26"/>
      <c r="BH49" s="26"/>
      <c r="BI49" s="26"/>
      <c r="BJ49" s="26"/>
    </row>
    <row r="50" spans="1:62">
      <c r="A50" s="1042"/>
      <c r="B50" s="1220"/>
      <c r="C50" s="1220"/>
      <c r="D50" s="1220"/>
      <c r="E50" s="1220"/>
      <c r="F50" s="1220"/>
      <c r="G50" s="1221"/>
      <c r="H50" s="1149" t="str">
        <f>"1."</f>
        <v>1.</v>
      </c>
      <c r="I50" s="1069"/>
      <c r="J50" s="1069"/>
      <c r="K50" s="1150" t="s">
        <v>76</v>
      </c>
      <c r="L50" s="1069"/>
      <c r="M50" s="1069"/>
      <c r="N50" s="1069"/>
      <c r="O50" s="1069"/>
      <c r="P50" s="1069"/>
      <c r="Q50" s="1069"/>
      <c r="R50" s="1069"/>
      <c r="S50" s="1069"/>
      <c r="T50" s="1069"/>
      <c r="U50" s="1069"/>
      <c r="V50" s="1069"/>
      <c r="W50" s="1069"/>
      <c r="X50" s="1069"/>
      <c r="Y50" s="1069"/>
      <c r="Z50" s="1069"/>
      <c r="AA50" s="1069"/>
      <c r="AB50" s="1069"/>
      <c r="AC50" s="1069"/>
      <c r="AD50" s="1069"/>
      <c r="AE50" s="1069"/>
      <c r="AF50" s="1069"/>
      <c r="AG50" s="360"/>
      <c r="AH50" s="730"/>
      <c r="AI50" s="726"/>
      <c r="AJ50" s="724"/>
      <c r="AK50" s="649"/>
      <c r="AL50" s="594"/>
      <c r="AM50" s="580"/>
      <c r="AN50" s="1264"/>
      <c r="AO50" s="574"/>
      <c r="AP50" s="875">
        <f t="shared" ref="AP50:AP51" si="14">AG50+AM50</f>
        <v>0</v>
      </c>
      <c r="AQ50" s="26"/>
      <c r="AR50" s="26"/>
      <c r="AS50" s="26"/>
      <c r="AT50" s="26"/>
      <c r="AU50" s="26"/>
      <c r="AV50" s="26"/>
      <c r="AW50" s="26"/>
      <c r="AX50" s="26"/>
      <c r="AY50" s="26"/>
      <c r="AZ50" s="26"/>
      <c r="BA50" s="26"/>
      <c r="BB50" s="26"/>
      <c r="BC50" s="26"/>
      <c r="BD50" s="26"/>
      <c r="BE50" s="26"/>
      <c r="BF50" s="26"/>
      <c r="BG50" s="26"/>
      <c r="BH50" s="26"/>
      <c r="BI50" s="26"/>
      <c r="BJ50" s="26"/>
    </row>
    <row r="51" spans="1:62">
      <c r="A51" s="1311"/>
      <c r="B51" s="1117"/>
      <c r="C51" s="1117"/>
      <c r="D51" s="1117"/>
      <c r="E51" s="1117"/>
      <c r="F51" s="1117"/>
      <c r="G51" s="1224"/>
      <c r="H51" s="1151" t="str">
        <f>"2."</f>
        <v>2.</v>
      </c>
      <c r="I51" s="1104"/>
      <c r="J51" s="1104"/>
      <c r="K51" s="1142" t="s">
        <v>77</v>
      </c>
      <c r="L51" s="1104"/>
      <c r="M51" s="1104"/>
      <c r="N51" s="1104"/>
      <c r="O51" s="1104"/>
      <c r="P51" s="1104"/>
      <c r="Q51" s="1104"/>
      <c r="R51" s="1104"/>
      <c r="S51" s="1104"/>
      <c r="T51" s="1104"/>
      <c r="U51" s="1104"/>
      <c r="V51" s="1104"/>
      <c r="W51" s="1104"/>
      <c r="X51" s="1104"/>
      <c r="Y51" s="1104"/>
      <c r="Z51" s="1104"/>
      <c r="AA51" s="1104"/>
      <c r="AB51" s="1104"/>
      <c r="AC51" s="1104"/>
      <c r="AD51" s="1104"/>
      <c r="AE51" s="1104"/>
      <c r="AF51" s="1104"/>
      <c r="AG51" s="361">
        <v>0</v>
      </c>
      <c r="AH51" s="730"/>
      <c r="AI51" s="726"/>
      <c r="AJ51" s="724"/>
      <c r="AK51" s="649"/>
      <c r="AL51" s="594"/>
      <c r="AM51" s="581"/>
      <c r="AN51" s="1264"/>
      <c r="AO51" s="574"/>
      <c r="AP51" s="876">
        <f t="shared" si="14"/>
        <v>0</v>
      </c>
      <c r="AQ51" s="26"/>
      <c r="AR51" s="26"/>
      <c r="AS51" s="26"/>
      <c r="AT51" s="26"/>
      <c r="AU51" s="26"/>
      <c r="AV51" s="26"/>
      <c r="AW51" s="26"/>
      <c r="AX51" s="26"/>
      <c r="AY51" s="26"/>
      <c r="AZ51" s="26"/>
      <c r="BA51" s="26"/>
      <c r="BB51" s="26"/>
      <c r="BC51" s="26"/>
      <c r="BD51" s="26"/>
      <c r="BE51" s="26"/>
      <c r="BF51" s="26"/>
      <c r="BG51" s="26"/>
      <c r="BH51" s="26"/>
      <c r="BI51" s="26"/>
      <c r="BJ51" s="26"/>
    </row>
    <row r="52" spans="1:62" ht="13.5" thickBot="1">
      <c r="A52" s="1143" t="s">
        <v>78</v>
      </c>
      <c r="B52" s="1144"/>
      <c r="C52" s="1144"/>
      <c r="D52" s="1144"/>
      <c r="E52" s="1144"/>
      <c r="F52" s="1144"/>
      <c r="G52" s="1144"/>
      <c r="H52" s="1144"/>
      <c r="I52" s="1144"/>
      <c r="J52" s="1144"/>
      <c r="K52" s="1144"/>
      <c r="L52" s="1144"/>
      <c r="M52" s="1144"/>
      <c r="N52" s="1144"/>
      <c r="O52" s="1144"/>
      <c r="P52" s="1144"/>
      <c r="Q52" s="1144"/>
      <c r="R52" s="1144"/>
      <c r="S52" s="1144"/>
      <c r="T52" s="1144"/>
      <c r="U52" s="1144"/>
      <c r="V52" s="1144"/>
      <c r="W52" s="1144"/>
      <c r="X52" s="1144"/>
      <c r="Y52" s="1144"/>
      <c r="Z52" s="1144"/>
      <c r="AA52" s="1144"/>
      <c r="AB52" s="1144"/>
      <c r="AC52" s="1144"/>
      <c r="AD52" s="1144"/>
      <c r="AE52" s="1144"/>
      <c r="AF52" s="1261"/>
      <c r="AG52" s="173">
        <f>SUM(AG50:AG51)</f>
        <v>0</v>
      </c>
      <c r="AH52" s="730"/>
      <c r="AI52" s="726"/>
      <c r="AJ52" s="724"/>
      <c r="AK52" s="649"/>
      <c r="AL52" s="594"/>
      <c r="AM52" s="473">
        <f>SUM(AM50:AM51)</f>
        <v>0</v>
      </c>
      <c r="AN52" s="1264"/>
      <c r="AO52" s="574"/>
      <c r="AP52" s="865">
        <f>SUM(AP50:AP51)</f>
        <v>0</v>
      </c>
      <c r="AQ52" s="26"/>
      <c r="AR52" s="26"/>
      <c r="AS52" s="26"/>
      <c r="AT52" s="26"/>
      <c r="AU52" s="26"/>
      <c r="AV52" s="26"/>
      <c r="AW52" s="26"/>
      <c r="AX52" s="26"/>
      <c r="AY52" s="26"/>
      <c r="AZ52" s="26"/>
      <c r="BA52" s="26"/>
      <c r="BB52" s="26"/>
      <c r="BC52" s="26"/>
      <c r="BD52" s="26"/>
      <c r="BE52" s="26"/>
      <c r="BF52" s="26"/>
      <c r="BG52" s="26"/>
      <c r="BH52" s="26"/>
      <c r="BI52" s="26"/>
      <c r="BJ52" s="26"/>
    </row>
    <row r="53" spans="1:62">
      <c r="A53" s="1184" t="s">
        <v>79</v>
      </c>
      <c r="B53" s="1057"/>
      <c r="C53" s="1057"/>
      <c r="D53" s="1057"/>
      <c r="E53" s="1057"/>
      <c r="F53" s="1057"/>
      <c r="G53" s="1057"/>
      <c r="H53" s="1057"/>
      <c r="I53" s="1057"/>
      <c r="J53" s="1057"/>
      <c r="K53" s="1057"/>
      <c r="L53" s="1057"/>
      <c r="M53" s="1057"/>
      <c r="N53" s="1057"/>
      <c r="O53" s="1057"/>
      <c r="P53" s="1057"/>
      <c r="Q53" s="1057"/>
      <c r="R53" s="1057"/>
      <c r="S53" s="1057"/>
      <c r="T53" s="1057"/>
      <c r="U53" s="1057"/>
      <c r="V53" s="1057"/>
      <c r="W53" s="1057"/>
      <c r="X53" s="1057"/>
      <c r="Y53" s="1057"/>
      <c r="Z53" s="1057"/>
      <c r="AA53" s="1057"/>
      <c r="AB53" s="1057"/>
      <c r="AC53" s="1057"/>
      <c r="AD53" s="1057"/>
      <c r="AE53" s="1057"/>
      <c r="AF53" s="165"/>
      <c r="AG53" s="656"/>
      <c r="AH53" s="730"/>
      <c r="AI53" s="726"/>
      <c r="AJ53" s="724"/>
      <c r="AK53" s="649"/>
      <c r="AL53" s="594"/>
      <c r="AM53" s="620"/>
      <c r="AN53" s="1264"/>
      <c r="AO53" s="574"/>
      <c r="AP53" s="859"/>
      <c r="AQ53" s="26"/>
      <c r="AR53" s="26"/>
      <c r="AS53" s="26"/>
      <c r="AT53" s="26"/>
      <c r="AU53" s="26"/>
      <c r="AV53" s="26"/>
      <c r="AW53" s="26"/>
      <c r="AX53" s="26"/>
      <c r="AY53" s="26"/>
      <c r="AZ53" s="26"/>
      <c r="BA53" s="26"/>
      <c r="BB53" s="26"/>
      <c r="BC53" s="26"/>
      <c r="BD53" s="26"/>
      <c r="BE53" s="26"/>
      <c r="BF53" s="26"/>
      <c r="BG53" s="26"/>
      <c r="BH53" s="26"/>
      <c r="BI53" s="26"/>
      <c r="BJ53" s="26"/>
    </row>
    <row r="54" spans="1:62">
      <c r="A54" s="1042"/>
      <c r="B54" s="1220"/>
      <c r="C54" s="1220"/>
      <c r="D54" s="1220"/>
      <c r="E54" s="1220"/>
      <c r="F54" s="1220"/>
      <c r="G54" s="1221"/>
      <c r="H54" s="1149" t="str">
        <f>"1."</f>
        <v>1.</v>
      </c>
      <c r="I54" s="1069"/>
      <c r="J54" s="1069"/>
      <c r="K54" s="1307" t="s">
        <v>80</v>
      </c>
      <c r="L54" s="1308"/>
      <c r="M54" s="1308"/>
      <c r="N54" s="1308"/>
      <c r="O54" s="1308"/>
      <c r="P54" s="1308"/>
      <c r="Q54" s="1308"/>
      <c r="R54" s="1308"/>
      <c r="S54" s="1308"/>
      <c r="T54" s="1308"/>
      <c r="U54" s="1308"/>
      <c r="V54" s="1308"/>
      <c r="W54" s="1308"/>
      <c r="X54" s="1308"/>
      <c r="Y54" s="1308"/>
      <c r="Z54" s="1308"/>
      <c r="AA54" s="1308"/>
      <c r="AB54" s="1308"/>
      <c r="AC54" s="1308"/>
      <c r="AD54" s="1308"/>
      <c r="AE54" s="1308"/>
      <c r="AF54" s="1308"/>
      <c r="AG54" s="360"/>
      <c r="AH54" s="730"/>
      <c r="AI54" s="726"/>
      <c r="AJ54" s="724"/>
      <c r="AK54" s="649"/>
      <c r="AL54" s="594"/>
      <c r="AM54" s="580"/>
      <c r="AN54" s="1264"/>
      <c r="AO54" s="574"/>
      <c r="AP54" s="875">
        <f t="shared" ref="AP54:AP58" si="15">AG54+AM54</f>
        <v>0</v>
      </c>
      <c r="AQ54" s="26"/>
      <c r="AR54" s="26"/>
      <c r="AS54" s="26"/>
      <c r="AT54" s="26"/>
      <c r="AU54" s="26"/>
      <c r="AV54" s="26"/>
      <c r="AW54" s="26"/>
      <c r="AX54" s="26"/>
      <c r="AY54" s="26"/>
      <c r="AZ54" s="26"/>
      <c r="BA54" s="26"/>
      <c r="BB54" s="26"/>
      <c r="BC54" s="26"/>
      <c r="BD54" s="26"/>
      <c r="BE54" s="26"/>
      <c r="BF54" s="26"/>
      <c r="BG54" s="26"/>
      <c r="BH54" s="26"/>
      <c r="BI54" s="26"/>
      <c r="BJ54" s="26"/>
    </row>
    <row r="55" spans="1:62">
      <c r="A55" s="1311"/>
      <c r="B55" s="1312"/>
      <c r="C55" s="1312"/>
      <c r="D55" s="1312"/>
      <c r="E55" s="1312"/>
      <c r="F55" s="1312"/>
      <c r="G55" s="1224"/>
      <c r="H55" s="1212" t="str">
        <f>"2."</f>
        <v>2.</v>
      </c>
      <c r="I55" s="1076"/>
      <c r="J55" s="1076"/>
      <c r="K55" s="1157" t="s">
        <v>81</v>
      </c>
      <c r="L55" s="1076"/>
      <c r="M55" s="1076"/>
      <c r="N55" s="1076"/>
      <c r="O55" s="1076"/>
      <c r="P55" s="1076"/>
      <c r="Q55" s="1076"/>
      <c r="R55" s="1076"/>
      <c r="S55" s="1076"/>
      <c r="T55" s="1076"/>
      <c r="U55" s="1076"/>
      <c r="V55" s="1076"/>
      <c r="W55" s="1076"/>
      <c r="X55" s="1076"/>
      <c r="Y55" s="1076"/>
      <c r="Z55" s="1076"/>
      <c r="AA55" s="1076"/>
      <c r="AB55" s="1076"/>
      <c r="AC55" s="1076"/>
      <c r="AD55" s="1076"/>
      <c r="AE55" s="1076"/>
      <c r="AF55" s="1076"/>
      <c r="AG55" s="360"/>
      <c r="AH55" s="730"/>
      <c r="AI55" s="726"/>
      <c r="AJ55" s="724"/>
      <c r="AK55" s="649"/>
      <c r="AL55" s="594"/>
      <c r="AM55" s="580"/>
      <c r="AN55" s="1264"/>
      <c r="AO55" s="574"/>
      <c r="AP55" s="875">
        <f t="shared" si="15"/>
        <v>0</v>
      </c>
      <c r="AQ55" s="26"/>
      <c r="AR55" s="26"/>
      <c r="AS55" s="26"/>
      <c r="AT55" s="26"/>
      <c r="AU55" s="26"/>
      <c r="AV55" s="26"/>
      <c r="AW55" s="26"/>
      <c r="AX55" s="26"/>
      <c r="AY55" s="26"/>
      <c r="AZ55" s="26"/>
      <c r="BA55" s="26"/>
      <c r="BB55" s="26"/>
      <c r="BC55" s="26"/>
      <c r="BD55" s="26"/>
      <c r="BE55" s="26"/>
      <c r="BF55" s="26"/>
      <c r="BG55" s="26"/>
      <c r="BH55" s="26"/>
      <c r="BI55" s="26"/>
      <c r="BJ55" s="26"/>
    </row>
    <row r="56" spans="1:62">
      <c r="A56" s="1311"/>
      <c r="B56" s="1312"/>
      <c r="C56" s="1312"/>
      <c r="D56" s="1312"/>
      <c r="E56" s="1312"/>
      <c r="F56" s="1312"/>
      <c r="G56" s="1224"/>
      <c r="H56" s="1212" t="str">
        <f>"3."</f>
        <v>3.</v>
      </c>
      <c r="I56" s="1076"/>
      <c r="J56" s="1076"/>
      <c r="K56" s="1157" t="s">
        <v>82</v>
      </c>
      <c r="L56" s="1076"/>
      <c r="M56" s="1076"/>
      <c r="N56" s="1076"/>
      <c r="O56" s="1076"/>
      <c r="P56" s="1076"/>
      <c r="Q56" s="1076"/>
      <c r="R56" s="1076"/>
      <c r="S56" s="1076"/>
      <c r="T56" s="1076"/>
      <c r="U56" s="1076"/>
      <c r="V56" s="1076"/>
      <c r="W56" s="1076"/>
      <c r="X56" s="1076"/>
      <c r="Y56" s="1076"/>
      <c r="Z56" s="1076"/>
      <c r="AA56" s="1076"/>
      <c r="AB56" s="1076"/>
      <c r="AC56" s="1076"/>
      <c r="AD56" s="1076"/>
      <c r="AE56" s="1076"/>
      <c r="AF56" s="1076"/>
      <c r="AG56" s="360"/>
      <c r="AH56" s="730"/>
      <c r="AI56" s="726"/>
      <c r="AJ56" s="724"/>
      <c r="AK56" s="649"/>
      <c r="AL56" s="594"/>
      <c r="AM56" s="580"/>
      <c r="AN56" s="1264"/>
      <c r="AO56" s="574"/>
      <c r="AP56" s="875">
        <f t="shared" si="15"/>
        <v>0</v>
      </c>
      <c r="AQ56" s="26"/>
      <c r="AR56" s="26"/>
      <c r="AS56" s="26"/>
      <c r="AT56" s="26"/>
      <c r="AU56" s="26"/>
      <c r="AV56" s="26"/>
      <c r="AW56" s="26"/>
      <c r="AX56" s="26"/>
      <c r="AY56" s="26"/>
      <c r="AZ56" s="26"/>
      <c r="BA56" s="26"/>
      <c r="BB56" s="26"/>
      <c r="BC56" s="26"/>
      <c r="BD56" s="26"/>
      <c r="BE56" s="26"/>
      <c r="BF56" s="26"/>
      <c r="BG56" s="26"/>
      <c r="BH56" s="26"/>
      <c r="BI56" s="26"/>
      <c r="BJ56" s="26"/>
    </row>
    <row r="57" spans="1:62">
      <c r="A57" s="1311"/>
      <c r="B57" s="1312"/>
      <c r="C57" s="1312"/>
      <c r="D57" s="1312"/>
      <c r="E57" s="1312"/>
      <c r="F57" s="1312"/>
      <c r="G57" s="1224"/>
      <c r="H57" s="1212" t="str">
        <f>"4."</f>
        <v>4.</v>
      </c>
      <c r="I57" s="1076"/>
      <c r="J57" s="1076"/>
      <c r="K57" s="1157" t="s">
        <v>83</v>
      </c>
      <c r="L57" s="1076"/>
      <c r="M57" s="1076"/>
      <c r="N57" s="1076"/>
      <c r="O57" s="1076"/>
      <c r="P57" s="1076"/>
      <c r="Q57" s="1076"/>
      <c r="R57" s="1076"/>
      <c r="S57" s="1076"/>
      <c r="T57" s="1076"/>
      <c r="U57" s="1076"/>
      <c r="V57" s="1076"/>
      <c r="W57" s="1076"/>
      <c r="X57" s="1076"/>
      <c r="Y57" s="1076"/>
      <c r="Z57" s="1076"/>
      <c r="AA57" s="1076"/>
      <c r="AB57" s="1076"/>
      <c r="AC57" s="1076"/>
      <c r="AD57" s="1076"/>
      <c r="AE57" s="1076"/>
      <c r="AF57" s="1076"/>
      <c r="AG57" s="360"/>
      <c r="AH57" s="730"/>
      <c r="AI57" s="726"/>
      <c r="AJ57" s="724"/>
      <c r="AK57" s="649"/>
      <c r="AL57" s="594"/>
      <c r="AM57" s="580"/>
      <c r="AN57" s="1264"/>
      <c r="AO57" s="574"/>
      <c r="AP57" s="875">
        <f t="shared" si="15"/>
        <v>0</v>
      </c>
      <c r="AQ57" s="26"/>
      <c r="AR57" s="26"/>
      <c r="AS57" s="26"/>
      <c r="AT57" s="26"/>
      <c r="AU57" s="26"/>
      <c r="AV57" s="26"/>
      <c r="AW57" s="26"/>
      <c r="AX57" s="26"/>
      <c r="AY57" s="26"/>
      <c r="AZ57" s="26"/>
      <c r="BA57" s="26"/>
      <c r="BB57" s="26"/>
      <c r="BC57" s="26"/>
      <c r="BD57" s="26"/>
      <c r="BE57" s="26"/>
      <c r="BF57" s="26"/>
      <c r="BG57" s="26"/>
      <c r="BH57" s="26"/>
      <c r="BI57" s="26"/>
      <c r="BJ57" s="26"/>
    </row>
    <row r="58" spans="1:62">
      <c r="A58" s="1311"/>
      <c r="B58" s="1312"/>
      <c r="C58" s="1312"/>
      <c r="D58" s="1312"/>
      <c r="E58" s="1312"/>
      <c r="F58" s="1312"/>
      <c r="G58" s="1224"/>
      <c r="H58" s="1212" t="str">
        <f>"5."</f>
        <v>5.</v>
      </c>
      <c r="I58" s="1076"/>
      <c r="J58" s="1076"/>
      <c r="K58" s="1158" t="s">
        <v>84</v>
      </c>
      <c r="L58" s="1159"/>
      <c r="M58" s="1159"/>
      <c r="N58" s="1159"/>
      <c r="O58" s="1159"/>
      <c r="P58" s="1159"/>
      <c r="Q58" s="1159"/>
      <c r="R58" s="1159"/>
      <c r="S58" s="1159"/>
      <c r="T58" s="1159"/>
      <c r="U58" s="1159"/>
      <c r="V58" s="1159"/>
      <c r="W58" s="1159"/>
      <c r="X58" s="1159"/>
      <c r="Y58" s="1159"/>
      <c r="Z58" s="1159"/>
      <c r="AA58" s="1159"/>
      <c r="AB58" s="1159"/>
      <c r="AC58" s="1159"/>
      <c r="AD58" s="1159"/>
      <c r="AE58" s="1159"/>
      <c r="AF58" s="1159"/>
      <c r="AG58" s="657"/>
      <c r="AH58" s="730"/>
      <c r="AI58" s="726"/>
      <c r="AJ58" s="724"/>
      <c r="AK58" s="649"/>
      <c r="AL58" s="594"/>
      <c r="AM58" s="580"/>
      <c r="AN58" s="1264"/>
      <c r="AO58" s="574"/>
      <c r="AP58" s="881">
        <f t="shared" si="15"/>
        <v>0</v>
      </c>
      <c r="AQ58" s="26"/>
      <c r="AR58" s="26"/>
      <c r="AS58" s="26"/>
      <c r="AT58" s="26"/>
      <c r="AU58" s="26"/>
      <c r="AV58" s="26"/>
      <c r="AW58" s="26"/>
      <c r="AX58" s="26"/>
      <c r="AY58" s="26"/>
      <c r="AZ58" s="26"/>
      <c r="BA58" s="26"/>
      <c r="BB58" s="26"/>
      <c r="BC58" s="26"/>
      <c r="BD58" s="26"/>
      <c r="BE58" s="26"/>
      <c r="BF58" s="26"/>
      <c r="BG58" s="26"/>
      <c r="BH58" s="26"/>
      <c r="BI58" s="26"/>
      <c r="BJ58" s="26"/>
    </row>
    <row r="59" spans="1:62">
      <c r="A59" s="1319"/>
      <c r="B59" s="1258"/>
      <c r="C59" s="1258"/>
      <c r="D59" s="1258"/>
      <c r="E59" s="1258"/>
      <c r="F59" s="1258"/>
      <c r="G59" s="1259"/>
      <c r="H59" s="1262" t="s">
        <v>70</v>
      </c>
      <c r="I59" s="1104"/>
      <c r="J59" s="1155"/>
      <c r="K59" s="1106"/>
      <c r="L59" s="1160" t="s">
        <v>86</v>
      </c>
      <c r="M59" s="1104"/>
      <c r="N59" s="1104"/>
      <c r="O59" s="1104"/>
      <c r="P59" s="1104"/>
      <c r="Q59" s="1104"/>
      <c r="R59" s="1104"/>
      <c r="S59" s="1104"/>
      <c r="T59" s="1104"/>
      <c r="U59" s="1104"/>
      <c r="V59" s="1104"/>
      <c r="W59" s="1104"/>
      <c r="X59" s="1104"/>
      <c r="Y59" s="1104"/>
      <c r="Z59" s="1104"/>
      <c r="AA59" s="1104"/>
      <c r="AB59" s="1104"/>
      <c r="AC59" s="1104"/>
      <c r="AD59" s="1104"/>
      <c r="AE59" s="1104"/>
      <c r="AF59" s="45"/>
      <c r="AG59" s="658"/>
      <c r="AH59" s="730"/>
      <c r="AI59" s="726"/>
      <c r="AJ59" s="724"/>
      <c r="AK59" s="649"/>
      <c r="AL59" s="594"/>
      <c r="AM59" s="631"/>
      <c r="AN59" s="1264"/>
      <c r="AO59" s="574"/>
      <c r="AP59" s="867"/>
      <c r="AQ59" s="26"/>
      <c r="AR59" s="26"/>
      <c r="AS59" s="26"/>
      <c r="AT59" s="26"/>
      <c r="AU59" s="26"/>
      <c r="AV59" s="26"/>
      <c r="AW59" s="26"/>
      <c r="AX59" s="26"/>
      <c r="AY59" s="26"/>
      <c r="AZ59" s="26"/>
      <c r="BA59" s="26"/>
      <c r="BB59" s="26"/>
      <c r="BC59" s="26"/>
      <c r="BD59" s="26"/>
      <c r="BE59" s="26"/>
      <c r="BF59" s="26"/>
      <c r="BG59" s="26"/>
      <c r="BH59" s="26"/>
      <c r="BI59" s="26"/>
      <c r="BJ59" s="26"/>
    </row>
    <row r="60" spans="1:62" ht="13.5" thickBot="1">
      <c r="A60" s="1309" t="s">
        <v>87</v>
      </c>
      <c r="B60" s="1148"/>
      <c r="C60" s="1148"/>
      <c r="D60" s="1148"/>
      <c r="E60" s="1148"/>
      <c r="F60" s="1148"/>
      <c r="G60" s="1148"/>
      <c r="H60" s="1148"/>
      <c r="I60" s="1148"/>
      <c r="J60" s="1148"/>
      <c r="K60" s="1148"/>
      <c r="L60" s="1148"/>
      <c r="M60" s="1148"/>
      <c r="N60" s="1148"/>
      <c r="O60" s="1148"/>
      <c r="P60" s="1148"/>
      <c r="Q60" s="1148"/>
      <c r="R60" s="1148"/>
      <c r="S60" s="1148"/>
      <c r="T60" s="1148"/>
      <c r="U60" s="1148"/>
      <c r="V60" s="1148"/>
      <c r="W60" s="1148"/>
      <c r="X60" s="1148"/>
      <c r="Y60" s="1148"/>
      <c r="Z60" s="1148"/>
      <c r="AA60" s="1148"/>
      <c r="AB60" s="1148"/>
      <c r="AC60" s="1148"/>
      <c r="AD60" s="1148"/>
      <c r="AE60" s="1148"/>
      <c r="AF60" s="81"/>
      <c r="AG60" s="173">
        <f>SUM(AG54:AG58)</f>
        <v>0</v>
      </c>
      <c r="AH60" s="730"/>
      <c r="AI60" s="726"/>
      <c r="AJ60" s="724"/>
      <c r="AK60" s="649"/>
      <c r="AL60" s="594"/>
      <c r="AM60" s="43">
        <f>SUM(AM54:AM58)</f>
        <v>0</v>
      </c>
      <c r="AN60" s="1264"/>
      <c r="AO60" s="574"/>
      <c r="AP60" s="864">
        <f t="shared" ref="AP60:AP61" si="16">SUM(AP54:AP58)</f>
        <v>0</v>
      </c>
      <c r="AQ60" s="26"/>
      <c r="AR60" s="26"/>
      <c r="AS60" s="26"/>
      <c r="AT60" s="26"/>
      <c r="AU60" s="26"/>
      <c r="AV60" s="26"/>
      <c r="AW60" s="26"/>
      <c r="AX60" s="26"/>
      <c r="AY60" s="26"/>
      <c r="AZ60" s="26"/>
      <c r="BA60" s="26"/>
      <c r="BB60" s="26"/>
      <c r="BC60" s="26"/>
      <c r="BD60" s="26"/>
      <c r="BE60" s="26"/>
      <c r="BF60" s="26"/>
      <c r="BG60" s="26"/>
      <c r="BH60" s="26"/>
      <c r="BI60" s="26"/>
      <c r="BJ60" s="26"/>
    </row>
    <row r="61" spans="1:62">
      <c r="A61" s="1310" t="s">
        <v>88</v>
      </c>
      <c r="B61" s="1283"/>
      <c r="C61" s="1283"/>
      <c r="D61" s="1283"/>
      <c r="E61" s="1283"/>
      <c r="F61" s="1283"/>
      <c r="G61" s="1283"/>
      <c r="H61" s="1283"/>
      <c r="I61" s="1283"/>
      <c r="J61" s="1283"/>
      <c r="K61" s="1283"/>
      <c r="L61" s="1283"/>
      <c r="M61" s="1283"/>
      <c r="N61" s="1283"/>
      <c r="O61" s="1283"/>
      <c r="P61" s="1283"/>
      <c r="Q61" s="1283"/>
      <c r="R61" s="1283"/>
      <c r="S61" s="1283"/>
      <c r="T61" s="1283"/>
      <c r="U61" s="1283"/>
      <c r="V61" s="1283"/>
      <c r="W61" s="1283"/>
      <c r="X61" s="1283"/>
      <c r="Y61" s="1283"/>
      <c r="Z61" s="1283"/>
      <c r="AA61" s="1283"/>
      <c r="AB61" s="1283"/>
      <c r="AC61" s="1283"/>
      <c r="AD61" s="1283"/>
      <c r="AE61" s="1283"/>
      <c r="AF61" s="171"/>
      <c r="AG61" s="655"/>
      <c r="AH61" s="730"/>
      <c r="AI61" s="726"/>
      <c r="AJ61" s="724"/>
      <c r="AK61" s="649"/>
      <c r="AL61" s="594"/>
      <c r="AM61" s="620"/>
      <c r="AN61" s="1264"/>
      <c r="AO61" s="574"/>
      <c r="AP61" s="859">
        <f t="shared" si="16"/>
        <v>0</v>
      </c>
      <c r="AQ61" s="26"/>
      <c r="AR61" s="26"/>
      <c r="AS61" s="26"/>
      <c r="AT61" s="26"/>
      <c r="AU61" s="26"/>
      <c r="AV61" s="26"/>
      <c r="AW61" s="26"/>
      <c r="AX61" s="26"/>
      <c r="AY61" s="26"/>
      <c r="AZ61" s="26"/>
      <c r="BA61" s="26"/>
      <c r="BB61" s="26"/>
      <c r="BC61" s="26"/>
      <c r="BD61" s="26"/>
      <c r="BE61" s="26"/>
      <c r="BF61" s="26"/>
      <c r="BG61" s="26"/>
      <c r="BH61" s="26"/>
      <c r="BI61" s="26"/>
      <c r="BJ61" s="26"/>
    </row>
    <row r="62" spans="1:62">
      <c r="A62" s="1042"/>
      <c r="B62" s="1220"/>
      <c r="C62" s="1220"/>
      <c r="D62" s="1220"/>
      <c r="E62" s="1220"/>
      <c r="F62" s="1220"/>
      <c r="G62" s="1221"/>
      <c r="H62" s="1149" t="str">
        <f>"1."</f>
        <v>1.</v>
      </c>
      <c r="I62" s="1069"/>
      <c r="J62" s="1069"/>
      <c r="K62" s="1150" t="s">
        <v>112</v>
      </c>
      <c r="L62" s="1069"/>
      <c r="M62" s="1069"/>
      <c r="N62" s="1069"/>
      <c r="O62" s="1069"/>
      <c r="P62" s="1069"/>
      <c r="Q62" s="1069"/>
      <c r="R62" s="1069"/>
      <c r="S62" s="1069"/>
      <c r="T62" s="1069"/>
      <c r="U62" s="1069"/>
      <c r="V62" s="1069"/>
      <c r="W62" s="1069"/>
      <c r="X62" s="1069"/>
      <c r="Y62" s="1069"/>
      <c r="Z62" s="1069"/>
      <c r="AA62" s="1069"/>
      <c r="AB62" s="1069"/>
      <c r="AC62" s="1069"/>
      <c r="AD62" s="1069"/>
      <c r="AE62" s="1069"/>
      <c r="AF62" s="1069"/>
      <c r="AG62" s="360"/>
      <c r="AH62" s="730"/>
      <c r="AI62" s="726"/>
      <c r="AJ62" s="724"/>
      <c r="AK62" s="649"/>
      <c r="AL62" s="594"/>
      <c r="AM62" s="580"/>
      <c r="AN62" s="1264"/>
      <c r="AO62" s="574"/>
      <c r="AP62" s="875">
        <f t="shared" ref="AP62:AP71" si="17">AG62+AM61</f>
        <v>0</v>
      </c>
      <c r="AQ62" s="26"/>
      <c r="AR62" s="26"/>
      <c r="AS62" s="26"/>
      <c r="AT62" s="26"/>
      <c r="AU62" s="26"/>
      <c r="AV62" s="26"/>
      <c r="AW62" s="26"/>
      <c r="AX62" s="26"/>
      <c r="AY62" s="26"/>
      <c r="AZ62" s="26"/>
      <c r="BA62" s="26"/>
      <c r="BB62" s="26"/>
      <c r="BC62" s="26"/>
      <c r="BD62" s="26"/>
      <c r="BE62" s="26"/>
      <c r="BF62" s="26"/>
      <c r="BG62" s="26"/>
      <c r="BH62" s="26"/>
      <c r="BI62" s="26"/>
      <c r="BJ62" s="26"/>
    </row>
    <row r="63" spans="1:62">
      <c r="A63" s="1311"/>
      <c r="B63" s="1312"/>
      <c r="C63" s="1312"/>
      <c r="D63" s="1312"/>
      <c r="E63" s="1312"/>
      <c r="F63" s="1312"/>
      <c r="G63" s="1224"/>
      <c r="H63" s="1212" t="str">
        <f>"2."</f>
        <v>2.</v>
      </c>
      <c r="I63" s="1076"/>
      <c r="J63" s="1076"/>
      <c r="K63" s="1163" t="s">
        <v>113</v>
      </c>
      <c r="L63" s="1076"/>
      <c r="M63" s="1076"/>
      <c r="N63" s="1076"/>
      <c r="O63" s="1076"/>
      <c r="P63" s="1076"/>
      <c r="Q63" s="1076"/>
      <c r="R63" s="1076"/>
      <c r="S63" s="1076"/>
      <c r="T63" s="1076"/>
      <c r="U63" s="1076"/>
      <c r="V63" s="1076"/>
      <c r="W63" s="1076"/>
      <c r="X63" s="1076"/>
      <c r="Y63" s="1076"/>
      <c r="Z63" s="1076"/>
      <c r="AA63" s="1076"/>
      <c r="AB63" s="1076"/>
      <c r="AC63" s="1076"/>
      <c r="AD63" s="1076"/>
      <c r="AE63" s="1076"/>
      <c r="AF63" s="176"/>
      <c r="AG63" s="360"/>
      <c r="AH63" s="730"/>
      <c r="AI63" s="726"/>
      <c r="AJ63" s="724"/>
      <c r="AK63" s="649"/>
      <c r="AL63" s="594"/>
      <c r="AM63" s="580"/>
      <c r="AN63" s="1264"/>
      <c r="AO63" s="574"/>
      <c r="AP63" s="875">
        <f t="shared" si="17"/>
        <v>0</v>
      </c>
      <c r="AQ63" s="26"/>
      <c r="AR63" s="26"/>
      <c r="AS63" s="26"/>
      <c r="AT63" s="26"/>
      <c r="AU63" s="26"/>
      <c r="AV63" s="26"/>
      <c r="AW63" s="26"/>
      <c r="AX63" s="26"/>
      <c r="AY63" s="26"/>
      <c r="AZ63" s="26"/>
      <c r="BA63" s="26"/>
      <c r="BB63" s="26"/>
      <c r="BC63" s="26"/>
      <c r="BD63" s="26"/>
      <c r="BE63" s="26"/>
      <c r="BF63" s="26"/>
      <c r="BG63" s="26"/>
      <c r="BH63" s="26"/>
      <c r="BI63" s="26"/>
      <c r="BJ63" s="26"/>
    </row>
    <row r="64" spans="1:62">
      <c r="A64" s="1311"/>
      <c r="B64" s="1312"/>
      <c r="C64" s="1312"/>
      <c r="D64" s="1312"/>
      <c r="E64" s="1312"/>
      <c r="F64" s="1312"/>
      <c r="G64" s="1224"/>
      <c r="H64" s="1212" t="str">
        <f>"3."</f>
        <v>3.</v>
      </c>
      <c r="I64" s="1076"/>
      <c r="J64" s="1076"/>
      <c r="K64" s="1157" t="s">
        <v>91</v>
      </c>
      <c r="L64" s="1076"/>
      <c r="M64" s="1076"/>
      <c r="N64" s="1076"/>
      <c r="O64" s="1076"/>
      <c r="P64" s="1076"/>
      <c r="Q64" s="1076"/>
      <c r="R64" s="1076"/>
      <c r="S64" s="1076"/>
      <c r="T64" s="1076"/>
      <c r="U64" s="1076"/>
      <c r="V64" s="1076"/>
      <c r="W64" s="1076"/>
      <c r="X64" s="1076"/>
      <c r="Y64" s="1076"/>
      <c r="Z64" s="1076"/>
      <c r="AA64" s="1076"/>
      <c r="AB64" s="1076"/>
      <c r="AC64" s="1076"/>
      <c r="AD64" s="1076"/>
      <c r="AE64" s="1076"/>
      <c r="AF64" s="1076"/>
      <c r="AG64" s="360"/>
      <c r="AH64" s="730"/>
      <c r="AI64" s="726"/>
      <c r="AJ64" s="724"/>
      <c r="AK64" s="649"/>
      <c r="AL64" s="594"/>
      <c r="AM64" s="580"/>
      <c r="AN64" s="1264"/>
      <c r="AO64" s="574"/>
      <c r="AP64" s="875">
        <f t="shared" si="17"/>
        <v>0</v>
      </c>
      <c r="AQ64" s="26"/>
      <c r="AR64" s="26"/>
      <c r="AS64" s="26"/>
      <c r="AT64" s="26"/>
      <c r="AU64" s="26"/>
      <c r="AV64" s="26"/>
      <c r="AW64" s="26"/>
      <c r="AX64" s="26"/>
      <c r="AY64" s="26"/>
      <c r="AZ64" s="26"/>
      <c r="BA64" s="26"/>
      <c r="BB64" s="26"/>
      <c r="BC64" s="26"/>
      <c r="BD64" s="26"/>
      <c r="BE64" s="26"/>
      <c r="BF64" s="26"/>
      <c r="BG64" s="26"/>
      <c r="BH64" s="26"/>
      <c r="BI64" s="26"/>
      <c r="BJ64" s="26"/>
    </row>
    <row r="65" spans="1:62">
      <c r="A65" s="1311"/>
      <c r="B65" s="1312"/>
      <c r="C65" s="1312"/>
      <c r="D65" s="1312"/>
      <c r="E65" s="1312"/>
      <c r="F65" s="1312"/>
      <c r="G65" s="1224"/>
      <c r="H65" s="1212" t="str">
        <f>"4."</f>
        <v>4.</v>
      </c>
      <c r="I65" s="1076"/>
      <c r="J65" s="1076"/>
      <c r="K65" s="1157" t="s">
        <v>114</v>
      </c>
      <c r="L65" s="1076"/>
      <c r="M65" s="1076"/>
      <c r="N65" s="1076"/>
      <c r="O65" s="1076"/>
      <c r="P65" s="1076"/>
      <c r="Q65" s="1076"/>
      <c r="R65" s="1076"/>
      <c r="S65" s="1076"/>
      <c r="T65" s="1076"/>
      <c r="U65" s="1076"/>
      <c r="V65" s="1076"/>
      <c r="W65" s="1076"/>
      <c r="X65" s="1076"/>
      <c r="Y65" s="1076"/>
      <c r="Z65" s="1076"/>
      <c r="AA65" s="1076"/>
      <c r="AB65" s="1076"/>
      <c r="AC65" s="1076"/>
      <c r="AD65" s="1076"/>
      <c r="AE65" s="1076"/>
      <c r="AF65" s="1076"/>
      <c r="AG65" s="360"/>
      <c r="AH65" s="730"/>
      <c r="AI65" s="726"/>
      <c r="AJ65" s="724"/>
      <c r="AK65" s="649"/>
      <c r="AL65" s="594"/>
      <c r="AM65" s="580"/>
      <c r="AN65" s="1264"/>
      <c r="AO65" s="574"/>
      <c r="AP65" s="875">
        <f t="shared" si="17"/>
        <v>0</v>
      </c>
      <c r="AQ65" s="26"/>
      <c r="AR65" s="26"/>
      <c r="AS65" s="26"/>
      <c r="AT65" s="26"/>
      <c r="AU65" s="26"/>
      <c r="AV65" s="26"/>
      <c r="AW65" s="26"/>
      <c r="AX65" s="26"/>
      <c r="AY65" s="26"/>
      <c r="AZ65" s="26"/>
      <c r="BA65" s="26"/>
      <c r="BB65" s="26"/>
      <c r="BC65" s="26"/>
      <c r="BD65" s="26"/>
      <c r="BE65" s="26"/>
      <c r="BF65" s="26"/>
      <c r="BG65" s="26"/>
      <c r="BH65" s="26"/>
      <c r="BI65" s="26"/>
      <c r="BJ65" s="26"/>
    </row>
    <row r="66" spans="1:62">
      <c r="A66" s="1311"/>
      <c r="B66" s="1117"/>
      <c r="C66" s="1117"/>
      <c r="D66" s="1117"/>
      <c r="E66" s="1117"/>
      <c r="F66" s="1117"/>
      <c r="G66" s="1224"/>
      <c r="H66" s="1212" t="str">
        <f>"5."</f>
        <v>5.</v>
      </c>
      <c r="I66" s="1076"/>
      <c r="J66" s="1076"/>
      <c r="K66" s="1164" t="str">
        <f>'Year 3'!K66:AF66</f>
        <v>Subaward/Consortium (1)</v>
      </c>
      <c r="L66" s="1063"/>
      <c r="M66" s="1063"/>
      <c r="N66" s="1063"/>
      <c r="O66" s="1063"/>
      <c r="P66" s="1063"/>
      <c r="Q66" s="1063"/>
      <c r="R66" s="1063"/>
      <c r="S66" s="1063"/>
      <c r="T66" s="1063"/>
      <c r="U66" s="1063"/>
      <c r="V66" s="1063"/>
      <c r="W66" s="1063"/>
      <c r="X66" s="1063"/>
      <c r="Y66" s="1063"/>
      <c r="Z66" s="1063"/>
      <c r="AA66" s="1063"/>
      <c r="AB66" s="1063"/>
      <c r="AC66" s="1063"/>
      <c r="AD66" s="1063"/>
      <c r="AE66" s="1063"/>
      <c r="AF66" s="1063"/>
      <c r="AG66" s="360"/>
      <c r="AH66" s="730">
        <f>IF(('Year 1'!AG66+'Year 2'!AG66+'Year 3'!AG66+'Year 4'!AG66)&gt;25000,0,IF(('Year 1'!AG66+'Year 2'!AG66+'Year 3'!AG66+'Year 4'!AG66+'Year 5'!AG66)&lt;25000,AG66,(25000-('Year 1'!AG66+'Year 2'!AG66+'Year 3'!AG66+'Year 4'!AG66))))</f>
        <v>0</v>
      </c>
      <c r="AI66" s="726">
        <f>IF('Year 1'!AG66 + 'Year 2'!AG66+'Year 3'!AG66+'Year 4'!AG66+AG66 &lt;= 25000, 0, IF('Year 1'!AG66+'Year 2'!AG66+'Year 3'!AG66+'Year 4'!AG66 &gt; 25000, AG66, IF('Year 1'!AG66 + 'Year 2'!AG66+'Year 3'!AG66+'Year 4'!AG66+AG66 &gt; 25000, 'Year 1'!AG66 + 'Year 2'!AG66+'Year 3'!AG66+'Year 4'!AG66+AG66 - 25000, 0)))</f>
        <v>0</v>
      </c>
      <c r="AJ66" s="724"/>
      <c r="AK66" s="649"/>
      <c r="AL66" s="704"/>
      <c r="AM66" s="705"/>
      <c r="AN66" s="1264"/>
      <c r="AO66" s="574"/>
      <c r="AP66" s="875">
        <f t="shared" si="17"/>
        <v>0</v>
      </c>
      <c r="AQ66" s="26"/>
      <c r="AR66" s="26"/>
      <c r="AS66" s="26"/>
      <c r="AT66" s="26"/>
      <c r="AU66" s="26"/>
      <c r="AV66" s="26"/>
      <c r="AW66" s="26"/>
      <c r="AX66" s="26"/>
      <c r="AY66" s="26"/>
      <c r="AZ66" s="26"/>
      <c r="BA66" s="26"/>
      <c r="BB66" s="26"/>
      <c r="BC66" s="26"/>
      <c r="BD66" s="26"/>
      <c r="BE66" s="26"/>
      <c r="BF66" s="26"/>
      <c r="BG66" s="26"/>
      <c r="BH66" s="26"/>
      <c r="BI66" s="26"/>
      <c r="BJ66" s="26"/>
    </row>
    <row r="67" spans="1:62" outlineLevel="1">
      <c r="A67" s="240"/>
      <c r="B67" s="198"/>
      <c r="C67" s="198"/>
      <c r="D67" s="198"/>
      <c r="E67" s="198"/>
      <c r="F67" s="198"/>
      <c r="G67" s="241"/>
      <c r="H67" s="1212" t="str">
        <f>"6."</f>
        <v>6.</v>
      </c>
      <c r="I67" s="1076"/>
      <c r="J67" s="1076"/>
      <c r="K67" s="1164" t="str">
        <f>'Year 3'!K67:AF67</f>
        <v>Subaward/Consortium (2)</v>
      </c>
      <c r="L67" s="1063"/>
      <c r="M67" s="1063"/>
      <c r="N67" s="1063"/>
      <c r="O67" s="1063"/>
      <c r="P67" s="1063"/>
      <c r="Q67" s="1063"/>
      <c r="R67" s="1063"/>
      <c r="S67" s="1063"/>
      <c r="T67" s="1063"/>
      <c r="U67" s="1063"/>
      <c r="V67" s="1063"/>
      <c r="W67" s="1063"/>
      <c r="X67" s="1063"/>
      <c r="Y67" s="1063"/>
      <c r="Z67" s="1063"/>
      <c r="AA67" s="1063"/>
      <c r="AB67" s="1063"/>
      <c r="AC67" s="1063"/>
      <c r="AD67" s="1063"/>
      <c r="AE67" s="1063"/>
      <c r="AF67" s="1063"/>
      <c r="AG67" s="360"/>
      <c r="AH67" s="730">
        <f>IF(('Year 1'!AG67+'Year 2'!AG67+'Year 3'!AG67+'Year 4'!AG67)&gt;25000,0,IF(('Year 1'!AG67+'Year 2'!AG67+'Year 3'!AG67+'Year 4'!AG67+'Year 5'!AG67)&lt;25000,AG67,(25000-('Year 1'!AG67+'Year 2'!AG67+'Year 3'!AG67+'Year 4'!AG67))))</f>
        <v>0</v>
      </c>
      <c r="AI67" s="726">
        <f>IF('Year 1'!AG67 + 'Year 2'!AG67+'Year 3'!AG67+'Year 4'!AG67+AG67 &lt;= 25000, 0, IF('Year 1'!AG67+'Year 2'!AG67+'Year 3'!AG67+'Year 4'!AG67 &gt; 25000, AG67, IF('Year 1'!AG67 + 'Year 2'!AG67+'Year 3'!AG67+'Year 4'!AG67+AG67 &gt; 25000, 'Year 1'!AG67 + 'Year 2'!AG67+'Year 3'!AG67+'Year 4'!AG67+AG67 - 25000, 0)))</f>
        <v>0</v>
      </c>
      <c r="AJ67" s="724"/>
      <c r="AK67" s="649"/>
      <c r="AL67" s="704"/>
      <c r="AM67" s="705"/>
      <c r="AN67" s="1264"/>
      <c r="AO67" s="574"/>
      <c r="AP67" s="875">
        <f t="shared" si="17"/>
        <v>0</v>
      </c>
      <c r="AQ67" s="26"/>
      <c r="AR67" s="26"/>
      <c r="AS67" s="26"/>
      <c r="AT67" s="26"/>
      <c r="AU67" s="26"/>
      <c r="AV67" s="26"/>
      <c r="AW67" s="26"/>
      <c r="AX67" s="26"/>
      <c r="AY67" s="26"/>
      <c r="AZ67" s="26"/>
      <c r="BA67" s="26"/>
      <c r="BB67" s="26"/>
      <c r="BC67" s="26"/>
      <c r="BD67" s="26"/>
      <c r="BE67" s="26"/>
      <c r="BF67" s="26"/>
      <c r="BG67" s="26"/>
      <c r="BH67" s="26"/>
      <c r="BI67" s="26"/>
      <c r="BJ67" s="26"/>
    </row>
    <row r="68" spans="1:62" outlineLevel="1">
      <c r="A68" s="240"/>
      <c r="B68" s="198"/>
      <c r="C68" s="198"/>
      <c r="D68" s="198"/>
      <c r="E68" s="198"/>
      <c r="F68" s="198"/>
      <c r="G68" s="241"/>
      <c r="H68" s="1212" t="str">
        <f>"7."</f>
        <v>7.</v>
      </c>
      <c r="I68" s="1076"/>
      <c r="J68" s="1076"/>
      <c r="K68" s="1164" t="str">
        <f>'Year 3'!K68:AF68</f>
        <v>Subaward/Consortium (3)</v>
      </c>
      <c r="L68" s="1063"/>
      <c r="M68" s="1063"/>
      <c r="N68" s="1063"/>
      <c r="O68" s="1063"/>
      <c r="P68" s="1063"/>
      <c r="Q68" s="1063"/>
      <c r="R68" s="1063"/>
      <c r="S68" s="1063"/>
      <c r="T68" s="1063"/>
      <c r="U68" s="1063"/>
      <c r="V68" s="1063"/>
      <c r="W68" s="1063"/>
      <c r="X68" s="1063"/>
      <c r="Y68" s="1063"/>
      <c r="Z68" s="1063"/>
      <c r="AA68" s="1063"/>
      <c r="AB68" s="1063"/>
      <c r="AC68" s="1063"/>
      <c r="AD68" s="1063"/>
      <c r="AE68" s="1063"/>
      <c r="AF68" s="1063"/>
      <c r="AG68" s="360"/>
      <c r="AH68" s="730">
        <f>IF(('Year 1'!AG68+'Year 2'!AG68+'Year 3'!AG68+'Year 4'!AG68)&gt;25000,0,IF(('Year 1'!AG68+'Year 2'!AG68+'Year 3'!AG68+'Year 4'!AG68+'Year 5'!AG68)&lt;25000,AG68,(25000-('Year 1'!AG68+'Year 2'!AG68+'Year 3'!AG68+'Year 4'!AG68))))</f>
        <v>0</v>
      </c>
      <c r="AI68" s="726">
        <f>IF('Year 1'!AG68 + 'Year 2'!AG68+'Year 3'!AG68+'Year 4'!AG68+AG68 &lt;= 25000, 0, IF('Year 1'!AG68+'Year 2'!AG68+'Year 3'!AG68+'Year 4'!AG68 &gt; 25000, AG68, IF('Year 1'!AG68 + 'Year 2'!AG68+'Year 3'!AG68+'Year 4'!AG68+AG68 &gt; 25000, 'Year 1'!AG68 + 'Year 2'!AG68+'Year 3'!AG68+'Year 4'!AG68+AG68 - 25000, 0)))</f>
        <v>0</v>
      </c>
      <c r="AJ68" s="724"/>
      <c r="AK68" s="649"/>
      <c r="AL68" s="594"/>
      <c r="AM68" s="580"/>
      <c r="AN68" s="1264"/>
      <c r="AO68" s="574"/>
      <c r="AP68" s="875">
        <f t="shared" si="17"/>
        <v>0</v>
      </c>
      <c r="AQ68" s="26"/>
      <c r="AR68" s="26"/>
      <c r="AS68" s="26"/>
      <c r="AT68" s="26"/>
      <c r="AU68" s="26"/>
      <c r="AV68" s="26"/>
      <c r="AW68" s="26"/>
      <c r="AX68" s="26"/>
      <c r="AY68" s="26"/>
      <c r="AZ68" s="26"/>
      <c r="BA68" s="26"/>
      <c r="BB68" s="26"/>
      <c r="BC68" s="26"/>
      <c r="BD68" s="26"/>
      <c r="BE68" s="26"/>
      <c r="BF68" s="26"/>
      <c r="BG68" s="26"/>
      <c r="BH68" s="26"/>
      <c r="BI68" s="26"/>
      <c r="BJ68" s="26"/>
    </row>
    <row r="69" spans="1:62" outlineLevel="1">
      <c r="A69" s="240"/>
      <c r="B69" s="198"/>
      <c r="C69" s="198"/>
      <c r="D69" s="198"/>
      <c r="E69" s="198"/>
      <c r="F69" s="198"/>
      <c r="G69" s="241"/>
      <c r="H69" s="1212" t="str">
        <f>"8."</f>
        <v>8.</v>
      </c>
      <c r="I69" s="1076"/>
      <c r="J69" s="1076"/>
      <c r="K69" s="1164" t="str">
        <f>'Year 3'!K69:AF69</f>
        <v>Subaward/Consortium (4)</v>
      </c>
      <c r="L69" s="1063"/>
      <c r="M69" s="1063"/>
      <c r="N69" s="1063"/>
      <c r="O69" s="1063"/>
      <c r="P69" s="1063"/>
      <c r="Q69" s="1063"/>
      <c r="R69" s="1063"/>
      <c r="S69" s="1063"/>
      <c r="T69" s="1063"/>
      <c r="U69" s="1063"/>
      <c r="V69" s="1063"/>
      <c r="W69" s="1063"/>
      <c r="X69" s="1063"/>
      <c r="Y69" s="1063"/>
      <c r="Z69" s="1063"/>
      <c r="AA69" s="1063"/>
      <c r="AB69" s="1063"/>
      <c r="AC69" s="1063"/>
      <c r="AD69" s="1063"/>
      <c r="AE69" s="1063"/>
      <c r="AF69" s="1063"/>
      <c r="AG69" s="360"/>
      <c r="AH69" s="730">
        <f>IF(('Year 1'!AG69+'Year 2'!AG69+'Year 3'!AG69+'Year 4'!AG69)&gt;25000,0,IF(('Year 1'!AG69+'Year 2'!AG69+'Year 3'!AG69+'Year 4'!AG69+'Year 5'!AG69)&lt;25000,AG69,(25000-('Year 1'!AG69+'Year 2'!AG69+'Year 3'!AG69+'Year 4'!AG69))))</f>
        <v>0</v>
      </c>
      <c r="AI69" s="726">
        <f>IF('Year 1'!AG69 + 'Year 2'!AG69+'Year 3'!AG69+'Year 4'!AG69+AG69 &lt;= 25000, 0, IF('Year 1'!AG69+'Year 2'!AG69+'Year 3'!AG69+'Year 4'!AG69 &gt; 25000, AG69, IF('Year 1'!AG69 + 'Year 2'!AG69+'Year 3'!AG69+'Year 4'!AG69+AG69 &gt; 25000, 'Year 1'!AG69 + 'Year 2'!AG69+'Year 3'!AG69+'Year 4'!AG69+AG69 - 25000, 0)))</f>
        <v>0</v>
      </c>
      <c r="AJ69" s="724"/>
      <c r="AK69" s="649"/>
      <c r="AL69" s="594"/>
      <c r="AM69" s="580"/>
      <c r="AN69" s="1264"/>
      <c r="AO69" s="574"/>
      <c r="AP69" s="875">
        <f t="shared" si="17"/>
        <v>0</v>
      </c>
      <c r="AQ69" s="26"/>
      <c r="AR69" s="26"/>
      <c r="AS69" s="26"/>
      <c r="AT69" s="26"/>
      <c r="AU69" s="26"/>
      <c r="AV69" s="26"/>
      <c r="AW69" s="26"/>
      <c r="AX69" s="26"/>
      <c r="AY69" s="26"/>
      <c r="AZ69" s="26"/>
      <c r="BA69" s="26"/>
      <c r="BB69" s="26"/>
      <c r="BC69" s="26"/>
      <c r="BD69" s="26"/>
      <c r="BE69" s="26"/>
      <c r="BF69" s="26"/>
      <c r="BG69" s="26"/>
      <c r="BH69" s="26"/>
      <c r="BI69" s="26"/>
      <c r="BJ69" s="26"/>
    </row>
    <row r="70" spans="1:62" outlineLevel="1">
      <c r="A70" s="240"/>
      <c r="B70" s="198"/>
      <c r="C70" s="198"/>
      <c r="D70" s="198"/>
      <c r="E70" s="198"/>
      <c r="F70" s="198"/>
      <c r="G70" s="241"/>
      <c r="H70" s="1212" t="str">
        <f>"9."</f>
        <v>9.</v>
      </c>
      <c r="I70" s="1076"/>
      <c r="J70" s="1076"/>
      <c r="K70" s="1164" t="str">
        <f>'Year 3'!K70:AF70</f>
        <v xml:space="preserve">Subaward/Consortium (5) </v>
      </c>
      <c r="L70" s="1063"/>
      <c r="M70" s="1063"/>
      <c r="N70" s="1063"/>
      <c r="O70" s="1063"/>
      <c r="P70" s="1063"/>
      <c r="Q70" s="1063"/>
      <c r="R70" s="1063"/>
      <c r="S70" s="1063"/>
      <c r="T70" s="1063"/>
      <c r="U70" s="1063"/>
      <c r="V70" s="1063"/>
      <c r="W70" s="1063"/>
      <c r="X70" s="1063"/>
      <c r="Y70" s="1063"/>
      <c r="Z70" s="1063"/>
      <c r="AA70" s="1063"/>
      <c r="AB70" s="1063"/>
      <c r="AC70" s="1063"/>
      <c r="AD70" s="1063"/>
      <c r="AE70" s="1063"/>
      <c r="AF70" s="1063"/>
      <c r="AG70" s="360"/>
      <c r="AH70" s="730">
        <f>IF(('Year 1'!AG70+'Year 2'!AG70+'Year 3'!AG70+'Year 4'!AG70)&gt;25000,0,IF(('Year 1'!AG70+'Year 2'!AG70+'Year 3'!AG70+'Year 4'!AG70+'Year 5'!AG70)&lt;25000,AG70,(25000-('Year 1'!AG70+'Year 2'!AG70+'Year 3'!AG70+'Year 4'!AG70))))</f>
        <v>0</v>
      </c>
      <c r="AI70" s="726">
        <f>IF('Year 1'!AG70 + 'Year 2'!AG70+'Year 3'!AG70+'Year 4'!AG70+AG70 &lt;= 25000, 0, IF('Year 1'!AG70+'Year 2'!AG70+'Year 3'!AG70+'Year 4'!AG70 &gt; 25000, AG70, IF('Year 1'!AG70 + 'Year 2'!AG70+'Year 3'!AG70+'Year 4'!AG70+AG70 &gt; 25000, 'Year 1'!AG70 + 'Year 2'!AG70+'Year 3'!AG70+'Year 4'!AG70+AG70 - 25000, 0)))</f>
        <v>0</v>
      </c>
      <c r="AJ70" s="724"/>
      <c r="AK70" s="649"/>
      <c r="AL70" s="704"/>
      <c r="AM70" s="705"/>
      <c r="AN70" s="1264"/>
      <c r="AO70" s="574"/>
      <c r="AP70" s="875">
        <f t="shared" si="17"/>
        <v>0</v>
      </c>
      <c r="AQ70" s="26"/>
      <c r="AR70" s="26"/>
      <c r="AS70" s="26"/>
      <c r="AT70" s="26"/>
      <c r="AU70" s="26"/>
      <c r="AV70" s="26"/>
      <c r="AW70" s="26"/>
      <c r="AX70" s="26"/>
      <c r="AY70" s="26"/>
      <c r="AZ70" s="26"/>
      <c r="BA70" s="26"/>
      <c r="BB70" s="26"/>
      <c r="BC70" s="26"/>
      <c r="BD70" s="26"/>
      <c r="BE70" s="26"/>
      <c r="BF70" s="26"/>
      <c r="BG70" s="26"/>
      <c r="BH70" s="26"/>
      <c r="BI70" s="26"/>
      <c r="BJ70" s="26"/>
    </row>
    <row r="71" spans="1:62">
      <c r="A71" s="242"/>
      <c r="B71" s="243"/>
      <c r="C71" s="243"/>
      <c r="D71" s="243"/>
      <c r="E71" s="243"/>
      <c r="F71" s="243"/>
      <c r="G71" s="226"/>
      <c r="H71" s="1151" t="str">
        <f>"10."</f>
        <v>10.</v>
      </c>
      <c r="I71" s="1104"/>
      <c r="J71" s="1104"/>
      <c r="K71" s="1185" t="str">
        <f>'Year 4'!K71:AF71</f>
        <v xml:space="preserve">RA Tuition/Fees/Non IDC Bearing Expenses </v>
      </c>
      <c r="L71" s="1106"/>
      <c r="M71" s="1106"/>
      <c r="N71" s="1106"/>
      <c r="O71" s="1106"/>
      <c r="P71" s="1106"/>
      <c r="Q71" s="1106"/>
      <c r="R71" s="1106"/>
      <c r="S71" s="1106"/>
      <c r="T71" s="1106"/>
      <c r="U71" s="1106"/>
      <c r="V71" s="1106"/>
      <c r="W71" s="1106"/>
      <c r="X71" s="1106"/>
      <c r="Y71" s="1106"/>
      <c r="Z71" s="1106"/>
      <c r="AA71" s="1106"/>
      <c r="AB71" s="1106"/>
      <c r="AC71" s="1106"/>
      <c r="AD71" s="1106"/>
      <c r="AE71" s="1106"/>
      <c r="AF71" s="1106"/>
      <c r="AG71" s="361"/>
      <c r="AH71" s="730"/>
      <c r="AI71" s="726"/>
      <c r="AJ71" s="724"/>
      <c r="AK71" s="649"/>
      <c r="AL71" s="704"/>
      <c r="AM71" s="705"/>
      <c r="AN71" s="1264"/>
      <c r="AO71" s="574"/>
      <c r="AP71" s="875">
        <f t="shared" si="17"/>
        <v>0</v>
      </c>
      <c r="AQ71" s="26"/>
      <c r="AR71" s="26"/>
      <c r="AS71" s="26"/>
      <c r="AT71" s="26"/>
      <c r="AU71" s="26"/>
      <c r="AV71" s="26"/>
      <c r="AW71" s="26"/>
      <c r="AX71" s="26"/>
      <c r="AY71" s="26"/>
      <c r="AZ71" s="26"/>
      <c r="BA71" s="26"/>
      <c r="BB71" s="26"/>
      <c r="BC71" s="26"/>
      <c r="BD71" s="26"/>
      <c r="BE71" s="26"/>
      <c r="BF71" s="26"/>
      <c r="BG71" s="26"/>
      <c r="BH71" s="26"/>
      <c r="BI71" s="26"/>
      <c r="BJ71" s="26"/>
    </row>
    <row r="72" spans="1:62" ht="13.5" thickBot="1">
      <c r="A72" s="1143" t="s">
        <v>97</v>
      </c>
      <c r="B72" s="1144"/>
      <c r="C72" s="1144"/>
      <c r="D72" s="1144"/>
      <c r="E72" s="1144"/>
      <c r="F72" s="1144"/>
      <c r="G72" s="1144"/>
      <c r="H72" s="1144"/>
      <c r="I72" s="1144"/>
      <c r="J72" s="1144"/>
      <c r="K72" s="1144"/>
      <c r="L72" s="1144"/>
      <c r="M72" s="1144"/>
      <c r="N72" s="1144"/>
      <c r="O72" s="1144"/>
      <c r="P72" s="1144"/>
      <c r="Q72" s="1144"/>
      <c r="R72" s="1144"/>
      <c r="S72" s="1144"/>
      <c r="T72" s="1144"/>
      <c r="U72" s="1144"/>
      <c r="V72" s="1144"/>
      <c r="W72" s="1144"/>
      <c r="X72" s="1144"/>
      <c r="Y72" s="1144"/>
      <c r="Z72" s="1144"/>
      <c r="AA72" s="1144"/>
      <c r="AB72" s="1144"/>
      <c r="AC72" s="1144"/>
      <c r="AD72" s="1144"/>
      <c r="AE72" s="1144"/>
      <c r="AF72" s="1261"/>
      <c r="AG72" s="194">
        <f>SUM(AG62:AG71)</f>
        <v>0</v>
      </c>
      <c r="AH72" s="730"/>
      <c r="AI72" s="726"/>
      <c r="AJ72" s="724"/>
      <c r="AK72" s="649"/>
      <c r="AL72" s="594"/>
      <c r="AM72" s="634">
        <f>SUM(AM62:AM71)</f>
        <v>0</v>
      </c>
      <c r="AN72" s="1264"/>
      <c r="AO72" s="574"/>
      <c r="AP72" s="800">
        <f>SUM(AP62:AP71)</f>
        <v>0</v>
      </c>
      <c r="AQ72" s="26"/>
      <c r="AR72" s="26"/>
      <c r="AS72" s="26"/>
      <c r="AT72" s="26"/>
      <c r="AU72" s="26"/>
      <c r="AV72" s="26"/>
      <c r="AW72" s="26"/>
      <c r="AX72" s="26"/>
      <c r="AY72" s="26"/>
      <c r="AZ72" s="26"/>
      <c r="BA72" s="26"/>
      <c r="BB72" s="26"/>
      <c r="BC72" s="26"/>
      <c r="BD72" s="26"/>
      <c r="BE72" s="26"/>
      <c r="BF72" s="26"/>
      <c r="BG72" s="26"/>
      <c r="BH72" s="26"/>
      <c r="BI72" s="26"/>
      <c r="BJ72" s="26"/>
    </row>
    <row r="73" spans="1:62" ht="13.5" thickBot="1">
      <c r="A73" s="1318" t="s">
        <v>98</v>
      </c>
      <c r="B73" s="1147"/>
      <c r="C73" s="1147"/>
      <c r="D73" s="1147"/>
      <c r="E73" s="1147"/>
      <c r="F73" s="1147"/>
      <c r="G73" s="1147"/>
      <c r="H73" s="1147"/>
      <c r="I73" s="1147"/>
      <c r="J73" s="1147"/>
      <c r="K73" s="1147"/>
      <c r="L73" s="1147"/>
      <c r="M73" s="1147"/>
      <c r="N73" s="1147"/>
      <c r="O73" s="1147"/>
      <c r="P73" s="1147"/>
      <c r="Q73" s="1147"/>
      <c r="R73" s="1147"/>
      <c r="S73" s="1147"/>
      <c r="T73" s="1147"/>
      <c r="U73" s="1147"/>
      <c r="V73" s="1147"/>
      <c r="W73" s="1147"/>
      <c r="X73" s="1147"/>
      <c r="Y73" s="1147"/>
      <c r="Z73" s="1147"/>
      <c r="AA73" s="1147"/>
      <c r="AB73" s="1147"/>
      <c r="AC73" s="1147"/>
      <c r="AD73" s="1147"/>
      <c r="AE73" s="1147"/>
      <c r="AF73" s="1147"/>
      <c r="AG73" s="659">
        <f>SUM(AG36,AG48,AG52,AG60,AG72)</f>
        <v>0</v>
      </c>
      <c r="AH73" s="730"/>
      <c r="AI73" s="726"/>
      <c r="AJ73" s="724"/>
      <c r="AK73" s="649"/>
      <c r="AL73" s="594"/>
      <c r="AM73" s="83">
        <f>SUM(AM36,AM48,AM52,AM60,AM72)</f>
        <v>0</v>
      </c>
      <c r="AN73" s="1264"/>
      <c r="AO73" s="574"/>
      <c r="AP73" s="868">
        <f>SUM(AP36,AP48,AP52,AP60,AP72)</f>
        <v>0</v>
      </c>
      <c r="AQ73" s="26"/>
      <c r="AR73" s="26"/>
      <c r="AS73" s="26"/>
      <c r="AT73" s="26"/>
      <c r="AU73" s="26"/>
      <c r="AV73" s="26"/>
      <c r="AW73" s="26"/>
      <c r="AX73" s="26"/>
      <c r="AY73" s="26"/>
      <c r="AZ73" s="26"/>
      <c r="BA73" s="26"/>
      <c r="BB73" s="26"/>
      <c r="BC73" s="26"/>
      <c r="BD73" s="26"/>
      <c r="BE73" s="26"/>
      <c r="BF73" s="26"/>
      <c r="BG73" s="26"/>
      <c r="BH73" s="26"/>
      <c r="BI73" s="26"/>
      <c r="BJ73" s="26"/>
    </row>
    <row r="74" spans="1:62">
      <c r="A74" s="1110" t="s">
        <v>99</v>
      </c>
      <c r="B74" s="1111"/>
      <c r="C74" s="1111"/>
      <c r="D74" s="1111"/>
      <c r="E74" s="1111"/>
      <c r="F74" s="1111"/>
      <c r="G74" s="1111"/>
      <c r="H74" s="1111"/>
      <c r="I74" s="1111"/>
      <c r="J74" s="1111"/>
      <c r="K74" s="1111"/>
      <c r="L74" s="1111"/>
      <c r="M74" s="1111"/>
      <c r="N74" s="1111"/>
      <c r="O74" s="1111"/>
      <c r="P74" s="1111"/>
      <c r="Q74" s="1111"/>
      <c r="R74" s="1111"/>
      <c r="S74" s="1111"/>
      <c r="T74" s="1111"/>
      <c r="U74" s="1111"/>
      <c r="V74" s="1111"/>
      <c r="W74" s="1111"/>
      <c r="X74" s="1111"/>
      <c r="Y74" s="1111"/>
      <c r="Z74" s="1111"/>
      <c r="AA74" s="1111"/>
      <c r="AB74" s="1111"/>
      <c r="AC74" s="1111"/>
      <c r="AD74" s="1111"/>
      <c r="AE74" s="1111"/>
      <c r="AF74" s="171"/>
      <c r="AG74" s="660"/>
      <c r="AH74" s="730"/>
      <c r="AI74" s="726"/>
      <c r="AJ74" s="724"/>
      <c r="AK74" s="649"/>
      <c r="AL74" s="704"/>
      <c r="AM74" s="666"/>
      <c r="AN74" s="1264"/>
      <c r="AO74" s="574"/>
      <c r="AP74" s="882"/>
      <c r="AQ74" s="26"/>
      <c r="AR74" s="26"/>
      <c r="AS74" s="26"/>
      <c r="AT74" s="26"/>
      <c r="AU74" s="26"/>
      <c r="AV74" s="26"/>
      <c r="AW74" s="26"/>
      <c r="AX74" s="26"/>
      <c r="AY74" s="26"/>
      <c r="AZ74" s="26"/>
      <c r="BA74" s="26"/>
      <c r="BB74" s="26"/>
      <c r="BC74" s="26"/>
      <c r="BD74" s="26"/>
      <c r="BE74" s="26"/>
      <c r="BF74" s="26"/>
      <c r="BG74" s="26"/>
      <c r="BH74" s="26"/>
      <c r="BI74" s="26"/>
      <c r="BJ74" s="26"/>
    </row>
    <row r="75" spans="1:62">
      <c r="A75" s="1042"/>
      <c r="B75" s="1043"/>
      <c r="C75" s="1043"/>
      <c r="D75" s="1043"/>
      <c r="E75" s="1043"/>
      <c r="F75" s="1043"/>
      <c r="G75" s="1044"/>
      <c r="H75" s="1172" t="s">
        <v>100</v>
      </c>
      <c r="I75" s="1073"/>
      <c r="J75" s="1073"/>
      <c r="K75" s="1073"/>
      <c r="L75" s="1073"/>
      <c r="M75" s="1073"/>
      <c r="N75" s="1073"/>
      <c r="O75" s="1073"/>
      <c r="P75" s="1073"/>
      <c r="Q75" s="1073"/>
      <c r="R75" s="1073"/>
      <c r="S75" s="1073"/>
      <c r="T75" s="1073"/>
      <c r="U75" s="1073"/>
      <c r="V75" s="1073"/>
      <c r="W75" s="1173"/>
      <c r="X75" s="1175" t="s">
        <v>101</v>
      </c>
      <c r="Y75" s="1176"/>
      <c r="Z75" s="1176"/>
      <c r="AA75" s="1177"/>
      <c r="AB75" s="1180" t="s">
        <v>102</v>
      </c>
      <c r="AC75" s="1176"/>
      <c r="AD75" s="1177"/>
      <c r="AE75" s="781" t="s">
        <v>103</v>
      </c>
      <c r="AF75" s="784"/>
      <c r="AG75" s="661" t="s">
        <v>104</v>
      </c>
      <c r="AH75" s="730"/>
      <c r="AI75" s="726"/>
      <c r="AJ75" s="724"/>
      <c r="AK75" s="651" t="s">
        <v>103</v>
      </c>
      <c r="AL75" s="594"/>
      <c r="AM75" s="706" t="s">
        <v>104</v>
      </c>
      <c r="AN75" s="1264"/>
      <c r="AO75" s="574"/>
      <c r="AP75" s="883" t="s">
        <v>104</v>
      </c>
      <c r="AQ75" s="26"/>
      <c r="AR75" s="26"/>
      <c r="AS75" s="26"/>
      <c r="AT75" s="26"/>
      <c r="AU75" s="26"/>
      <c r="AV75" s="26"/>
      <c r="AW75" s="26"/>
      <c r="AX75" s="26"/>
      <c r="AY75" s="26"/>
      <c r="AZ75" s="26"/>
      <c r="BA75" s="26"/>
      <c r="BB75" s="26"/>
      <c r="BC75" s="26"/>
      <c r="BD75" s="26"/>
      <c r="BE75" s="26"/>
      <c r="BF75" s="26"/>
      <c r="BG75" s="26"/>
      <c r="BH75" s="26"/>
      <c r="BI75" s="26"/>
      <c r="BJ75" s="26"/>
    </row>
    <row r="76" spans="1:62">
      <c r="A76" s="1045"/>
      <c r="B76" s="1046"/>
      <c r="C76" s="1046"/>
      <c r="D76" s="1046"/>
      <c r="E76" s="1046"/>
      <c r="F76" s="1046"/>
      <c r="G76" s="1047"/>
      <c r="H76" s="1167" t="str">
        <f>"1."</f>
        <v>1.</v>
      </c>
      <c r="I76" s="1168"/>
      <c r="J76" s="1168"/>
      <c r="K76" s="1169" t="s">
        <v>105</v>
      </c>
      <c r="L76" s="1170"/>
      <c r="M76" s="1170"/>
      <c r="N76" s="1170"/>
      <c r="O76" s="1170"/>
      <c r="P76" s="1170"/>
      <c r="Q76" s="1170"/>
      <c r="R76" s="1170"/>
      <c r="S76" s="1170"/>
      <c r="T76" s="1170"/>
      <c r="U76" s="1170"/>
      <c r="V76" s="1170"/>
      <c r="W76" s="1171"/>
      <c r="X76" s="1178" t="str">
        <f>'Year 1'!X76</f>
        <v>On Campus - Research</v>
      </c>
      <c r="Y76" s="1179"/>
      <c r="Z76" s="1179"/>
      <c r="AA76" s="1179"/>
      <c r="AB76" s="1302" t="str">
        <f>IF(ISNUMBER(X76),"Custom Rate",IF(ISBLANK(X76),"",IF(OR(ISBLANK($I$3),ISBLANK($V$3)),"Dates Needed",
_xlfn.CONCAT("| ",'IDC Calculations'!I11,"d at ",'IDC Calculations'!P11*100,"% |",
IF('IDC Calculations'!J11&lt;=0,"",
_xlfn.CONCAT(" ",'IDC Calculations'!J11,"d at ",'IDC Calculations'!Q11*100,"% |",
IF('IDC Calculations'!K11&lt;=0,"",
_xlfn.CONCAT(" ",'IDC Calculations'!K11,"d at ",'IDC Calculations'!R11*100,"% |")
)))))))</f>
        <v>Dates Needed</v>
      </c>
      <c r="AC76" s="1303"/>
      <c r="AD76" s="1304"/>
      <c r="AE76" s="782">
        <f>IF(OR(K76="Modified Total Direct Costs (MTDC)",K76="Other Sponsored Activities",K76="Instruction"),(AG73-AG48-AG60-AG66-AG67-AG68-AG69-AG70-AG71)+SUM(AH66:AH71),IF(K76="Total Direct Costs (TDC)",AG73,IF(K76="DOD Contract",(AG73-AG48-AG60-AG66-AG67-AG68-AG69-AG70-AG71)+SUM(AK37:AK70))))</f>
        <v>0</v>
      </c>
      <c r="AF76" s="785"/>
      <c r="AG76" s="552">
        <f>IF(OR(ISBLANK(X76),AE76=0,ISBLANK($I$3),ISBLANK($V$3)),0,IF(ISNUMBER(X76),X76*AE76,
AE76*'IDC Calculations'!V11))</f>
        <v>0</v>
      </c>
      <c r="AH76" s="730"/>
      <c r="AI76" s="726"/>
      <c r="AJ76" s="724"/>
      <c r="AK76" s="88">
        <f>AM73-SUM(AM48,AM60,AM66,AM67,AM68,AM69,AM70,AM71)</f>
        <v>0</v>
      </c>
      <c r="AL76" s="637"/>
      <c r="AM76" s="587">
        <f>IF(OR(ISBLANK(X76),AK76=0,ISBLANK($I$3),ISBLANK($V$3)),0,IF(ISNUMBER(X76),X76*AK76,
AK76*'IDC Calculations'!V11))</f>
        <v>0</v>
      </c>
      <c r="AN76" s="1264"/>
      <c r="AO76" s="574"/>
      <c r="AP76" s="884">
        <f t="shared" ref="AP76:AP77" si="18">AG76+AM76</f>
        <v>0</v>
      </c>
      <c r="AQ76" s="26"/>
      <c r="AR76" s="26"/>
      <c r="AS76" s="26"/>
      <c r="AT76" s="26"/>
      <c r="AU76" s="26"/>
      <c r="AV76" s="26"/>
      <c r="AW76" s="26"/>
      <c r="AX76" s="26"/>
      <c r="AY76" s="26"/>
      <c r="AZ76" s="26"/>
      <c r="BA76" s="26"/>
      <c r="BB76" s="26"/>
      <c r="BC76" s="26"/>
      <c r="BD76" s="26"/>
      <c r="BE76" s="26"/>
      <c r="BF76" s="26"/>
      <c r="BG76" s="26"/>
      <c r="BH76" s="26"/>
      <c r="BI76" s="26"/>
      <c r="BJ76" s="26"/>
    </row>
    <row r="77" spans="1:62">
      <c r="A77" s="1045"/>
      <c r="B77" s="1046"/>
      <c r="C77" s="1046"/>
      <c r="D77" s="1046"/>
      <c r="E77" s="1046"/>
      <c r="F77" s="1046"/>
      <c r="G77" s="1047"/>
      <c r="H77" s="1167" t="str">
        <f>"2."</f>
        <v>2.</v>
      </c>
      <c r="I77" s="1168"/>
      <c r="J77" s="1168"/>
      <c r="K77" s="1169"/>
      <c r="L77" s="1170"/>
      <c r="M77" s="1170"/>
      <c r="N77" s="1170"/>
      <c r="O77" s="1170"/>
      <c r="P77" s="1170"/>
      <c r="Q77" s="1170"/>
      <c r="R77" s="1170"/>
      <c r="S77" s="1170"/>
      <c r="T77" s="1170"/>
      <c r="U77" s="1170"/>
      <c r="V77" s="1170"/>
      <c r="W77" s="1171"/>
      <c r="X77" s="1178"/>
      <c r="Y77" s="1179"/>
      <c r="Z77" s="1179"/>
      <c r="AA77" s="1179"/>
      <c r="AB77" s="1181" t="str">
        <f>IF(ISNUMBER(X77),"Custom Rate",IF(ISBLANK(X77),"",IF(OR(ISBLANK($I$3),ISBLANK($V$3)),"Dates Needed",
_xlfn.CONCAT("| ",'IDC Calculations'!I12,"d at ",'IDC Calculations'!P12*100,"% |",
IF('IDC Calculations'!J12&lt;=0,"",
_xlfn.CONCAT(" ",'IDC Calculations'!J12,"d at ",'IDC Calculations'!Q12*100,"% |",
IF('IDC Calculations'!K12&lt;=0,"",
_xlfn.CONCAT(" ",'IDC Calculations'!K12,"d at ",'IDC Calculations'!R12*100,"% |")
)))))))</f>
        <v/>
      </c>
      <c r="AC77" s="1182"/>
      <c r="AD77" s="1183"/>
      <c r="AE77" s="779">
        <f>IF(OR(K77="Modified Total Direct Costs (MTDC)",K77="Other Sponsored Activities",K77="Instruction"),(AG73-AG48-AG60-AG66-AG67-AG68-AG69-AG70)+SUM(AK37:AK70),IF(K77="Total Direct Costs (TDC)",AG73,IF(K77="Salaries and Wages",AG36,0)))</f>
        <v>0</v>
      </c>
      <c r="AF77" s="178"/>
      <c r="AG77" s="552">
        <f>IF(OR(ISBLANK(X77),AE77=0,ISBLANK($I$3),ISBLANK($V$3)),0,IF(ISNUMBER(X77),X77*AE77,
AE77*'IDC Calculations'!V12))</f>
        <v>0</v>
      </c>
      <c r="AH77" s="730"/>
      <c r="AI77" s="726"/>
      <c r="AJ77" s="724"/>
      <c r="AK77" s="105"/>
      <c r="AL77" s="652"/>
      <c r="AM77" s="461">
        <f>IF(OR(ISBLANK(X77),AK77=0,ISBLANK($I$3),ISBLANK($V$3)),0,IF(ISNUMBER(X77),X77*AK77,
AK77*'IDC Calculations'!V12))</f>
        <v>0</v>
      </c>
      <c r="AN77" s="1264"/>
      <c r="AO77" s="574"/>
      <c r="AP77" s="885">
        <f t="shared" si="18"/>
        <v>0</v>
      </c>
      <c r="AQ77" s="26"/>
      <c r="AR77" s="26"/>
      <c r="AS77" s="26"/>
      <c r="AT77" s="26"/>
      <c r="AU77" s="26"/>
      <c r="AV77" s="26"/>
      <c r="AW77" s="26"/>
      <c r="AX77" s="26"/>
      <c r="AY77" s="26"/>
      <c r="AZ77" s="26"/>
      <c r="BA77" s="26"/>
      <c r="BB77" s="26"/>
      <c r="BC77" s="26"/>
      <c r="BD77" s="26"/>
      <c r="BE77" s="26"/>
      <c r="BF77" s="26"/>
      <c r="BG77" s="26"/>
      <c r="BH77" s="26"/>
      <c r="BI77" s="26"/>
      <c r="BJ77" s="26"/>
    </row>
    <row r="78" spans="1:62">
      <c r="A78" s="1045"/>
      <c r="B78" s="1046"/>
      <c r="C78" s="1046"/>
      <c r="D78" s="1046"/>
      <c r="E78" s="1046"/>
      <c r="F78" s="1046"/>
      <c r="G78" s="1047"/>
      <c r="H78" s="1297" t="s">
        <v>107</v>
      </c>
      <c r="I78" s="1104"/>
      <c r="J78" s="1104"/>
      <c r="K78" s="1104"/>
      <c r="L78" s="1104"/>
      <c r="M78" s="1104"/>
      <c r="N78" s="1104"/>
      <c r="O78" s="1104"/>
      <c r="P78" s="1104"/>
      <c r="Q78" s="1104"/>
      <c r="R78" s="1104"/>
      <c r="S78" s="1104"/>
      <c r="T78" s="1104"/>
      <c r="U78" s="1104"/>
      <c r="V78" s="1104"/>
      <c r="W78" s="1104"/>
      <c r="X78" s="1104"/>
      <c r="Y78" s="1104"/>
      <c r="Z78" s="1104"/>
      <c r="AA78" s="1104"/>
      <c r="AB78" s="1104"/>
      <c r="AC78" s="1104"/>
      <c r="AD78" s="1104"/>
      <c r="AE78" s="1104"/>
      <c r="AF78" s="179"/>
      <c r="AG78" s="1051"/>
      <c r="AH78" s="730"/>
      <c r="AI78" s="726"/>
      <c r="AJ78" s="724"/>
      <c r="AK78" s="669"/>
      <c r="AL78" s="586"/>
      <c r="AM78" s="607"/>
      <c r="AN78" s="1264"/>
      <c r="AO78" s="574"/>
      <c r="AP78" s="886"/>
      <c r="AQ78" s="26"/>
      <c r="AR78" s="26"/>
      <c r="AS78" s="26"/>
      <c r="AT78" s="26"/>
      <c r="AU78" s="26"/>
      <c r="AV78" s="26"/>
      <c r="AW78" s="26"/>
      <c r="AX78" s="26"/>
      <c r="AY78" s="26"/>
      <c r="AZ78" s="26"/>
      <c r="BA78" s="26"/>
      <c r="BB78" s="26"/>
      <c r="BC78" s="26"/>
      <c r="BD78" s="26"/>
      <c r="BE78" s="26"/>
      <c r="BF78" s="26"/>
      <c r="BG78" s="26"/>
      <c r="BH78" s="26"/>
      <c r="BI78" s="26"/>
      <c r="BJ78" s="26"/>
    </row>
    <row r="79" spans="1:62" ht="25.5" customHeight="1">
      <c r="A79" s="1048"/>
      <c r="B79" s="1049"/>
      <c r="C79" s="1049"/>
      <c r="D79" s="1049"/>
      <c r="E79" s="1049"/>
      <c r="F79" s="1049"/>
      <c r="G79" s="1050"/>
      <c r="H79" s="1041" t="s">
        <v>276</v>
      </c>
      <c r="I79" s="1041"/>
      <c r="J79" s="1041"/>
      <c r="K79" s="1041"/>
      <c r="L79" s="1041"/>
      <c r="M79" s="1041"/>
      <c r="N79" s="1041"/>
      <c r="O79" s="1041"/>
      <c r="P79" s="1041"/>
      <c r="Q79" s="1041"/>
      <c r="R79" s="1041"/>
      <c r="S79" s="1041"/>
      <c r="T79" s="1041"/>
      <c r="U79" s="1041"/>
      <c r="V79" s="1041"/>
      <c r="W79" s="1041"/>
      <c r="X79" s="1041"/>
      <c r="Y79" s="1041"/>
      <c r="Z79" s="1041"/>
      <c r="AA79" s="1041"/>
      <c r="AB79" s="1041"/>
      <c r="AC79" s="1041"/>
      <c r="AD79" s="1041"/>
      <c r="AE79" s="1041"/>
      <c r="AF79" s="999"/>
      <c r="AG79" s="1052"/>
      <c r="AH79" s="730"/>
      <c r="AI79" s="726"/>
      <c r="AJ79" s="724"/>
      <c r="AK79" s="669"/>
      <c r="AL79" s="574"/>
      <c r="AM79" s="1001"/>
      <c r="AN79" s="1264"/>
      <c r="AO79" s="574"/>
      <c r="AP79" s="872"/>
      <c r="AQ79" s="26"/>
      <c r="AR79" s="26"/>
      <c r="AS79" s="26"/>
      <c r="AT79" s="26"/>
      <c r="AU79" s="26"/>
      <c r="AV79" s="26"/>
      <c r="AW79" s="26"/>
      <c r="AX79" s="26"/>
      <c r="AY79" s="26"/>
      <c r="AZ79" s="26"/>
      <c r="BA79" s="26"/>
      <c r="BB79" s="26"/>
      <c r="BC79" s="26"/>
      <c r="BD79" s="26"/>
      <c r="BE79" s="26"/>
      <c r="BF79" s="26"/>
      <c r="BG79" s="26"/>
      <c r="BH79" s="26"/>
      <c r="BI79" s="26"/>
      <c r="BJ79" s="26"/>
    </row>
    <row r="80" spans="1:62" ht="13.5" thickBot="1">
      <c r="A80" s="1305" t="s">
        <v>108</v>
      </c>
      <c r="B80" s="1144"/>
      <c r="C80" s="1144"/>
      <c r="D80" s="1144"/>
      <c r="E80" s="1144"/>
      <c r="F80" s="1144"/>
      <c r="G80" s="1144"/>
      <c r="H80" s="1144"/>
      <c r="I80" s="1144"/>
      <c r="J80" s="1144"/>
      <c r="K80" s="1144"/>
      <c r="L80" s="1144"/>
      <c r="M80" s="1144"/>
      <c r="N80" s="1144"/>
      <c r="O80" s="1144"/>
      <c r="P80" s="1144"/>
      <c r="Q80" s="1144"/>
      <c r="R80" s="1144"/>
      <c r="S80" s="1144"/>
      <c r="T80" s="1144"/>
      <c r="U80" s="1144"/>
      <c r="V80" s="1144"/>
      <c r="W80" s="1144"/>
      <c r="X80" s="1144"/>
      <c r="Y80" s="1144"/>
      <c r="Z80" s="1144"/>
      <c r="AA80" s="1144"/>
      <c r="AB80" s="1144"/>
      <c r="AC80" s="1144"/>
      <c r="AD80" s="1144"/>
      <c r="AE80" s="1144"/>
      <c r="AF80" s="1261"/>
      <c r="AG80" s="1005">
        <f>SUM(AG76:AG77)</f>
        <v>0</v>
      </c>
      <c r="AH80" s="730"/>
      <c r="AI80" s="726"/>
      <c r="AJ80" s="724"/>
      <c r="AK80" s="669"/>
      <c r="AL80" s="594"/>
      <c r="AM80" s="43">
        <f>SUM(AM76:AM77)</f>
        <v>0</v>
      </c>
      <c r="AN80" s="1264"/>
      <c r="AO80" s="574"/>
      <c r="AP80" s="887">
        <f>AP76+AP77</f>
        <v>0</v>
      </c>
      <c r="AQ80" s="26"/>
      <c r="AR80" s="26"/>
      <c r="AS80" s="26"/>
      <c r="AT80" s="26"/>
      <c r="AU80" s="26"/>
      <c r="AV80" s="26"/>
      <c r="AW80" s="26"/>
      <c r="AX80" s="26"/>
      <c r="AY80" s="26"/>
      <c r="AZ80" s="26"/>
      <c r="BA80" s="26"/>
      <c r="BB80" s="26"/>
      <c r="BC80" s="26"/>
      <c r="BD80" s="26"/>
      <c r="BE80" s="26"/>
      <c r="BF80" s="26"/>
      <c r="BG80" s="26"/>
      <c r="BH80" s="26"/>
      <c r="BI80" s="26"/>
      <c r="BJ80" s="26"/>
    </row>
    <row r="81" spans="1:62" ht="13.5" thickBot="1">
      <c r="A81" s="1202" t="s">
        <v>109</v>
      </c>
      <c r="B81" s="1203"/>
      <c r="C81" s="1203"/>
      <c r="D81" s="1203"/>
      <c r="E81" s="1203"/>
      <c r="F81" s="1203"/>
      <c r="G81" s="1203"/>
      <c r="H81" s="1203"/>
      <c r="I81" s="1203"/>
      <c r="J81" s="1203"/>
      <c r="K81" s="1203"/>
      <c r="L81" s="1203"/>
      <c r="M81" s="1203"/>
      <c r="N81" s="1203"/>
      <c r="O81" s="1203"/>
      <c r="P81" s="1203"/>
      <c r="Q81" s="1203"/>
      <c r="R81" s="1203"/>
      <c r="S81" s="1203"/>
      <c r="T81" s="1203"/>
      <c r="U81" s="1203"/>
      <c r="V81" s="1203"/>
      <c r="W81" s="1203"/>
      <c r="X81" s="1203"/>
      <c r="Y81" s="1203"/>
      <c r="Z81" s="1203"/>
      <c r="AA81" s="1203"/>
      <c r="AB81" s="1203"/>
      <c r="AC81" s="1203"/>
      <c r="AD81" s="1203"/>
      <c r="AE81" s="1203"/>
      <c r="AF81" s="1306"/>
      <c r="AG81" s="195">
        <f>AG73+AG80</f>
        <v>0</v>
      </c>
      <c r="AH81" s="731"/>
      <c r="AI81" s="728"/>
      <c r="AJ81" s="729"/>
      <c r="AK81" s="670"/>
      <c r="AL81" s="642"/>
      <c r="AM81" s="106">
        <f>AM73+AM80</f>
        <v>0</v>
      </c>
      <c r="AN81" s="1265"/>
      <c r="AO81" s="574"/>
      <c r="AP81" s="888">
        <f>AP73+AP80</f>
        <v>0</v>
      </c>
      <c r="AQ81" s="26"/>
      <c r="AR81" s="26"/>
      <c r="AS81" s="26"/>
      <c r="AT81" s="26"/>
      <c r="AU81" s="26"/>
      <c r="AV81" s="26"/>
      <c r="AW81" s="26"/>
      <c r="AX81" s="26"/>
      <c r="AY81" s="26"/>
      <c r="AZ81" s="26"/>
      <c r="BA81" s="26"/>
      <c r="BB81" s="26"/>
      <c r="BC81" s="26"/>
      <c r="BD81" s="26"/>
      <c r="BE81" s="26"/>
      <c r="BF81" s="26"/>
      <c r="BG81" s="26"/>
      <c r="BH81" s="26"/>
      <c r="BI81" s="26"/>
      <c r="BJ81" s="26"/>
    </row>
    <row r="83" spans="1:62">
      <c r="AA83" s="1040" t="s">
        <v>274</v>
      </c>
      <c r="AB83" s="1040"/>
      <c r="AC83" s="1040"/>
      <c r="AD83" s="1040"/>
      <c r="AG83" s="1040" t="s">
        <v>275</v>
      </c>
      <c r="AH83" s="1040"/>
      <c r="AI83" s="1040"/>
      <c r="AJ83" s="1040"/>
    </row>
    <row r="84" spans="1:62">
      <c r="AA84" s="994"/>
      <c r="AB84" s="994" t="s">
        <v>272</v>
      </c>
      <c r="AC84" s="994" t="s">
        <v>271</v>
      </c>
      <c r="AD84" s="994" t="s">
        <v>273</v>
      </c>
      <c r="AG84" s="994"/>
      <c r="AH84" s="994" t="s">
        <v>272</v>
      </c>
      <c r="AI84" s="994" t="s">
        <v>271</v>
      </c>
      <c r="AJ84" s="994" t="s">
        <v>273</v>
      </c>
    </row>
    <row r="85" spans="1:62">
      <c r="AA85" s="994" t="s">
        <v>243</v>
      </c>
      <c r="AB85" s="1007" t="e">
        <f>'IDC Calculations'!P11</f>
        <v>#N/A</v>
      </c>
      <c r="AC85" s="995">
        <f>AE76*'IDC Calculations'!L11</f>
        <v>0</v>
      </c>
      <c r="AD85" s="995" t="e">
        <f>AB85*AC85</f>
        <v>#N/A</v>
      </c>
      <c r="AG85" s="994" t="s">
        <v>243</v>
      </c>
      <c r="AH85" s="1007" t="e" vm="1">
        <f>'IDC Calculations'!P12</f>
        <v>#VALUE!</v>
      </c>
      <c r="AI85" s="995">
        <f>AE77*'IDC Calculations'!L12</f>
        <v>0</v>
      </c>
      <c r="AJ85" s="995" t="e" vm="1">
        <f>AH85*AI85</f>
        <v>#VALUE!</v>
      </c>
    </row>
    <row r="86" spans="1:62">
      <c r="AA86" s="994" t="s">
        <v>244</v>
      </c>
      <c r="AB86" s="1007" t="e">
        <f>'IDC Calculations'!Q11</f>
        <v>#N/A</v>
      </c>
      <c r="AC86" s="995">
        <f>AE76*'IDC Calculations'!M11</f>
        <v>0</v>
      </c>
      <c r="AD86" s="995" t="e">
        <f>AB86*AC86</f>
        <v>#N/A</v>
      </c>
      <c r="AG86" s="994" t="s">
        <v>244</v>
      </c>
      <c r="AH86" s="1007" t="e" vm="1">
        <f>'IDC Calculations'!Q12</f>
        <v>#VALUE!</v>
      </c>
      <c r="AI86" s="995">
        <f>AE77*'IDC Calculations'!M12</f>
        <v>0</v>
      </c>
      <c r="AJ86" s="995" t="e" vm="1">
        <f>AH86*AI86</f>
        <v>#VALUE!</v>
      </c>
    </row>
    <row r="87" spans="1:62">
      <c r="AA87" s="994" t="s">
        <v>245</v>
      </c>
      <c r="AB87" s="1007" t="e">
        <f>'IDC Calculations'!R11</f>
        <v>#N/A</v>
      </c>
      <c r="AC87" s="995">
        <f>AE76*'IDC Calculations'!N11</f>
        <v>0</v>
      </c>
      <c r="AD87" s="995" t="e">
        <f>AB87*AC87</f>
        <v>#N/A</v>
      </c>
      <c r="AG87" s="994" t="s">
        <v>245</v>
      </c>
      <c r="AH87" s="1007" t="e" vm="1">
        <f>'IDC Calculations'!R12</f>
        <v>#VALUE!</v>
      </c>
      <c r="AI87" s="995">
        <f>AE77*'IDC Calculations'!N12</f>
        <v>0</v>
      </c>
      <c r="AJ87" s="995" t="e" vm="1">
        <f>AH87*AI87</f>
        <v>#VALUE!</v>
      </c>
    </row>
    <row r="88" spans="1:62">
      <c r="AA88" s="1038" t="s">
        <v>3</v>
      </c>
      <c r="AB88" s="1039"/>
      <c r="AC88" s="995">
        <f>SUM(AC85:AC87)</f>
        <v>0</v>
      </c>
      <c r="AD88" s="995" t="e">
        <f>SUM(AD85:AD87)</f>
        <v>#N/A</v>
      </c>
      <c r="AG88" s="1038" t="s">
        <v>3</v>
      </c>
      <c r="AH88" s="1039"/>
      <c r="AI88" s="995">
        <f>SUM(AI85:AI87)</f>
        <v>0</v>
      </c>
      <c r="AJ88" s="995" t="e" vm="1">
        <f>SUM(AJ85:AJ87)</f>
        <v>#VALUE!</v>
      </c>
    </row>
    <row r="90" spans="1:62">
      <c r="AG90" s="1200" t="s">
        <v>277</v>
      </c>
      <c r="AH90" s="1200"/>
      <c r="AI90" s="1200"/>
      <c r="AJ90" s="1200"/>
    </row>
    <row r="91" spans="1:62">
      <c r="AG91" s="1200"/>
      <c r="AH91" s="1200"/>
      <c r="AI91" s="1200"/>
      <c r="AJ91" s="1200"/>
    </row>
    <row r="92" spans="1:62">
      <c r="AG92" s="1200"/>
      <c r="AH92" s="1200"/>
      <c r="AI92" s="1200"/>
      <c r="AJ92" s="1200"/>
    </row>
  </sheetData>
  <sheetProtection algorithmName="SHA-512" hashValue="goyf7NUJUJenEnsD8x/PS8Y63De5sUk7Md9jeljLathtqaPAHOUrDsdGMoik/jfVEqOYoF/WDgU6fWLnpKtRvg==" saltValue="ep1ql6JnTmkodZffI3N3jw==" spinCount="100000" sheet="1" objects="1" scenarios="1"/>
  <mergeCells count="182">
    <mergeCell ref="AG90:AJ92"/>
    <mergeCell ref="J59:K59"/>
    <mergeCell ref="H55:J55"/>
    <mergeCell ref="K55:AF55"/>
    <mergeCell ref="H45:J45"/>
    <mergeCell ref="K45:AF45"/>
    <mergeCell ref="A48:AF48"/>
    <mergeCell ref="A49:AE49"/>
    <mergeCell ref="A50:G51"/>
    <mergeCell ref="A52:AF52"/>
    <mergeCell ref="A53:AE53"/>
    <mergeCell ref="H46:J46"/>
    <mergeCell ref="K46:AF46"/>
    <mergeCell ref="H47:J47"/>
    <mergeCell ref="K47:AF47"/>
    <mergeCell ref="K64:AF64"/>
    <mergeCell ref="H65:J65"/>
    <mergeCell ref="K65:AF65"/>
    <mergeCell ref="H66:J66"/>
    <mergeCell ref="K66:AF66"/>
    <mergeCell ref="H67:J67"/>
    <mergeCell ref="K70:AF70"/>
    <mergeCell ref="K62:AF62"/>
    <mergeCell ref="H63:J63"/>
    <mergeCell ref="F32:Z32"/>
    <mergeCell ref="F33:Z33"/>
    <mergeCell ref="F34:Z34"/>
    <mergeCell ref="K76:W76"/>
    <mergeCell ref="H68:J68"/>
    <mergeCell ref="K58:AF58"/>
    <mergeCell ref="A60:AE60"/>
    <mergeCell ref="A61:AE61"/>
    <mergeCell ref="A72:AF72"/>
    <mergeCell ref="A73:AF73"/>
    <mergeCell ref="H50:J50"/>
    <mergeCell ref="K50:AF50"/>
    <mergeCell ref="H51:J51"/>
    <mergeCell ref="K51:AF51"/>
    <mergeCell ref="A54:G59"/>
    <mergeCell ref="H57:J57"/>
    <mergeCell ref="H58:J58"/>
    <mergeCell ref="A62:G66"/>
    <mergeCell ref="H76:J76"/>
    <mergeCell ref="L59:AE59"/>
    <mergeCell ref="H62:J62"/>
    <mergeCell ref="K57:AF57"/>
    <mergeCell ref="A74:AE74"/>
    <mergeCell ref="H59:I59"/>
    <mergeCell ref="AH21:AI21"/>
    <mergeCell ref="AC22:AD29"/>
    <mergeCell ref="AI22:AJ29"/>
    <mergeCell ref="F18:Z18"/>
    <mergeCell ref="F21:Z21"/>
    <mergeCell ref="AB21:AC21"/>
    <mergeCell ref="F23:Z23"/>
    <mergeCell ref="F24:Z24"/>
    <mergeCell ref="F25:Z25"/>
    <mergeCell ref="F26:Z26"/>
    <mergeCell ref="AI30:AJ31"/>
    <mergeCell ref="AI32:AJ33"/>
    <mergeCell ref="A10:B10"/>
    <mergeCell ref="C10:R10"/>
    <mergeCell ref="S10:Z10"/>
    <mergeCell ref="A11:B11"/>
    <mergeCell ref="C12:R12"/>
    <mergeCell ref="S12:Z12"/>
    <mergeCell ref="F27:Z27"/>
    <mergeCell ref="A28:C28"/>
    <mergeCell ref="F28:Z28"/>
    <mergeCell ref="A23:C23"/>
    <mergeCell ref="A24:C24"/>
    <mergeCell ref="A25:C25"/>
    <mergeCell ref="A26:C26"/>
    <mergeCell ref="A27:C27"/>
    <mergeCell ref="A13:B13"/>
    <mergeCell ref="C13:R13"/>
    <mergeCell ref="S13:Z13"/>
    <mergeCell ref="C11:R11"/>
    <mergeCell ref="S11:Z11"/>
    <mergeCell ref="A12:B12"/>
    <mergeCell ref="C14:R14"/>
    <mergeCell ref="S14:Z14"/>
    <mergeCell ref="D6:R6"/>
    <mergeCell ref="S6:Z6"/>
    <mergeCell ref="C7:R7"/>
    <mergeCell ref="S7:Z7"/>
    <mergeCell ref="A7:B7"/>
    <mergeCell ref="A8:B8"/>
    <mergeCell ref="C8:R8"/>
    <mergeCell ref="S8:Z8"/>
    <mergeCell ref="A9:B9"/>
    <mergeCell ref="C9:R9"/>
    <mergeCell ref="S9:Z9"/>
    <mergeCell ref="AN1:AP3"/>
    <mergeCell ref="A2:Z2"/>
    <mergeCell ref="A3:H3"/>
    <mergeCell ref="I3:N3"/>
    <mergeCell ref="A4:AG4"/>
    <mergeCell ref="A5:R5"/>
    <mergeCell ref="S5:Z5"/>
    <mergeCell ref="O3:U3"/>
    <mergeCell ref="V3:Z3"/>
    <mergeCell ref="A1:Z1"/>
    <mergeCell ref="AA1:AG3"/>
    <mergeCell ref="AH1:AM3"/>
    <mergeCell ref="A14:B14"/>
    <mergeCell ref="F22:Z22"/>
    <mergeCell ref="F29:Z29"/>
    <mergeCell ref="A19:C19"/>
    <mergeCell ref="A20:C20"/>
    <mergeCell ref="F19:Z19"/>
    <mergeCell ref="F20:Z20"/>
    <mergeCell ref="F17:Z17"/>
    <mergeCell ref="A17:C17"/>
    <mergeCell ref="A18:C18"/>
    <mergeCell ref="A21:C21"/>
    <mergeCell ref="A22:C22"/>
    <mergeCell ref="A29:C29"/>
    <mergeCell ref="H44:J44"/>
    <mergeCell ref="K44:AF44"/>
    <mergeCell ref="A15:AE15"/>
    <mergeCell ref="A16:AE16"/>
    <mergeCell ref="A30:C30"/>
    <mergeCell ref="A33:C33"/>
    <mergeCell ref="H38:J38"/>
    <mergeCell ref="H39:J39"/>
    <mergeCell ref="K39:AF39"/>
    <mergeCell ref="A31:C31"/>
    <mergeCell ref="A32:C32"/>
    <mergeCell ref="A34:C34"/>
    <mergeCell ref="A35:B35"/>
    <mergeCell ref="C35:D35"/>
    <mergeCell ref="F30:Z30"/>
    <mergeCell ref="AC30:AD31"/>
    <mergeCell ref="F31:Z31"/>
    <mergeCell ref="AC32:AD33"/>
    <mergeCell ref="F35:AE35"/>
    <mergeCell ref="A36:AE36"/>
    <mergeCell ref="A37:AE37"/>
    <mergeCell ref="A38:G42"/>
    <mergeCell ref="H40:J40"/>
    <mergeCell ref="H41:J41"/>
    <mergeCell ref="H42:J42"/>
    <mergeCell ref="K40:AF40"/>
    <mergeCell ref="H43:J43"/>
    <mergeCell ref="K43:AF43"/>
    <mergeCell ref="K41:AF41"/>
    <mergeCell ref="K42:AF42"/>
    <mergeCell ref="AN37:AN81"/>
    <mergeCell ref="K38:AF38"/>
    <mergeCell ref="H78:AE78"/>
    <mergeCell ref="A80:AF80"/>
    <mergeCell ref="A81:AF81"/>
    <mergeCell ref="H71:J71"/>
    <mergeCell ref="K71:AF71"/>
    <mergeCell ref="H75:W75"/>
    <mergeCell ref="K67:AF67"/>
    <mergeCell ref="K68:AF68"/>
    <mergeCell ref="H69:J69"/>
    <mergeCell ref="K77:W77"/>
    <mergeCell ref="H54:J54"/>
    <mergeCell ref="K54:AF54"/>
    <mergeCell ref="H56:J56"/>
    <mergeCell ref="K56:AF56"/>
    <mergeCell ref="K69:AF69"/>
    <mergeCell ref="H70:J70"/>
    <mergeCell ref="K63:AE63"/>
    <mergeCell ref="H64:J64"/>
    <mergeCell ref="AA88:AB88"/>
    <mergeCell ref="AA83:AD83"/>
    <mergeCell ref="AG83:AJ83"/>
    <mergeCell ref="AG88:AH88"/>
    <mergeCell ref="H79:AE79"/>
    <mergeCell ref="A75:G79"/>
    <mergeCell ref="AG78:AG79"/>
    <mergeCell ref="X75:AA75"/>
    <mergeCell ref="AB75:AD75"/>
    <mergeCell ref="X76:AA76"/>
    <mergeCell ref="AB76:AD76"/>
    <mergeCell ref="X77:AA77"/>
    <mergeCell ref="AB77:AD77"/>
    <mergeCell ref="H77:J77"/>
  </mergeCells>
  <conditionalFormatting sqref="I3:N3 V3:Z3">
    <cfRule type="containsBlanks" dxfId="1" priority="1">
      <formula>LEN(TRIM(I3))=0</formula>
    </cfRule>
  </conditionalFormatting>
  <dataValidations disablePrompts="1" count="1">
    <dataValidation type="list" allowBlank="1" showErrorMessage="1" sqref="K76:W77" xr:uid="{00000000-0002-0000-0500-000000000000}">
      <formula1>"Modified Total Direct Costs (MTDC),Total Direct Costs (TDC),Other"</formula1>
    </dataValidation>
  </dataValidations>
  <printOptions horizontalCentered="1" verticalCentered="1"/>
  <pageMargins left="0" right="0" top="0.25" bottom="0.25" header="0" footer="0"/>
  <pageSetup scale="58" orientation="landscape" r:id="rId1"/>
  <tableParts count="1">
    <tablePart r:id="rId2"/>
  </tableParts>
  <extLst>
    <ext xmlns:x14="http://schemas.microsoft.com/office/spreadsheetml/2009/9/main" uri="{CCE6A557-97BC-4b89-ADB6-D9C93CAAB3DF}">
      <x14:dataValidations xmlns:xm="http://schemas.microsoft.com/office/excel/2006/main" disablePrompts="1" count="1">
        <x14:dataValidation type="list" allowBlank="1" xr:uid="{00000000-0002-0000-0500-000001000000}">
          <x14:formula1>
            <xm:f>DATA!$G$2:$N$2</xm:f>
          </x14:formula1>
          <xm:sqref>X76:AA77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E5FFFF"/>
    <pageSetUpPr fitToPage="1"/>
  </sheetPr>
  <dimension ref="A1:BJ80"/>
  <sheetViews>
    <sheetView showGridLines="0" showZeros="0" zoomScaleNormal="100" workbookViewId="0">
      <selection activeCell="AP29" sqref="AP29"/>
    </sheetView>
  </sheetViews>
  <sheetFormatPr defaultColWidth="14.42578125" defaultRowHeight="15" customHeight="1" outlineLevelRow="1"/>
  <cols>
    <col min="1" max="1" width="1.42578125" customWidth="1"/>
    <col min="2" max="2" width="2.42578125" customWidth="1"/>
    <col min="3" max="3" width="0.85546875" customWidth="1"/>
    <col min="4" max="4" width="4.42578125" customWidth="1"/>
    <col min="5" max="5" width="1.140625" customWidth="1"/>
    <col min="6" max="7" width="1.42578125" customWidth="1"/>
    <col min="8" max="8" width="2.140625" customWidth="1"/>
    <col min="9" max="10" width="1.42578125" customWidth="1"/>
    <col min="11" max="11" width="2.42578125" customWidth="1"/>
    <col min="12" max="13" width="1.42578125" customWidth="1"/>
    <col min="14" max="14" width="3.42578125" customWidth="1"/>
    <col min="15" max="23" width="1.42578125" customWidth="1"/>
    <col min="24" max="24" width="5.42578125" customWidth="1"/>
    <col min="25" max="26" width="1.42578125" customWidth="1"/>
    <col min="27" max="27" width="9.42578125" customWidth="1"/>
    <col min="28" max="28" width="5.42578125" customWidth="1"/>
    <col min="29" max="29" width="5.140625" customWidth="1"/>
    <col min="30" max="30" width="5.42578125" customWidth="1"/>
    <col min="31" max="31" width="14.42578125" customWidth="1"/>
    <col min="32" max="32" width="8.42578125" hidden="1" customWidth="1"/>
    <col min="33" max="33" width="16.42578125" customWidth="1"/>
    <col min="34" max="34" width="5.85546875" customWidth="1"/>
    <col min="35" max="35" width="6.42578125" customWidth="1"/>
    <col min="36" max="36" width="6.140625" customWidth="1"/>
    <col min="37" max="37" width="16.140625" customWidth="1"/>
    <col min="38" max="38" width="0.140625" customWidth="1"/>
    <col min="39" max="39" width="16.42578125" customWidth="1"/>
    <col min="40" max="40" width="17" customWidth="1"/>
    <col min="41" max="41" width="0.140625" customWidth="1"/>
    <col min="42" max="42" width="18" customWidth="1"/>
    <col min="43" max="44" width="9.140625" customWidth="1"/>
    <col min="45" max="45" width="46.85546875" bestFit="1" customWidth="1"/>
    <col min="46" max="46" width="21.85546875" customWidth="1"/>
    <col min="47" max="62" width="9.140625" customWidth="1"/>
  </cols>
  <sheetData>
    <row r="1" spans="1:62" ht="12" customHeight="1">
      <c r="A1" s="1077" t="s">
        <v>0</v>
      </c>
      <c r="B1" s="1078"/>
      <c r="C1" s="1078"/>
      <c r="D1" s="1078"/>
      <c r="E1" s="1078"/>
      <c r="F1" s="1078"/>
      <c r="G1" s="1078"/>
      <c r="H1" s="1078"/>
      <c r="I1" s="1078"/>
      <c r="J1" s="1078"/>
      <c r="K1" s="1078"/>
      <c r="L1" s="1078"/>
      <c r="M1" s="1078"/>
      <c r="N1" s="1078"/>
      <c r="O1" s="1078"/>
      <c r="P1" s="1078"/>
      <c r="Q1" s="1078"/>
      <c r="R1" s="1078"/>
      <c r="S1" s="1078"/>
      <c r="T1" s="1078"/>
      <c r="U1" s="1078"/>
      <c r="V1" s="1078"/>
      <c r="W1" s="1078"/>
      <c r="X1" s="1078"/>
      <c r="Y1" s="1078"/>
      <c r="Z1" s="1078"/>
      <c r="AA1" s="1079" t="s">
        <v>117</v>
      </c>
      <c r="AB1" s="1078"/>
      <c r="AC1" s="1078"/>
      <c r="AD1" s="1078"/>
      <c r="AE1" s="1078"/>
      <c r="AF1" s="1078"/>
      <c r="AG1" s="1087"/>
      <c r="AH1" s="1238" t="s">
        <v>2</v>
      </c>
      <c r="AI1" s="1239"/>
      <c r="AJ1" s="1239"/>
      <c r="AK1" s="1239"/>
      <c r="AL1" s="1239"/>
      <c r="AM1" s="1241"/>
      <c r="AN1" s="1240" t="s">
        <v>3</v>
      </c>
      <c r="AO1" s="1239"/>
      <c r="AP1" s="1241"/>
      <c r="AQ1" s="4"/>
      <c r="AR1" s="4"/>
      <c r="AS1" s="4"/>
      <c r="AT1" s="4"/>
      <c r="AU1" s="4"/>
      <c r="AV1" s="4"/>
      <c r="AW1" s="4"/>
      <c r="AX1" s="4"/>
      <c r="AY1" s="4"/>
      <c r="AZ1" s="4"/>
      <c r="BA1" s="4"/>
      <c r="BB1" s="4"/>
      <c r="BC1" s="4"/>
      <c r="BD1" s="4"/>
      <c r="BE1" s="4"/>
      <c r="BF1" s="4"/>
      <c r="BG1" s="4"/>
      <c r="BH1" s="4"/>
      <c r="BI1" s="4"/>
      <c r="BJ1" s="4"/>
    </row>
    <row r="2" spans="1:62" ht="12" customHeight="1" thickBot="1">
      <c r="A2" s="1092" t="s">
        <v>4</v>
      </c>
      <c r="B2" s="1054"/>
      <c r="C2" s="1054"/>
      <c r="D2" s="1054"/>
      <c r="E2" s="1054"/>
      <c r="F2" s="1054"/>
      <c r="G2" s="1054"/>
      <c r="H2" s="1054"/>
      <c r="I2" s="1054"/>
      <c r="J2" s="1054"/>
      <c r="K2" s="1054"/>
      <c r="L2" s="1054"/>
      <c r="M2" s="1054"/>
      <c r="N2" s="1054"/>
      <c r="O2" s="1054"/>
      <c r="P2" s="1054"/>
      <c r="Q2" s="1054"/>
      <c r="R2" s="1054"/>
      <c r="S2" s="1054"/>
      <c r="T2" s="1054"/>
      <c r="U2" s="1054"/>
      <c r="V2" s="1054"/>
      <c r="W2" s="1054"/>
      <c r="X2" s="1054"/>
      <c r="Y2" s="1054"/>
      <c r="Z2" s="1054"/>
      <c r="AA2" s="1054"/>
      <c r="AB2" s="1054"/>
      <c r="AC2" s="1054"/>
      <c r="AD2" s="1054"/>
      <c r="AE2" s="1054"/>
      <c r="AF2" s="1054"/>
      <c r="AG2" s="1316"/>
      <c r="AH2" s="1091"/>
      <c r="AI2" s="1094"/>
      <c r="AJ2" s="1094"/>
      <c r="AK2" s="1094"/>
      <c r="AL2" s="1094"/>
      <c r="AM2" s="1083"/>
      <c r="AN2" s="1082"/>
      <c r="AO2" s="1094"/>
      <c r="AP2" s="1083"/>
      <c r="AQ2" s="4"/>
      <c r="AR2" s="4"/>
      <c r="AS2" s="4"/>
      <c r="AT2" s="4"/>
      <c r="AU2" s="4"/>
      <c r="AV2" s="4"/>
      <c r="AW2" s="4"/>
      <c r="AX2" s="4"/>
      <c r="AY2" s="4"/>
      <c r="AZ2" s="4"/>
      <c r="BA2" s="4"/>
      <c r="BB2" s="4"/>
      <c r="BC2" s="4"/>
      <c r="BD2" s="4"/>
      <c r="BE2" s="4"/>
      <c r="BF2" s="4"/>
      <c r="BG2" s="4"/>
      <c r="BH2" s="4"/>
      <c r="BI2" s="4"/>
      <c r="BJ2" s="4"/>
    </row>
    <row r="3" spans="1:62" ht="12.75" customHeight="1" thickBot="1">
      <c r="A3" s="1098" t="s">
        <v>7</v>
      </c>
      <c r="B3" s="1054"/>
      <c r="C3" s="1054"/>
      <c r="D3" s="1054"/>
      <c r="E3" s="1054"/>
      <c r="F3" s="1054"/>
      <c r="G3" s="1054"/>
      <c r="H3" s="1054"/>
      <c r="I3" s="1243"/>
      <c r="J3" s="1322"/>
      <c r="K3" s="1322"/>
      <c r="L3" s="1322"/>
      <c r="M3" s="1322"/>
      <c r="N3" s="1323"/>
      <c r="O3" s="1102" t="s">
        <v>8</v>
      </c>
      <c r="P3" s="1054"/>
      <c r="Q3" s="1054"/>
      <c r="R3" s="1054"/>
      <c r="S3" s="1054"/>
      <c r="T3" s="1054"/>
      <c r="U3" s="1054"/>
      <c r="V3" s="1243">
        <f>IF(AG80&gt;0,DATE(YEAR('Year 1'!V3:Z3)+4,MONTH('Year 1'!V3:Z3),DAY('Year 1'!V3:Z3)),'Year 4'!V3:Z3)</f>
        <v>0</v>
      </c>
      <c r="W3" s="1322"/>
      <c r="X3" s="1322"/>
      <c r="Y3" s="1322"/>
      <c r="Z3" s="1323"/>
      <c r="AA3" s="1054"/>
      <c r="AB3" s="1054"/>
      <c r="AC3" s="1054"/>
      <c r="AD3" s="1054"/>
      <c r="AE3" s="1054"/>
      <c r="AF3" s="1054"/>
      <c r="AG3" s="1316"/>
      <c r="AH3" s="1085"/>
      <c r="AI3" s="1085"/>
      <c r="AJ3" s="1085"/>
      <c r="AK3" s="1085"/>
      <c r="AL3" s="1085"/>
      <c r="AM3" s="1086"/>
      <c r="AN3" s="1084"/>
      <c r="AO3" s="1085"/>
      <c r="AP3" s="1086"/>
      <c r="AQ3" s="49"/>
      <c r="AR3" s="49"/>
      <c r="AS3" s="49"/>
      <c r="AT3" s="49"/>
      <c r="AU3" s="49"/>
      <c r="AV3" s="49"/>
      <c r="AW3" s="49"/>
      <c r="AX3" s="49"/>
      <c r="AY3" s="49"/>
      <c r="AZ3" s="49"/>
      <c r="BA3" s="49"/>
      <c r="BB3" s="49"/>
      <c r="BC3" s="49"/>
      <c r="BD3" s="49"/>
      <c r="BE3" s="49"/>
      <c r="BF3" s="49"/>
      <c r="BG3" s="49"/>
      <c r="BH3" s="49"/>
      <c r="BI3" s="49"/>
      <c r="BJ3" s="49"/>
    </row>
    <row r="4" spans="1:62" ht="12.75" customHeight="1" thickBot="1">
      <c r="A4" s="1095" t="s">
        <v>10</v>
      </c>
      <c r="B4" s="1096"/>
      <c r="C4" s="1096"/>
      <c r="D4" s="1096"/>
      <c r="E4" s="1096"/>
      <c r="F4" s="1096"/>
      <c r="G4" s="1096"/>
      <c r="H4" s="1096"/>
      <c r="I4" s="1096"/>
      <c r="J4" s="1096"/>
      <c r="K4" s="1096"/>
      <c r="L4" s="1096"/>
      <c r="M4" s="1096"/>
      <c r="N4" s="1096"/>
      <c r="O4" s="1096"/>
      <c r="P4" s="1096"/>
      <c r="Q4" s="1096"/>
      <c r="R4" s="1096"/>
      <c r="S4" s="1096"/>
      <c r="T4" s="1096"/>
      <c r="U4" s="1096"/>
      <c r="V4" s="1096"/>
      <c r="W4" s="1096"/>
      <c r="X4" s="1096"/>
      <c r="Y4" s="1096"/>
      <c r="Z4" s="1096"/>
      <c r="AA4" s="1096"/>
      <c r="AB4" s="1096"/>
      <c r="AC4" s="1096"/>
      <c r="AD4" s="1096"/>
      <c r="AE4" s="1096"/>
      <c r="AF4" s="1096"/>
      <c r="AG4" s="1314"/>
      <c r="AH4" s="141"/>
      <c r="AI4" s="5"/>
      <c r="AJ4" s="683"/>
      <c r="AK4" s="5"/>
      <c r="AL4" s="5"/>
      <c r="AM4" s="142"/>
      <c r="AN4" s="5"/>
      <c r="AO4" s="5"/>
      <c r="AP4" s="142"/>
      <c r="AQ4" s="4"/>
      <c r="AR4" s="4"/>
      <c r="AS4" s="4"/>
      <c r="AT4" s="4"/>
      <c r="AU4" s="4"/>
      <c r="AV4" s="4"/>
      <c r="AW4" s="4"/>
      <c r="AX4" s="4"/>
      <c r="AY4" s="4"/>
      <c r="AZ4" s="4"/>
      <c r="BA4" s="4"/>
      <c r="BB4" s="4"/>
      <c r="BC4" s="4"/>
      <c r="BD4" s="4"/>
      <c r="BE4" s="4"/>
      <c r="BF4" s="4"/>
      <c r="BG4" s="4"/>
      <c r="BH4" s="4"/>
      <c r="BI4" s="4"/>
      <c r="BJ4" s="4"/>
    </row>
    <row r="5" spans="1:62" ht="11.25" customHeight="1">
      <c r="A5" s="1315"/>
      <c r="B5" s="1073"/>
      <c r="C5" s="1073"/>
      <c r="D5" s="1073"/>
      <c r="E5" s="1073"/>
      <c r="F5" s="1073"/>
      <c r="G5" s="1073"/>
      <c r="H5" s="1073"/>
      <c r="I5" s="1073"/>
      <c r="J5" s="1073"/>
      <c r="K5" s="1073"/>
      <c r="L5" s="1073"/>
      <c r="M5" s="1073"/>
      <c r="N5" s="1073"/>
      <c r="O5" s="1073"/>
      <c r="P5" s="1073"/>
      <c r="Q5" s="1073"/>
      <c r="R5" s="1073"/>
      <c r="S5" s="1248"/>
      <c r="T5" s="1073"/>
      <c r="U5" s="1073"/>
      <c r="V5" s="1073"/>
      <c r="W5" s="1073"/>
      <c r="X5" s="1073"/>
      <c r="Y5" s="1073"/>
      <c r="Z5" s="1074"/>
      <c r="AA5" s="7" t="s">
        <v>11</v>
      </c>
      <c r="AB5" s="51"/>
      <c r="AC5" s="186" t="s">
        <v>12</v>
      </c>
      <c r="AD5" s="52"/>
      <c r="AE5" s="53" t="s">
        <v>13</v>
      </c>
      <c r="AF5" s="149"/>
      <c r="AG5" s="187" t="s">
        <v>14</v>
      </c>
      <c r="AH5" s="185"/>
      <c r="AI5" s="686" t="s">
        <v>12</v>
      </c>
      <c r="AJ5" s="708"/>
      <c r="AK5" s="684" t="s">
        <v>13</v>
      </c>
      <c r="AL5" s="700"/>
      <c r="AM5" s="11" t="s">
        <v>14</v>
      </c>
      <c r="AN5" s="54" t="s">
        <v>13</v>
      </c>
      <c r="AO5" s="701"/>
      <c r="AP5" s="684" t="s">
        <v>14</v>
      </c>
      <c r="AQ5" s="14"/>
      <c r="AR5" s="14"/>
      <c r="AS5" s="14"/>
      <c r="AT5" s="14"/>
      <c r="AU5" s="14"/>
      <c r="AV5" s="14"/>
      <c r="AW5" s="14"/>
      <c r="AX5" s="14"/>
      <c r="AY5" s="14"/>
      <c r="AZ5" s="14"/>
      <c r="BA5" s="14"/>
      <c r="BB5" s="14"/>
      <c r="BC5" s="14"/>
      <c r="BD5" s="14"/>
      <c r="BE5" s="14"/>
      <c r="BF5" s="14"/>
      <c r="BG5" s="14"/>
      <c r="BH5" s="14"/>
      <c r="BI5" s="14"/>
      <c r="BJ5" s="14"/>
    </row>
    <row r="6" spans="1:62" ht="12.75" customHeight="1">
      <c r="A6" s="151"/>
      <c r="B6" s="152"/>
      <c r="C6" s="152"/>
      <c r="D6" s="1056" t="s">
        <v>15</v>
      </c>
      <c r="E6" s="1057"/>
      <c r="F6" s="1057"/>
      <c r="G6" s="1057"/>
      <c r="H6" s="1057"/>
      <c r="I6" s="1057"/>
      <c r="J6" s="1057"/>
      <c r="K6" s="1057"/>
      <c r="L6" s="1057"/>
      <c r="M6" s="1057"/>
      <c r="N6" s="1057"/>
      <c r="O6" s="1057"/>
      <c r="P6" s="1057"/>
      <c r="Q6" s="1057"/>
      <c r="R6" s="1057"/>
      <c r="S6" s="1056" t="s">
        <v>16</v>
      </c>
      <c r="T6" s="1057"/>
      <c r="U6" s="1057"/>
      <c r="V6" s="1057"/>
      <c r="W6" s="1057"/>
      <c r="X6" s="1057"/>
      <c r="Y6" s="1057"/>
      <c r="Z6" s="1058"/>
      <c r="AA6" s="15" t="s">
        <v>17</v>
      </c>
      <c r="AB6" s="153" t="s">
        <v>18</v>
      </c>
      <c r="AC6" s="7" t="s">
        <v>19</v>
      </c>
      <c r="AD6" s="7" t="s">
        <v>20</v>
      </c>
      <c r="AE6" s="15" t="s">
        <v>21</v>
      </c>
      <c r="AF6" s="149"/>
      <c r="AG6" s="188" t="s">
        <v>22</v>
      </c>
      <c r="AH6" s="153" t="s">
        <v>18</v>
      </c>
      <c r="AI6" s="7" t="s">
        <v>19</v>
      </c>
      <c r="AJ6" s="87" t="s">
        <v>20</v>
      </c>
      <c r="AK6" s="93" t="s">
        <v>21</v>
      </c>
      <c r="AL6" s="13"/>
      <c r="AM6" s="155" t="s">
        <v>22</v>
      </c>
      <c r="AN6" s="146" t="s">
        <v>21</v>
      </c>
      <c r="AO6" s="701"/>
      <c r="AP6" s="155" t="s">
        <v>22</v>
      </c>
      <c r="AQ6" s="14"/>
      <c r="AR6" s="14"/>
      <c r="AS6" s="14"/>
      <c r="AT6" s="14"/>
      <c r="AU6" s="14"/>
      <c r="AV6" s="14"/>
      <c r="AW6" s="14"/>
      <c r="AX6" s="14"/>
      <c r="AY6" s="14"/>
      <c r="AZ6" s="14"/>
      <c r="BA6" s="14"/>
      <c r="BB6" s="14"/>
      <c r="BC6" s="14"/>
      <c r="BD6" s="14"/>
      <c r="BE6" s="14"/>
      <c r="BF6" s="14"/>
      <c r="BG6" s="14"/>
      <c r="BH6" s="14"/>
      <c r="BI6" s="14"/>
      <c r="BJ6" s="14"/>
    </row>
    <row r="7" spans="1:62" ht="12.75" customHeight="1">
      <c r="A7" s="1068" t="str">
        <f>"1."</f>
        <v>1.</v>
      </c>
      <c r="B7" s="1069"/>
      <c r="C7" s="1225">
        <f>'Year 1'!C7:R7</f>
        <v>0</v>
      </c>
      <c r="D7" s="1069"/>
      <c r="E7" s="1069"/>
      <c r="F7" s="1069"/>
      <c r="G7" s="1069"/>
      <c r="H7" s="1069"/>
      <c r="I7" s="1069"/>
      <c r="J7" s="1069"/>
      <c r="K7" s="1069"/>
      <c r="L7" s="1069"/>
      <c r="M7" s="1069"/>
      <c r="N7" s="1069"/>
      <c r="O7" s="1069"/>
      <c r="P7" s="1069"/>
      <c r="Q7" s="1069"/>
      <c r="R7" s="1226"/>
      <c r="S7" s="1227">
        <f>'Year 1'!S7:Z7</f>
        <v>0</v>
      </c>
      <c r="T7" s="1228"/>
      <c r="U7" s="1228"/>
      <c r="V7" s="1228"/>
      <c r="W7" s="1228"/>
      <c r="X7" s="1228"/>
      <c r="Y7" s="1228"/>
      <c r="Z7" s="1229"/>
      <c r="AA7" s="58">
        <f>IF('Year 1'!AT3&gt;0,'Year 5'!AA7*(1+'Year 1'!AT3),'Year 1'!AA7)</f>
        <v>0</v>
      </c>
      <c r="AB7" s="292"/>
      <c r="AC7" s="292"/>
      <c r="AD7" s="292"/>
      <c r="AE7" s="157">
        <f t="shared" ref="AE7:AE14" si="0">(AA7*AB7/12)+(AA7*AC7/9)+(AA7*AD7/9)</f>
        <v>0</v>
      </c>
      <c r="AF7" s="158"/>
      <c r="AG7" s="189">
        <f>(AA7/9*DATA!A$5*AC7)+(DATA!A$4*AC7)+(AA7/9*DATA!A$3*AD7)+(AA7/12*DATA!A$5*AB7)+(DATA!A$4*AB7)</f>
        <v>0</v>
      </c>
      <c r="AH7" s="351"/>
      <c r="AI7" s="304"/>
      <c r="AJ7" s="304"/>
      <c r="AK7" s="94">
        <f t="shared" ref="AK7:AK14" si="1">(AA7*AH7/12)+(AA7*AJ7/9)+(AA7*AI7/9)</f>
        <v>0</v>
      </c>
      <c r="AL7" s="159"/>
      <c r="AM7" s="21">
        <f>(AA7/9*DATA!A$5*AI7)+(DATA!A$4*AI7)+(AA7/9*DATA!A$3*AJ7)+(AA7/12*DATA!A$5*AH7)+(DATA!A$4*AH7)</f>
        <v>0</v>
      </c>
      <c r="AN7" s="95">
        <f t="shared" ref="AN7:AN14" si="2">AE7+AK7</f>
        <v>0</v>
      </c>
      <c r="AO7" s="63"/>
      <c r="AP7" s="96">
        <f t="shared" ref="AP7:AP14" si="3">AG7+AM7</f>
        <v>0</v>
      </c>
      <c r="AQ7" s="14"/>
      <c r="AR7" s="14"/>
      <c r="AS7" s="14"/>
      <c r="AT7" s="14"/>
      <c r="AU7" s="14"/>
      <c r="AV7" s="14"/>
      <c r="AW7" s="14"/>
      <c r="AX7" s="14"/>
      <c r="AY7" s="14"/>
      <c r="AZ7" s="14"/>
      <c r="BA7" s="14"/>
      <c r="BB7" s="14"/>
      <c r="BC7" s="14"/>
      <c r="BD7" s="14"/>
      <c r="BE7" s="14"/>
      <c r="BF7" s="14"/>
      <c r="BG7" s="14"/>
      <c r="BH7" s="14"/>
      <c r="BI7" s="14"/>
      <c r="BJ7" s="14"/>
    </row>
    <row r="8" spans="1:62" ht="12.75" customHeight="1">
      <c r="A8" s="1075" t="str">
        <f>"2."</f>
        <v>2.</v>
      </c>
      <c r="B8" s="1076"/>
      <c r="C8" s="1163">
        <f>'Year 1'!C8:R8</f>
        <v>0</v>
      </c>
      <c r="D8" s="1076"/>
      <c r="E8" s="1076"/>
      <c r="F8" s="1076"/>
      <c r="G8" s="1076"/>
      <c r="H8" s="1076"/>
      <c r="I8" s="1076"/>
      <c r="J8" s="1076"/>
      <c r="K8" s="1076"/>
      <c r="L8" s="1076"/>
      <c r="M8" s="1076"/>
      <c r="N8" s="1076"/>
      <c r="O8" s="1076"/>
      <c r="P8" s="1076"/>
      <c r="Q8" s="1076"/>
      <c r="R8" s="1217"/>
      <c r="S8" s="1231">
        <f>'Year 1'!S8:Z8</f>
        <v>0</v>
      </c>
      <c r="T8" s="1232"/>
      <c r="U8" s="1232"/>
      <c r="V8" s="1232"/>
      <c r="W8" s="1232"/>
      <c r="X8" s="1232"/>
      <c r="Y8" s="1232"/>
      <c r="Z8" s="1233"/>
      <c r="AA8" s="58">
        <f>IF('Year 1'!AT3&gt;0,'Year 5'!AA8*(1+'Year 1'!AT3),'Year 1'!AA8)</f>
        <v>0</v>
      </c>
      <c r="AB8" s="293"/>
      <c r="AC8" s="293"/>
      <c r="AD8" s="293"/>
      <c r="AE8" s="157">
        <f t="shared" si="0"/>
        <v>0</v>
      </c>
      <c r="AF8" s="149"/>
      <c r="AG8" s="190">
        <f>(AA8/9*DATA!A$5*AC8)+(DATA!A$4*AC8)+(AA8/9*DATA!A$3*AD8)+(AA8/12*DATA!A$5*AB8)+(DATA!A$4*AB8)</f>
        <v>0</v>
      </c>
      <c r="AH8" s="352"/>
      <c r="AI8" s="307"/>
      <c r="AJ8" s="307"/>
      <c r="AK8" s="94">
        <f t="shared" si="1"/>
        <v>0</v>
      </c>
      <c r="AL8" s="559"/>
      <c r="AM8" s="23">
        <f>(AA8/9*DATA!A$5*AI8)+(DATA!A$4*AI8)+(AA8/9*DATA!A$3*AJ8)+(AA8/12*DATA!A$5*AH8)+(DATA!A$4*AH8)</f>
        <v>0</v>
      </c>
      <c r="AN8" s="97">
        <f t="shared" si="2"/>
        <v>0</v>
      </c>
      <c r="AO8" s="614"/>
      <c r="AP8" s="61">
        <f t="shared" si="3"/>
        <v>0</v>
      </c>
      <c r="AQ8" s="26"/>
      <c r="AR8" s="26"/>
      <c r="AS8" s="732" t="s">
        <v>25</v>
      </c>
      <c r="AT8" s="733">
        <f>SUM(AE7:AE14)+(AE17)+SUM(AE22:AE30)</f>
        <v>0</v>
      </c>
      <c r="AU8" s="26"/>
      <c r="AV8" s="26"/>
      <c r="AW8" s="26"/>
      <c r="AX8" s="26"/>
      <c r="AY8" s="26"/>
      <c r="AZ8" s="26"/>
      <c r="BA8" s="26"/>
      <c r="BB8" s="26"/>
      <c r="BC8" s="26"/>
      <c r="BD8" s="26"/>
      <c r="BE8" s="26"/>
      <c r="BF8" s="26"/>
      <c r="BG8" s="26"/>
      <c r="BH8" s="26"/>
      <c r="BI8" s="26"/>
      <c r="BJ8" s="26"/>
    </row>
    <row r="9" spans="1:62" ht="12.75" customHeight="1">
      <c r="A9" s="1075" t="str">
        <f>"3."</f>
        <v>3.</v>
      </c>
      <c r="B9" s="1076"/>
      <c r="C9" s="1163">
        <f>'Year 1'!C9:R9</f>
        <v>0</v>
      </c>
      <c r="D9" s="1076"/>
      <c r="E9" s="1076"/>
      <c r="F9" s="1076"/>
      <c r="G9" s="1076"/>
      <c r="H9" s="1076"/>
      <c r="I9" s="1076"/>
      <c r="J9" s="1076"/>
      <c r="K9" s="1076"/>
      <c r="L9" s="1076"/>
      <c r="M9" s="1076"/>
      <c r="N9" s="1076"/>
      <c r="O9" s="1076"/>
      <c r="P9" s="1076"/>
      <c r="Q9" s="1076"/>
      <c r="R9" s="1217"/>
      <c r="S9" s="1218">
        <f>'Year 1'!S9:Z9</f>
        <v>0</v>
      </c>
      <c r="T9" s="1076"/>
      <c r="U9" s="1076"/>
      <c r="V9" s="1076"/>
      <c r="W9" s="1076"/>
      <c r="X9" s="1076"/>
      <c r="Y9" s="1076"/>
      <c r="Z9" s="1115"/>
      <c r="AA9" s="58">
        <f>IF('Year 1'!AT3&gt;0,'Year 5'!AA9*(1+'Year 1'!AT3),'Year 1'!AA9)</f>
        <v>0</v>
      </c>
      <c r="AB9" s="293"/>
      <c r="AC9" s="293"/>
      <c r="AD9" s="293"/>
      <c r="AE9" s="157">
        <f t="shared" si="0"/>
        <v>0</v>
      </c>
      <c r="AF9" s="161"/>
      <c r="AG9" s="190">
        <f>(AA9/9*DATA!A$5*AC9)+(DATA!A$4*AC9)+(AA9/9*DATA!A$3*AD9)+(AA9/12*DATA!A$5*AB9)+(DATA!A$4*AB9)</f>
        <v>0</v>
      </c>
      <c r="AH9" s="352"/>
      <c r="AI9" s="309"/>
      <c r="AJ9" s="709"/>
      <c r="AK9" s="23">
        <f t="shared" si="1"/>
        <v>0</v>
      </c>
      <c r="AL9" s="591"/>
      <c r="AM9" s="23">
        <f>(AA9/9*DATA!A$5*AI9)+(DATA!A$4*AI9)+(AA9/9*DATA!A$3*AJ9)+(AA9/12*DATA!A$5*AH9)+(DATA!A$4*AH9)</f>
        <v>0</v>
      </c>
      <c r="AN9" s="97">
        <f t="shared" si="2"/>
        <v>0</v>
      </c>
      <c r="AO9" s="567"/>
      <c r="AP9" s="61">
        <f t="shared" si="3"/>
        <v>0</v>
      </c>
      <c r="AQ9" s="26"/>
      <c r="AR9" s="26"/>
      <c r="AS9" s="734" t="s">
        <v>26</v>
      </c>
      <c r="AT9" s="735">
        <f>SUM(AE18:AE21)+SUM(AE31:AE34)</f>
        <v>0</v>
      </c>
      <c r="AU9" s="26"/>
      <c r="AV9" s="26"/>
      <c r="AW9" s="26"/>
      <c r="AX9" s="26"/>
      <c r="AY9" s="26"/>
      <c r="AZ9" s="26"/>
      <c r="BA9" s="26"/>
      <c r="BB9" s="26"/>
      <c r="BC9" s="26"/>
      <c r="BD9" s="26"/>
      <c r="BE9" s="26"/>
      <c r="BF9" s="26"/>
      <c r="BG9" s="26"/>
      <c r="BH9" s="26"/>
      <c r="BI9" s="26"/>
      <c r="BJ9" s="26"/>
    </row>
    <row r="10" spans="1:62" ht="12.75" customHeight="1">
      <c r="A10" s="1075" t="str">
        <f>"4."</f>
        <v>4.</v>
      </c>
      <c r="B10" s="1076"/>
      <c r="C10" s="1163">
        <f>'Year 1'!C10:R10</f>
        <v>0</v>
      </c>
      <c r="D10" s="1076"/>
      <c r="E10" s="1076"/>
      <c r="F10" s="1076"/>
      <c r="G10" s="1076"/>
      <c r="H10" s="1076"/>
      <c r="I10" s="1076"/>
      <c r="J10" s="1076"/>
      <c r="K10" s="1076"/>
      <c r="L10" s="1076"/>
      <c r="M10" s="1076"/>
      <c r="N10" s="1076"/>
      <c r="O10" s="1076"/>
      <c r="P10" s="1076"/>
      <c r="Q10" s="1076"/>
      <c r="R10" s="1217"/>
      <c r="S10" s="1218">
        <f>'Year 1'!S10:Z10</f>
        <v>0</v>
      </c>
      <c r="T10" s="1076"/>
      <c r="U10" s="1076"/>
      <c r="V10" s="1076"/>
      <c r="W10" s="1076"/>
      <c r="X10" s="1076"/>
      <c r="Y10" s="1076"/>
      <c r="Z10" s="1115"/>
      <c r="AA10" s="58">
        <f>IF('Year 1'!AT3&gt;0,'Year 5'!AA10*(1+'Year 1'!AT3),'Year 1'!AA10)</f>
        <v>0</v>
      </c>
      <c r="AB10" s="293"/>
      <c r="AC10" s="293"/>
      <c r="AD10" s="293"/>
      <c r="AE10" s="157">
        <f t="shared" si="0"/>
        <v>0</v>
      </c>
      <c r="AF10" s="161"/>
      <c r="AG10" s="190">
        <f>(AA10/9*DATA!A$5*AC10)+(DATA!A$4*AC10)+(AA10/9*DATA!A$3*AD10)+(AA10/12*DATA!A$5*AB10)+(DATA!A$4*AB10)</f>
        <v>0</v>
      </c>
      <c r="AH10" s="352"/>
      <c r="AI10" s="307"/>
      <c r="AJ10" s="307"/>
      <c r="AK10" s="94">
        <f t="shared" si="1"/>
        <v>0</v>
      </c>
      <c r="AL10" s="591"/>
      <c r="AM10" s="23">
        <f>(AA10/9*DATA!A$5*AI10)+(DATA!A$4*AI10)+(AA10/9*DATA!A$3*AJ10)+(AA10/12*DATA!A$5*AH10)+(DATA!A$4*AH10)</f>
        <v>0</v>
      </c>
      <c r="AN10" s="97">
        <f t="shared" si="2"/>
        <v>0</v>
      </c>
      <c r="AO10" s="567"/>
      <c r="AP10" s="61">
        <f t="shared" si="3"/>
        <v>0</v>
      </c>
      <c r="AQ10" s="26"/>
      <c r="AR10" s="26"/>
      <c r="AS10" s="736" t="s">
        <v>27</v>
      </c>
      <c r="AT10" s="737">
        <f>(SUM(AG7:AG14))+(SUM(AG17:AG34))</f>
        <v>0</v>
      </c>
      <c r="AU10" s="26"/>
      <c r="AV10" s="26"/>
      <c r="AW10" s="26"/>
      <c r="AX10" s="26"/>
      <c r="AY10" s="26"/>
      <c r="AZ10" s="26"/>
      <c r="BA10" s="26"/>
      <c r="BB10" s="26"/>
      <c r="BC10" s="26"/>
      <c r="BD10" s="26"/>
      <c r="BE10" s="26"/>
      <c r="BF10" s="26"/>
      <c r="BG10" s="26"/>
      <c r="BH10" s="26"/>
      <c r="BI10" s="26"/>
      <c r="BJ10" s="26"/>
    </row>
    <row r="11" spans="1:62" ht="12.75" customHeight="1">
      <c r="A11" s="1075" t="str">
        <f>"5."</f>
        <v>5.</v>
      </c>
      <c r="B11" s="1076"/>
      <c r="C11" s="1163">
        <f>'Year 1'!C11:R11</f>
        <v>0</v>
      </c>
      <c r="D11" s="1076"/>
      <c r="E11" s="1076"/>
      <c r="F11" s="1076"/>
      <c r="G11" s="1076"/>
      <c r="H11" s="1076"/>
      <c r="I11" s="1076"/>
      <c r="J11" s="1076"/>
      <c r="K11" s="1076"/>
      <c r="L11" s="1076"/>
      <c r="M11" s="1076"/>
      <c r="N11" s="1076"/>
      <c r="O11" s="1076"/>
      <c r="P11" s="1076"/>
      <c r="Q11" s="1076"/>
      <c r="R11" s="1217"/>
      <c r="S11" s="1218">
        <f>'Year 1'!S11:Z11</f>
        <v>0</v>
      </c>
      <c r="T11" s="1076"/>
      <c r="U11" s="1076"/>
      <c r="V11" s="1076"/>
      <c r="W11" s="1076"/>
      <c r="X11" s="1076"/>
      <c r="Y11" s="1076"/>
      <c r="Z11" s="1115"/>
      <c r="AA11" s="58">
        <f>IF('Year 1'!AT3&gt;0,'Year 5'!AA11*(1+'Year 1'!AT3),'Year 1'!AA11)</f>
        <v>0</v>
      </c>
      <c r="AB11" s="293"/>
      <c r="AC11" s="293"/>
      <c r="AD11" s="293"/>
      <c r="AE11" s="157">
        <f t="shared" si="0"/>
        <v>0</v>
      </c>
      <c r="AF11" s="161"/>
      <c r="AG11" s="190">
        <f>(AA11/9*DATA!A$5*AC11)+(DATA!A$4*AC11)+(AA11/9*DATA!A$3*AD11)+(AA11/12*DATA!A$5*AB11)+(DATA!A$4*AB11)</f>
        <v>0</v>
      </c>
      <c r="AH11" s="352"/>
      <c r="AI11" s="309"/>
      <c r="AJ11" s="709"/>
      <c r="AK11" s="94">
        <f t="shared" si="1"/>
        <v>0</v>
      </c>
      <c r="AL11" s="591"/>
      <c r="AM11" s="23">
        <f>(AA11/9*DATA!A$5*AI11)+(DATA!A$4*AI11)+(AA11/9*DATA!A$3*AJ11)+(AA11/12*DATA!A$5*AH11)+(DATA!A$4*AH11)</f>
        <v>0</v>
      </c>
      <c r="AN11" s="60">
        <f t="shared" si="2"/>
        <v>0</v>
      </c>
      <c r="AO11" s="615"/>
      <c r="AP11" s="61">
        <f t="shared" si="3"/>
        <v>0</v>
      </c>
      <c r="AQ11" s="26"/>
      <c r="AR11" s="26"/>
      <c r="AS11" s="738" t="s">
        <v>28</v>
      </c>
      <c r="AT11" s="739">
        <f>SUM(AG38:AG47)</f>
        <v>0</v>
      </c>
      <c r="AU11" s="26"/>
      <c r="AV11" s="26"/>
      <c r="AW11" s="26"/>
      <c r="AX11" s="26"/>
      <c r="AY11" s="26"/>
      <c r="AZ11" s="26"/>
      <c r="BA11" s="26"/>
      <c r="BB11" s="26"/>
      <c r="BC11" s="26"/>
      <c r="BD11" s="26"/>
      <c r="BE11" s="26"/>
      <c r="BF11" s="26"/>
      <c r="BG11" s="26"/>
      <c r="BH11" s="26"/>
      <c r="BI11" s="26"/>
      <c r="BJ11" s="26"/>
    </row>
    <row r="12" spans="1:62" ht="12.75" customHeight="1">
      <c r="A12" s="1075" t="str">
        <f>"6."</f>
        <v>6.</v>
      </c>
      <c r="B12" s="1076"/>
      <c r="C12" s="1163">
        <f>'Year 1'!C12:R12</f>
        <v>0</v>
      </c>
      <c r="D12" s="1076"/>
      <c r="E12" s="1076"/>
      <c r="F12" s="1076"/>
      <c r="G12" s="1076"/>
      <c r="H12" s="1076"/>
      <c r="I12" s="1076"/>
      <c r="J12" s="1076"/>
      <c r="K12" s="1076"/>
      <c r="L12" s="1076"/>
      <c r="M12" s="1076"/>
      <c r="N12" s="1076"/>
      <c r="O12" s="1076"/>
      <c r="P12" s="1076"/>
      <c r="Q12" s="1076"/>
      <c r="R12" s="1217"/>
      <c r="S12" s="1218">
        <f>'Year 1'!S12:Z12</f>
        <v>0</v>
      </c>
      <c r="T12" s="1076"/>
      <c r="U12" s="1076"/>
      <c r="V12" s="1076"/>
      <c r="W12" s="1076"/>
      <c r="X12" s="1076"/>
      <c r="Y12" s="1076"/>
      <c r="Z12" s="1115"/>
      <c r="AA12" s="58">
        <f>IF('Year 1'!AT3&gt;0,'Year 5'!AA12*(1+'Year 1'!AT3),'Year 1'!AA12)</f>
        <v>0</v>
      </c>
      <c r="AB12" s="293"/>
      <c r="AC12" s="293"/>
      <c r="AD12" s="293"/>
      <c r="AE12" s="157">
        <f t="shared" si="0"/>
        <v>0</v>
      </c>
      <c r="AF12" s="161"/>
      <c r="AG12" s="190">
        <f>(AA12/9*DATA!A$5*AC12)+(DATA!A$4*AC12)+(AA12/9*DATA!A$3*AD12)+(AA12/12*DATA!A$5*AB12)+(DATA!A$4*AB12)</f>
        <v>0</v>
      </c>
      <c r="AH12" s="352"/>
      <c r="AI12" s="307"/>
      <c r="AJ12" s="307"/>
      <c r="AK12" s="94">
        <f t="shared" si="1"/>
        <v>0</v>
      </c>
      <c r="AL12" s="591"/>
      <c r="AM12" s="23">
        <f>(AA12/9*DATA!A$5*AI12)+(DATA!A$4*AI12)+(AA12/9*DATA!A$3*AJ12)+(AA12/12*DATA!A$5*AH12)+(DATA!A$4*AH12)</f>
        <v>0</v>
      </c>
      <c r="AN12" s="60">
        <f t="shared" si="2"/>
        <v>0</v>
      </c>
      <c r="AO12" s="615"/>
      <c r="AP12" s="61">
        <f t="shared" si="3"/>
        <v>0</v>
      </c>
      <c r="AQ12" s="26"/>
      <c r="AR12" s="26"/>
      <c r="AS12" s="742" t="s">
        <v>29</v>
      </c>
      <c r="AT12" s="743">
        <f>AG50</f>
        <v>0</v>
      </c>
      <c r="AU12" s="26"/>
      <c r="AV12" s="26"/>
      <c r="AW12" s="26"/>
      <c r="AX12" s="26"/>
      <c r="AY12" s="26"/>
      <c r="AZ12" s="26"/>
      <c r="BA12" s="26"/>
      <c r="BB12" s="26"/>
      <c r="BC12" s="26"/>
      <c r="BD12" s="26"/>
      <c r="BE12" s="26"/>
      <c r="BF12" s="26"/>
      <c r="BG12" s="26"/>
      <c r="BH12" s="26"/>
      <c r="BI12" s="26"/>
      <c r="BJ12" s="26"/>
    </row>
    <row r="13" spans="1:62" ht="12.75" customHeight="1">
      <c r="A13" s="1075" t="str">
        <f>"7."</f>
        <v>7.</v>
      </c>
      <c r="B13" s="1076"/>
      <c r="C13" s="1163">
        <f>'Year 1'!C13:R13</f>
        <v>0</v>
      </c>
      <c r="D13" s="1076"/>
      <c r="E13" s="1076"/>
      <c r="F13" s="1076"/>
      <c r="G13" s="1076"/>
      <c r="H13" s="1076"/>
      <c r="I13" s="1076"/>
      <c r="J13" s="1076"/>
      <c r="K13" s="1076"/>
      <c r="L13" s="1076"/>
      <c r="M13" s="1076"/>
      <c r="N13" s="1076"/>
      <c r="O13" s="1076"/>
      <c r="P13" s="1076"/>
      <c r="Q13" s="1076"/>
      <c r="R13" s="1217"/>
      <c r="S13" s="1218">
        <f>'Year 1'!S13:Z13</f>
        <v>0</v>
      </c>
      <c r="T13" s="1076"/>
      <c r="U13" s="1076"/>
      <c r="V13" s="1076"/>
      <c r="W13" s="1076"/>
      <c r="X13" s="1076"/>
      <c r="Y13" s="1076"/>
      <c r="Z13" s="1115"/>
      <c r="AA13" s="58">
        <f>IF('Year 1'!AT3&gt;0,'Year 5'!AA13*(1+'Year 1'!AT3),'Year 1'!AA13)</f>
        <v>0</v>
      </c>
      <c r="AB13" s="293"/>
      <c r="AC13" s="293"/>
      <c r="AD13" s="293"/>
      <c r="AE13" s="157">
        <f t="shared" si="0"/>
        <v>0</v>
      </c>
      <c r="AF13" s="161"/>
      <c r="AG13" s="190">
        <f>(AA13/9*DATA!A$5*AC13)+(DATA!A$4*AC13)+(AA13/9*DATA!A$3*AD13)+(AA13/12*DATA!A$5*AB13)+(DATA!A$4*AB13)</f>
        <v>0</v>
      </c>
      <c r="AH13" s="352"/>
      <c r="AI13" s="309"/>
      <c r="AJ13" s="709"/>
      <c r="AK13" s="23">
        <f t="shared" si="1"/>
        <v>0</v>
      </c>
      <c r="AL13" s="591"/>
      <c r="AM13" s="23">
        <f>(AA13/9*DATA!A$5*AI13)+(DATA!A$4*AI13)+(AA13/9*DATA!A$3*AJ13)+(AA13/12*DATA!A$5*AH13)+(DATA!A$4*AH13)</f>
        <v>0</v>
      </c>
      <c r="AN13" s="60">
        <f t="shared" si="2"/>
        <v>0</v>
      </c>
      <c r="AO13" s="615"/>
      <c r="AP13" s="61">
        <f t="shared" si="3"/>
        <v>0</v>
      </c>
      <c r="AQ13" s="26"/>
      <c r="AR13" s="26"/>
      <c r="AS13" s="740" t="s">
        <v>30</v>
      </c>
      <c r="AT13" s="741">
        <f>AG51</f>
        <v>0</v>
      </c>
      <c r="AU13" s="26"/>
      <c r="AV13" s="26"/>
      <c r="AW13" s="26"/>
      <c r="AX13" s="26"/>
      <c r="AY13" s="26"/>
      <c r="AZ13" s="26"/>
      <c r="BA13" s="26"/>
      <c r="BB13" s="26"/>
      <c r="BC13" s="26"/>
      <c r="BD13" s="26"/>
      <c r="BE13" s="26"/>
      <c r="BF13" s="26"/>
      <c r="BG13" s="26"/>
      <c r="BH13" s="26"/>
      <c r="BI13" s="26"/>
      <c r="BJ13" s="26"/>
    </row>
    <row r="14" spans="1:62" ht="12.75" customHeight="1">
      <c r="A14" s="1103" t="str">
        <f>"8."</f>
        <v>8.</v>
      </c>
      <c r="B14" s="1104"/>
      <c r="C14" s="1234">
        <f>'Year 1'!C14:R14</f>
        <v>0</v>
      </c>
      <c r="D14" s="1104"/>
      <c r="E14" s="1104"/>
      <c r="F14" s="1104"/>
      <c r="G14" s="1104"/>
      <c r="H14" s="1104"/>
      <c r="I14" s="1104"/>
      <c r="J14" s="1104"/>
      <c r="K14" s="1104"/>
      <c r="L14" s="1104"/>
      <c r="M14" s="1104"/>
      <c r="N14" s="1104"/>
      <c r="O14" s="1104"/>
      <c r="P14" s="1104"/>
      <c r="Q14" s="1104"/>
      <c r="R14" s="1235"/>
      <c r="S14" s="1236">
        <f>'Year 1'!S14:Z14</f>
        <v>0</v>
      </c>
      <c r="T14" s="1104"/>
      <c r="U14" s="1104"/>
      <c r="V14" s="1104"/>
      <c r="W14" s="1104"/>
      <c r="X14" s="1104"/>
      <c r="Y14" s="1104"/>
      <c r="Z14" s="1237"/>
      <c r="AA14" s="58">
        <f>IF('Year 1'!AT3&gt;0,'Year 5'!AA14*(1+'Year 1'!AT3),'Year 1'!AA14)</f>
        <v>0</v>
      </c>
      <c r="AB14" s="293"/>
      <c r="AC14" s="293"/>
      <c r="AD14" s="293"/>
      <c r="AE14" s="157">
        <f t="shared" si="0"/>
        <v>0</v>
      </c>
      <c r="AF14" s="161"/>
      <c r="AG14" s="191">
        <f>(AA14/9*DATA!A$5*AC14)+(DATA!A$4*AC14)+(AA14/9*DATA!A$3*AD14)+(AA14/12*DATA!A$5*AB14)+(DATA!A$4*AB14)</f>
        <v>0</v>
      </c>
      <c r="AH14" s="353"/>
      <c r="AI14" s="313"/>
      <c r="AJ14" s="354"/>
      <c r="AK14" s="31">
        <f t="shared" si="1"/>
        <v>0</v>
      </c>
      <c r="AL14" s="591"/>
      <c r="AM14" s="31">
        <f>(AA14/9*DATA!A$5*AI14)+(DATA!A$4*AI14)+(AA14/9*DATA!A$3*AJ14)+(AA14/12*DATA!A$5*AH14)+(DATA!A$4*AH14)</f>
        <v>0</v>
      </c>
      <c r="AN14" s="63">
        <f t="shared" si="2"/>
        <v>0</v>
      </c>
      <c r="AO14" s="615"/>
      <c r="AP14" s="98">
        <f t="shared" si="3"/>
        <v>0</v>
      </c>
      <c r="AQ14" s="26"/>
      <c r="AR14" s="26"/>
      <c r="AS14" s="744" t="s">
        <v>31</v>
      </c>
      <c r="AT14" s="745">
        <f>AG62</f>
        <v>0</v>
      </c>
      <c r="AU14" s="26"/>
      <c r="AV14" s="26"/>
      <c r="AW14" s="26"/>
      <c r="AX14" s="26"/>
      <c r="AY14" s="26"/>
      <c r="AZ14" s="26"/>
      <c r="BA14" s="26"/>
      <c r="BB14" s="26"/>
      <c r="BC14" s="26"/>
      <c r="BD14" s="26"/>
      <c r="BE14" s="26"/>
      <c r="BF14" s="26"/>
      <c r="BG14" s="26"/>
      <c r="BH14" s="26"/>
      <c r="BI14" s="26"/>
      <c r="BJ14" s="26"/>
    </row>
    <row r="15" spans="1:62" ht="13.5" customHeight="1" thickBot="1">
      <c r="A15" s="1198" t="s">
        <v>32</v>
      </c>
      <c r="B15" s="1144"/>
      <c r="C15" s="1144"/>
      <c r="D15" s="1144"/>
      <c r="E15" s="1144"/>
      <c r="F15" s="1144"/>
      <c r="G15" s="1144"/>
      <c r="H15" s="1144"/>
      <c r="I15" s="1144"/>
      <c r="J15" s="1144"/>
      <c r="K15" s="1144"/>
      <c r="L15" s="1144"/>
      <c r="M15" s="1144"/>
      <c r="N15" s="1144"/>
      <c r="O15" s="1144"/>
      <c r="P15" s="1144"/>
      <c r="Q15" s="1144"/>
      <c r="R15" s="1144"/>
      <c r="S15" s="1144"/>
      <c r="T15" s="1144"/>
      <c r="U15" s="1144"/>
      <c r="V15" s="1144"/>
      <c r="W15" s="1144"/>
      <c r="X15" s="1144"/>
      <c r="Y15" s="1144"/>
      <c r="Z15" s="1144"/>
      <c r="AA15" s="1144"/>
      <c r="AB15" s="1144"/>
      <c r="AC15" s="1144"/>
      <c r="AD15" s="1144"/>
      <c r="AE15" s="1199"/>
      <c r="AF15" s="161"/>
      <c r="AG15" s="192">
        <f>SUM(AE7:AG14)</f>
        <v>0</v>
      </c>
      <c r="AH15" s="263"/>
      <c r="AI15" s="264"/>
      <c r="AJ15" s="266"/>
      <c r="AK15" s="710"/>
      <c r="AL15" s="563"/>
      <c r="AM15" s="33">
        <f>SUM(AK7:AM14)</f>
        <v>0</v>
      </c>
      <c r="AN15" s="277"/>
      <c r="AO15" s="616"/>
      <c r="AP15" s="279">
        <f>SUM(AN7:AP14)</f>
        <v>0</v>
      </c>
      <c r="AQ15" s="26"/>
      <c r="AR15" s="26"/>
      <c r="AS15" s="746" t="s">
        <v>33</v>
      </c>
      <c r="AT15" s="747">
        <f>AG63+AG65</f>
        <v>0</v>
      </c>
      <c r="AU15" s="26"/>
      <c r="AV15" s="26"/>
      <c r="AW15" s="26"/>
      <c r="AX15" s="26"/>
      <c r="AY15" s="26"/>
      <c r="AZ15" s="26"/>
      <c r="BA15" s="26"/>
      <c r="BB15" s="26"/>
      <c r="BC15" s="26"/>
      <c r="BD15" s="26"/>
      <c r="BE15" s="26"/>
      <c r="BF15" s="26"/>
      <c r="BG15" s="26"/>
      <c r="BH15" s="26"/>
      <c r="BI15" s="26"/>
      <c r="BJ15" s="26"/>
    </row>
    <row r="16" spans="1:62" ht="11.25" customHeight="1">
      <c r="A16" s="1184" t="s">
        <v>34</v>
      </c>
      <c r="B16" s="1057"/>
      <c r="C16" s="1057"/>
      <c r="D16" s="1057"/>
      <c r="E16" s="1057"/>
      <c r="F16" s="1057"/>
      <c r="G16" s="1057"/>
      <c r="H16" s="1057"/>
      <c r="I16" s="1057"/>
      <c r="J16" s="1057"/>
      <c r="K16" s="1057"/>
      <c r="L16" s="1057"/>
      <c r="M16" s="1057"/>
      <c r="N16" s="1057"/>
      <c r="O16" s="1057"/>
      <c r="P16" s="1057"/>
      <c r="Q16" s="1057"/>
      <c r="R16" s="1057"/>
      <c r="S16" s="1057"/>
      <c r="T16" s="1057"/>
      <c r="U16" s="1057"/>
      <c r="V16" s="1057"/>
      <c r="W16" s="1057"/>
      <c r="X16" s="1057"/>
      <c r="Y16" s="1057"/>
      <c r="Z16" s="1057"/>
      <c r="AA16" s="1057"/>
      <c r="AB16" s="1057"/>
      <c r="AC16" s="1057"/>
      <c r="AD16" s="1057"/>
      <c r="AE16" s="1057"/>
      <c r="AF16" s="165"/>
      <c r="AG16" s="655"/>
      <c r="AH16" s="261"/>
      <c r="AI16" s="201"/>
      <c r="AJ16" s="234"/>
      <c r="AK16" s="620"/>
      <c r="AL16" s="618"/>
      <c r="AM16" s="620"/>
      <c r="AN16" s="276"/>
      <c r="AO16" s="619"/>
      <c r="AP16" s="620"/>
      <c r="AQ16" s="26"/>
      <c r="AR16" s="26"/>
      <c r="AS16" s="748" t="s">
        <v>35</v>
      </c>
      <c r="AT16" s="749">
        <f>AG64</f>
        <v>0</v>
      </c>
      <c r="AU16" s="26"/>
      <c r="AV16" s="26"/>
      <c r="AW16" s="26"/>
      <c r="AX16" s="26"/>
      <c r="AY16" s="26"/>
      <c r="AZ16" s="26"/>
      <c r="BA16" s="26"/>
      <c r="BB16" s="26"/>
      <c r="BC16" s="26"/>
      <c r="BD16" s="26"/>
      <c r="BE16" s="26"/>
      <c r="BF16" s="26"/>
      <c r="BG16" s="26"/>
      <c r="BH16" s="26"/>
      <c r="BI16" s="26"/>
      <c r="BJ16" s="26"/>
    </row>
    <row r="17" spans="1:62" ht="12.75" customHeight="1">
      <c r="A17" s="1118" t="s">
        <v>36</v>
      </c>
      <c r="B17" s="1069"/>
      <c r="C17" s="1069"/>
      <c r="D17" s="676"/>
      <c r="E17" s="166" t="s">
        <v>37</v>
      </c>
      <c r="F17" s="1113" t="s">
        <v>38</v>
      </c>
      <c r="G17" s="1069"/>
      <c r="H17" s="1069"/>
      <c r="I17" s="1069"/>
      <c r="J17" s="1069"/>
      <c r="K17" s="1069"/>
      <c r="L17" s="1069"/>
      <c r="M17" s="1069"/>
      <c r="N17" s="1069"/>
      <c r="O17" s="1069"/>
      <c r="P17" s="1069"/>
      <c r="Q17" s="1069"/>
      <c r="R17" s="1069"/>
      <c r="S17" s="1069"/>
      <c r="T17" s="1069"/>
      <c r="U17" s="1069"/>
      <c r="V17" s="1069"/>
      <c r="W17" s="1069"/>
      <c r="X17" s="1069"/>
      <c r="Y17" s="1069"/>
      <c r="Z17" s="1069"/>
      <c r="AA17" s="294">
        <f>IF('Year 1'!AT3&gt;0,('Year 5'!AA17*(1+'Year 1'!AT3)),'Year 1'!AA17)</f>
        <v>0</v>
      </c>
      <c r="AB17" s="355"/>
      <c r="AC17" s="258"/>
      <c r="AD17" s="232"/>
      <c r="AE17" s="36">
        <f>AA17*AB17/12*D17</f>
        <v>0</v>
      </c>
      <c r="AF17" s="161"/>
      <c r="AG17" s="190">
        <f>(AE17*DATA!A$5)+(DATA!A$4*AB17)</f>
        <v>0</v>
      </c>
      <c r="AH17" s="357"/>
      <c r="AI17" s="198"/>
      <c r="AJ17" s="229"/>
      <c r="AK17" s="94">
        <f>AA17*AH17/12*D17</f>
        <v>0</v>
      </c>
      <c r="AL17" s="594"/>
      <c r="AM17" s="23">
        <f>(AK17*DATA!A$5)+(DATA!A$4*AH17)</f>
        <v>0</v>
      </c>
      <c r="AN17" s="60">
        <f t="shared" ref="AN17:AN34" si="4">AE17+AK17</f>
        <v>0</v>
      </c>
      <c r="AO17" s="615"/>
      <c r="AP17" s="61">
        <f t="shared" ref="AP17:AP34" si="5">AG17+AM17</f>
        <v>0</v>
      </c>
      <c r="AQ17" s="26"/>
      <c r="AR17" s="26"/>
      <c r="AS17" s="750" t="s">
        <v>39</v>
      </c>
      <c r="AT17" s="751">
        <f>SUM(AH66:AH70)</f>
        <v>0</v>
      </c>
      <c r="AU17" s="26"/>
      <c r="AV17" s="26"/>
      <c r="AW17" s="26"/>
      <c r="AX17" s="26"/>
      <c r="AY17" s="26"/>
      <c r="AZ17" s="26"/>
      <c r="BA17" s="26"/>
      <c r="BB17" s="26"/>
      <c r="BC17" s="26"/>
      <c r="BD17" s="26"/>
      <c r="BE17" s="26"/>
      <c r="BF17" s="26"/>
      <c r="BG17" s="26"/>
      <c r="BH17" s="26"/>
      <c r="BI17" s="26"/>
      <c r="BJ17" s="26"/>
    </row>
    <row r="18" spans="1:62" ht="12.75" customHeight="1">
      <c r="A18" s="1119" t="s">
        <v>40</v>
      </c>
      <c r="B18" s="1313"/>
      <c r="C18" s="1313"/>
      <c r="D18" s="677"/>
      <c r="E18" s="167" t="s">
        <v>37</v>
      </c>
      <c r="F18" s="1114" t="s">
        <v>41</v>
      </c>
      <c r="G18" s="1076"/>
      <c r="H18" s="1076"/>
      <c r="I18" s="1076"/>
      <c r="J18" s="1076"/>
      <c r="K18" s="1076"/>
      <c r="L18" s="1076"/>
      <c r="M18" s="1076"/>
      <c r="N18" s="1076"/>
      <c r="O18" s="1076"/>
      <c r="P18" s="1076"/>
      <c r="Q18" s="1076"/>
      <c r="R18" s="1076"/>
      <c r="S18" s="1076"/>
      <c r="T18" s="1076"/>
      <c r="U18" s="1076"/>
      <c r="V18" s="1076"/>
      <c r="W18" s="1076"/>
      <c r="X18" s="1076"/>
      <c r="Y18" s="1076"/>
      <c r="Z18" s="1115"/>
      <c r="AA18" s="295">
        <f>IF('Year 1'!AT3&gt;0,('Year 5'!AA18*(1+'Year 1'!AT3)),'Year 1'!AA18)</f>
        <v>0</v>
      </c>
      <c r="AB18" s="257"/>
      <c r="AC18" s="422"/>
      <c r="AD18" s="259">
        <v>0</v>
      </c>
      <c r="AE18" s="36">
        <f>AA18*AC18/9*D18+AA18/9*AD18</f>
        <v>0</v>
      </c>
      <c r="AF18" s="161"/>
      <c r="AG18" s="190">
        <f>AE18*DATA!A$6</f>
        <v>0</v>
      </c>
      <c r="AH18" s="199"/>
      <c r="AI18" s="423"/>
      <c r="AJ18" s="198"/>
      <c r="AK18" s="94">
        <f>AA18*AI18/12*D18</f>
        <v>0</v>
      </c>
      <c r="AL18" s="594"/>
      <c r="AM18" s="23">
        <f>AK18*DATA!A6</f>
        <v>0</v>
      </c>
      <c r="AN18" s="63">
        <f t="shared" si="4"/>
        <v>0</v>
      </c>
      <c r="AO18" s="615"/>
      <c r="AP18" s="61">
        <f t="shared" si="5"/>
        <v>0</v>
      </c>
      <c r="AQ18" s="26"/>
      <c r="AR18" s="26"/>
      <c r="AS18" s="750" t="s">
        <v>42</v>
      </c>
      <c r="AT18" s="751">
        <f>SUM($AI$66:$AI$70)</f>
        <v>0</v>
      </c>
      <c r="AU18" s="26"/>
      <c r="AV18" s="26"/>
      <c r="AW18" s="26"/>
      <c r="AX18" s="26"/>
      <c r="AY18" s="26"/>
      <c r="AZ18" s="26"/>
      <c r="BA18" s="26"/>
      <c r="BB18" s="26"/>
      <c r="BC18" s="26"/>
      <c r="BD18" s="26"/>
      <c r="BE18" s="26"/>
      <c r="BF18" s="26"/>
      <c r="BG18" s="26"/>
      <c r="BH18" s="26"/>
      <c r="BI18" s="26"/>
      <c r="BJ18" s="26"/>
    </row>
    <row r="19" spans="1:62" ht="12.75" customHeight="1">
      <c r="A19" s="1119" t="s">
        <v>43</v>
      </c>
      <c r="B19" s="1313"/>
      <c r="C19" s="1313"/>
      <c r="D19" s="677"/>
      <c r="E19" s="167" t="s">
        <v>37</v>
      </c>
      <c r="F19" s="1114" t="s">
        <v>44</v>
      </c>
      <c r="G19" s="1076"/>
      <c r="H19" s="1076"/>
      <c r="I19" s="1076"/>
      <c r="J19" s="1076"/>
      <c r="K19" s="1076"/>
      <c r="L19" s="1076"/>
      <c r="M19" s="1076"/>
      <c r="N19" s="1076"/>
      <c r="O19" s="1076"/>
      <c r="P19" s="1076"/>
      <c r="Q19" s="1076"/>
      <c r="R19" s="1076"/>
      <c r="S19" s="1076"/>
      <c r="T19" s="1076"/>
      <c r="U19" s="1076"/>
      <c r="V19" s="1076"/>
      <c r="W19" s="1076"/>
      <c r="X19" s="1076"/>
      <c r="Y19" s="1076"/>
      <c r="Z19" s="1115"/>
      <c r="AA19" s="295">
        <f>IF('Year 1'!AT3&gt;0,('Year 5'!AA19*(1+'Year 1'!AT3)),'Year 1'!AA19)</f>
        <v>0</v>
      </c>
      <c r="AB19" s="257"/>
      <c r="AC19" s="341"/>
      <c r="AD19" s="259"/>
      <c r="AE19" s="36">
        <f>AA19*AC19/9*D19+AA19/9*AD19</f>
        <v>0</v>
      </c>
      <c r="AF19" s="161"/>
      <c r="AG19" s="190">
        <f>AE19*DATA!A$6</f>
        <v>0</v>
      </c>
      <c r="AH19" s="198"/>
      <c r="AI19" s="420"/>
      <c r="AJ19" s="198"/>
      <c r="AK19" s="94">
        <f t="shared" ref="AK19:AK20" si="6">AA19*AI19/12*D19</f>
        <v>0</v>
      </c>
      <c r="AL19" s="594"/>
      <c r="AM19" s="23">
        <f>AK19*DATA!A6</f>
        <v>0</v>
      </c>
      <c r="AN19" s="63">
        <f t="shared" si="4"/>
        <v>0</v>
      </c>
      <c r="AO19" s="615"/>
      <c r="AP19" s="61">
        <f t="shared" si="5"/>
        <v>0</v>
      </c>
      <c r="AQ19" s="26"/>
      <c r="AR19" s="26"/>
      <c r="AS19" s="752" t="s">
        <v>45</v>
      </c>
      <c r="AT19" s="753">
        <f>AG71</f>
        <v>0</v>
      </c>
      <c r="AU19" s="26"/>
      <c r="AV19" s="26"/>
      <c r="AW19" s="26"/>
      <c r="AX19" s="26"/>
      <c r="AY19" s="26"/>
      <c r="AZ19" s="26"/>
      <c r="BA19" s="26"/>
      <c r="BB19" s="26"/>
      <c r="BC19" s="26"/>
      <c r="BD19" s="26"/>
      <c r="BE19" s="26"/>
      <c r="BF19" s="26"/>
      <c r="BG19" s="26"/>
      <c r="BH19" s="26"/>
      <c r="BI19" s="26"/>
      <c r="BJ19" s="26"/>
    </row>
    <row r="20" spans="1:62" ht="12.75" customHeight="1">
      <c r="A20" s="1119" t="s">
        <v>46</v>
      </c>
      <c r="B20" s="1313"/>
      <c r="C20" s="1313"/>
      <c r="D20" s="677"/>
      <c r="E20" s="167" t="s">
        <v>37</v>
      </c>
      <c r="F20" s="1114" t="s">
        <v>47</v>
      </c>
      <c r="G20" s="1076"/>
      <c r="H20" s="1076"/>
      <c r="I20" s="1076"/>
      <c r="J20" s="1076"/>
      <c r="K20" s="1076"/>
      <c r="L20" s="1076"/>
      <c r="M20" s="1076"/>
      <c r="N20" s="1076"/>
      <c r="O20" s="1076"/>
      <c r="P20" s="1076"/>
      <c r="Q20" s="1076"/>
      <c r="R20" s="1076"/>
      <c r="S20" s="1076"/>
      <c r="T20" s="1076"/>
      <c r="U20" s="1076"/>
      <c r="V20" s="1076"/>
      <c r="W20" s="1076"/>
      <c r="X20" s="1076"/>
      <c r="Y20" s="1076"/>
      <c r="Z20" s="1115"/>
      <c r="AA20" s="295">
        <f>IF('Year 1'!AT3&gt;0,('Year 5'!AA20*(1+'Year 1'!AT3)),'Year 1'!AA20)</f>
        <v>0</v>
      </c>
      <c r="AB20" s="257"/>
      <c r="AC20" s="341"/>
      <c r="AD20" s="259"/>
      <c r="AE20" s="36">
        <f>AA20*AC20/9*D20+AA20/9*AD20</f>
        <v>0</v>
      </c>
      <c r="AF20" s="161"/>
      <c r="AG20" s="190">
        <f>AE20*DATA!A$6</f>
        <v>0</v>
      </c>
      <c r="AH20" s="198"/>
      <c r="AI20" s="420"/>
      <c r="AJ20" s="198"/>
      <c r="AK20" s="94">
        <f t="shared" si="6"/>
        <v>0</v>
      </c>
      <c r="AL20" s="594"/>
      <c r="AM20" s="23">
        <f>AK20*DATA!A6</f>
        <v>0</v>
      </c>
      <c r="AN20" s="63">
        <f t="shared" si="4"/>
        <v>0</v>
      </c>
      <c r="AO20" s="615"/>
      <c r="AP20" s="61">
        <f t="shared" si="5"/>
        <v>0</v>
      </c>
      <c r="AQ20" s="26"/>
      <c r="AR20" s="26"/>
      <c r="AS20" s="754" t="s">
        <v>48</v>
      </c>
      <c r="AT20" s="755">
        <f>SUM(AG54:AG58)</f>
        <v>0</v>
      </c>
      <c r="AU20" s="26"/>
      <c r="AV20" s="26"/>
      <c r="AW20" s="26"/>
      <c r="AX20" s="26"/>
      <c r="AY20" s="26"/>
      <c r="AZ20" s="26"/>
      <c r="BA20" s="26"/>
      <c r="BB20" s="26"/>
      <c r="BC20" s="26"/>
      <c r="BD20" s="26"/>
      <c r="BE20" s="26"/>
      <c r="BF20" s="26"/>
      <c r="BG20" s="26"/>
      <c r="BH20" s="26"/>
      <c r="BI20" s="26"/>
      <c r="BJ20" s="26"/>
    </row>
    <row r="21" spans="1:62" ht="12.75" customHeight="1">
      <c r="A21" s="1119" t="s">
        <v>49</v>
      </c>
      <c r="B21" s="1076"/>
      <c r="C21" s="1076"/>
      <c r="D21" s="677"/>
      <c r="E21" s="167" t="s">
        <v>37</v>
      </c>
      <c r="F21" s="1114" t="s">
        <v>50</v>
      </c>
      <c r="G21" s="1076"/>
      <c r="H21" s="1076"/>
      <c r="I21" s="1076"/>
      <c r="J21" s="1076"/>
      <c r="K21" s="1076"/>
      <c r="L21" s="1076"/>
      <c r="M21" s="1076"/>
      <c r="N21" s="1076"/>
      <c r="O21" s="1076"/>
      <c r="P21" s="1076"/>
      <c r="Q21" s="1076"/>
      <c r="R21" s="1076"/>
      <c r="S21" s="1076"/>
      <c r="T21" s="1076"/>
      <c r="U21" s="1076"/>
      <c r="V21" s="1076"/>
      <c r="W21" s="1076"/>
      <c r="X21" s="1076"/>
      <c r="Y21" s="1076"/>
      <c r="Z21" s="1115"/>
      <c r="AA21" s="296">
        <f>IF('Year 1'!AT3&gt;0,('Year 5'!AA21*(1+'Year 1'!AT3)),'Year 1'!AA21)</f>
        <v>0</v>
      </c>
      <c r="AB21" s="1288"/>
      <c r="AC21" s="1125"/>
      <c r="AD21" s="330"/>
      <c r="AE21" s="36">
        <f>AA21*AD21/3*D21</f>
        <v>0</v>
      </c>
      <c r="AF21" s="161"/>
      <c r="AG21" s="190">
        <f>AE21*DATA!A3</f>
        <v>0</v>
      </c>
      <c r="AH21" s="1317"/>
      <c r="AI21" s="1125"/>
      <c r="AJ21" s="358"/>
      <c r="AK21" s="94">
        <f>AA21*AJ21/12*D21</f>
        <v>0</v>
      </c>
      <c r="AL21" s="594"/>
      <c r="AM21" s="23">
        <f>AK21*DATA!A3</f>
        <v>0</v>
      </c>
      <c r="AN21" s="60">
        <f t="shared" si="4"/>
        <v>0</v>
      </c>
      <c r="AO21" s="615"/>
      <c r="AP21" s="61">
        <f t="shared" si="5"/>
        <v>0</v>
      </c>
      <c r="AQ21" s="26"/>
      <c r="AR21" s="26"/>
      <c r="AS21" s="756" t="s">
        <v>51</v>
      </c>
      <c r="AT21" s="757">
        <f>AG79</f>
        <v>0</v>
      </c>
      <c r="AU21" s="26"/>
      <c r="AV21" s="26"/>
      <c r="AW21" s="26"/>
      <c r="AX21" s="26"/>
      <c r="AY21" s="26"/>
      <c r="AZ21" s="26"/>
      <c r="BA21" s="26"/>
      <c r="BB21" s="26"/>
      <c r="BC21" s="26"/>
      <c r="BD21" s="26"/>
      <c r="BE21" s="26"/>
      <c r="BF21" s="26"/>
      <c r="BG21" s="26"/>
      <c r="BH21" s="26"/>
      <c r="BI21" s="26"/>
      <c r="BJ21" s="26"/>
    </row>
    <row r="22" spans="1:62" ht="12.75" customHeight="1">
      <c r="A22" s="1119" t="s">
        <v>52</v>
      </c>
      <c r="B22" s="1076"/>
      <c r="C22" s="1076"/>
      <c r="D22" s="679"/>
      <c r="E22" s="167" t="s">
        <v>37</v>
      </c>
      <c r="F22" s="1126" t="str">
        <f>'Year 4'!F22:Z22</f>
        <v xml:space="preserve">Other - full time benefited </v>
      </c>
      <c r="G22" s="1063"/>
      <c r="H22" s="1063"/>
      <c r="I22" s="1063"/>
      <c r="J22" s="1063"/>
      <c r="K22" s="1063"/>
      <c r="L22" s="1063"/>
      <c r="M22" s="1063"/>
      <c r="N22" s="1063"/>
      <c r="O22" s="1063"/>
      <c r="P22" s="1063"/>
      <c r="Q22" s="1063"/>
      <c r="R22" s="1063"/>
      <c r="S22" s="1063"/>
      <c r="T22" s="1063"/>
      <c r="U22" s="1063"/>
      <c r="V22" s="1063"/>
      <c r="W22" s="1063"/>
      <c r="X22" s="1063"/>
      <c r="Y22" s="1063"/>
      <c r="Z22" s="1064"/>
      <c r="AA22" s="297">
        <f>IF('Year 1'!AT3&gt;0,('Year 5'!AA22*(1+'Year 1'!AT3)),'Year 1'!AA22)</f>
        <v>0</v>
      </c>
      <c r="AB22" s="342"/>
      <c r="AC22" s="1207"/>
      <c r="AD22" s="1125"/>
      <c r="AE22" s="36">
        <f t="shared" ref="AE22:AE34" si="7">AA22*AB22/12*D22</f>
        <v>0</v>
      </c>
      <c r="AF22" s="161"/>
      <c r="AG22" s="190">
        <f>(AE22*DATA!A$5)+(DATA!A$4*AB22)</f>
        <v>0</v>
      </c>
      <c r="AH22" s="357"/>
      <c r="AI22" s="1116"/>
      <c r="AJ22" s="1254"/>
      <c r="AK22" s="94">
        <f t="shared" ref="AK22:AK34" si="8">AA22*AH22/12*D22</f>
        <v>0</v>
      </c>
      <c r="AL22" s="594"/>
      <c r="AM22" s="568">
        <f>(AK22*DATA!A$5)+(DATA!A$4*AH22)</f>
        <v>0</v>
      </c>
      <c r="AN22" s="99">
        <f t="shared" si="4"/>
        <v>0</v>
      </c>
      <c r="AO22" s="615"/>
      <c r="AP22" s="61">
        <f t="shared" si="5"/>
        <v>0</v>
      </c>
      <c r="AQ22" s="26"/>
      <c r="AR22" s="26"/>
      <c r="AS22" s="26"/>
      <c r="AT22" s="26"/>
      <c r="AU22" s="26"/>
      <c r="AV22" s="26"/>
      <c r="AW22" s="26"/>
      <c r="AX22" s="26"/>
      <c r="AY22" s="26"/>
      <c r="AZ22" s="26"/>
      <c r="BA22" s="26"/>
      <c r="BB22" s="26"/>
      <c r="BC22" s="26"/>
      <c r="BD22" s="26"/>
      <c r="BE22" s="26"/>
      <c r="BF22" s="26"/>
      <c r="BG22" s="26"/>
      <c r="BH22" s="26"/>
      <c r="BI22" s="26"/>
      <c r="BJ22" s="26"/>
    </row>
    <row r="23" spans="1:62" ht="12.75" customHeight="1" outlineLevel="1">
      <c r="A23" s="1119" t="s">
        <v>54</v>
      </c>
      <c r="B23" s="1076"/>
      <c r="C23" s="1076"/>
      <c r="D23" s="677"/>
      <c r="E23" s="168" t="s">
        <v>37</v>
      </c>
      <c r="F23" s="1126" t="str">
        <f>'Year 4'!F28:Z28</f>
        <v xml:space="preserve">Other - full time benefited </v>
      </c>
      <c r="G23" s="1063"/>
      <c r="H23" s="1063"/>
      <c r="I23" s="1063"/>
      <c r="J23" s="1063"/>
      <c r="K23" s="1063"/>
      <c r="L23" s="1063"/>
      <c r="M23" s="1063"/>
      <c r="N23" s="1063"/>
      <c r="O23" s="1063"/>
      <c r="P23" s="1063"/>
      <c r="Q23" s="1063"/>
      <c r="R23" s="1063"/>
      <c r="S23" s="1063"/>
      <c r="T23" s="1063"/>
      <c r="U23" s="1063"/>
      <c r="V23" s="1063"/>
      <c r="W23" s="1063"/>
      <c r="X23" s="1063"/>
      <c r="Y23" s="1063"/>
      <c r="Z23" s="1064"/>
      <c r="AA23" s="297">
        <f>IF('Year 1'!AT3&gt;0,('Year 5'!AA23*(1+'Year 1'!AT3)),'Year 1'!AA23)</f>
        <v>0</v>
      </c>
      <c r="AB23" s="356"/>
      <c r="AC23" s="1207"/>
      <c r="AD23" s="1125"/>
      <c r="AE23" s="36">
        <f t="shared" ref="AE23:AE28" si="9">AA23*AB23/12*D23</f>
        <v>0</v>
      </c>
      <c r="AF23" s="161"/>
      <c r="AG23" s="190">
        <f>(AE23*DATA!A$5)+(DATA!A$4*AB23)</f>
        <v>0</v>
      </c>
      <c r="AH23" s="352"/>
      <c r="AI23" s="1116"/>
      <c r="AJ23" s="1254"/>
      <c r="AK23" s="94">
        <f t="shared" ref="AK23:AK28" si="10">AA23*AH23/12*D23</f>
        <v>0</v>
      </c>
      <c r="AL23" s="579"/>
      <c r="AM23" s="570">
        <f>(AK23*DATA!A$5)+(DATA!A$4*AH23)</f>
        <v>0</v>
      </c>
      <c r="AN23" s="99">
        <f t="shared" ref="AN23:AN28" si="11">AE23+AK23</f>
        <v>0</v>
      </c>
      <c r="AO23" s="615"/>
      <c r="AP23" s="61">
        <f t="shared" ref="AP23:AP28" si="12">AG23+AM23</f>
        <v>0</v>
      </c>
      <c r="AQ23" s="26"/>
      <c r="AR23" s="26"/>
      <c r="AS23" s="758" t="s">
        <v>55</v>
      </c>
      <c r="AT23" s="759">
        <f>SUM($AT$8:$AT$21)</f>
        <v>0</v>
      </c>
      <c r="AU23" s="26"/>
      <c r="AV23" s="26"/>
      <c r="AW23" s="26"/>
      <c r="AX23" s="26"/>
      <c r="AY23" s="26"/>
      <c r="AZ23" s="26"/>
      <c r="BA23" s="26"/>
      <c r="BB23" s="26"/>
      <c r="BC23" s="26"/>
      <c r="BD23" s="26"/>
      <c r="BE23" s="26"/>
      <c r="BF23" s="26"/>
      <c r="BG23" s="26"/>
      <c r="BH23" s="26"/>
      <c r="BI23" s="26"/>
      <c r="BJ23" s="26"/>
    </row>
    <row r="24" spans="1:62" ht="12.75" customHeight="1" outlineLevel="1">
      <c r="A24" s="1119" t="s">
        <v>56</v>
      </c>
      <c r="B24" s="1076"/>
      <c r="C24" s="1076"/>
      <c r="D24" s="677"/>
      <c r="E24" s="168" t="s">
        <v>37</v>
      </c>
      <c r="F24" s="1126" t="str">
        <f>'Year 4'!F28:Z28</f>
        <v xml:space="preserve">Other - full time benefited </v>
      </c>
      <c r="G24" s="1063"/>
      <c r="H24" s="1063"/>
      <c r="I24" s="1063"/>
      <c r="J24" s="1063"/>
      <c r="K24" s="1063"/>
      <c r="L24" s="1063"/>
      <c r="M24" s="1063"/>
      <c r="N24" s="1063"/>
      <c r="O24" s="1063"/>
      <c r="P24" s="1063"/>
      <c r="Q24" s="1063"/>
      <c r="R24" s="1063"/>
      <c r="S24" s="1063"/>
      <c r="T24" s="1063"/>
      <c r="U24" s="1063"/>
      <c r="V24" s="1063"/>
      <c r="W24" s="1063"/>
      <c r="X24" s="1063"/>
      <c r="Y24" s="1063"/>
      <c r="Z24" s="1064"/>
      <c r="AA24" s="297">
        <f>IF('Year 1'!AT3&gt;0,('Year 5'!AA24*(1+'Year 1'!AT3)),'Year 1'!AA24)</f>
        <v>0</v>
      </c>
      <c r="AB24" s="356"/>
      <c r="AC24" s="1207"/>
      <c r="AD24" s="1125"/>
      <c r="AE24" s="36">
        <f t="shared" si="9"/>
        <v>0</v>
      </c>
      <c r="AF24" s="161"/>
      <c r="AG24" s="190">
        <f>(AE24*DATA!A$5)+(DATA!A$4*AB24)</f>
        <v>0</v>
      </c>
      <c r="AH24" s="352"/>
      <c r="AI24" s="1116"/>
      <c r="AJ24" s="1254"/>
      <c r="AK24" s="94">
        <f t="shared" si="10"/>
        <v>0</v>
      </c>
      <c r="AL24" s="579"/>
      <c r="AM24" s="570">
        <f>(AK24*DATA!A$5)+(DATA!A$4*AH24)</f>
        <v>0</v>
      </c>
      <c r="AN24" s="99">
        <f t="shared" si="11"/>
        <v>0</v>
      </c>
      <c r="AO24" s="615"/>
      <c r="AP24" s="61">
        <f t="shared" si="12"/>
        <v>0</v>
      </c>
      <c r="AQ24" s="26"/>
      <c r="AR24" s="26"/>
      <c r="AS24" s="26"/>
      <c r="AT24" s="26"/>
      <c r="AU24" s="26"/>
      <c r="AV24" s="26"/>
      <c r="AW24" s="26"/>
      <c r="AX24" s="26"/>
      <c r="AY24" s="26"/>
      <c r="AZ24" s="26"/>
      <c r="BA24" s="26"/>
      <c r="BB24" s="26"/>
      <c r="BC24" s="26"/>
      <c r="BD24" s="26"/>
      <c r="BE24" s="26"/>
      <c r="BF24" s="26"/>
      <c r="BG24" s="26"/>
      <c r="BH24" s="26"/>
      <c r="BI24" s="26"/>
      <c r="BJ24" s="26"/>
    </row>
    <row r="25" spans="1:62" ht="12.75" customHeight="1" outlineLevel="1">
      <c r="A25" s="1119" t="s">
        <v>57</v>
      </c>
      <c r="B25" s="1076"/>
      <c r="C25" s="1076"/>
      <c r="D25" s="677"/>
      <c r="E25" s="168" t="s">
        <v>37</v>
      </c>
      <c r="F25" s="1126" t="str">
        <f>'Year 4'!F28:Z28</f>
        <v xml:space="preserve">Other - full time benefited </v>
      </c>
      <c r="G25" s="1063"/>
      <c r="H25" s="1063"/>
      <c r="I25" s="1063"/>
      <c r="J25" s="1063"/>
      <c r="K25" s="1063"/>
      <c r="L25" s="1063"/>
      <c r="M25" s="1063"/>
      <c r="N25" s="1063"/>
      <c r="O25" s="1063"/>
      <c r="P25" s="1063"/>
      <c r="Q25" s="1063"/>
      <c r="R25" s="1063"/>
      <c r="S25" s="1063"/>
      <c r="T25" s="1063"/>
      <c r="U25" s="1063"/>
      <c r="V25" s="1063"/>
      <c r="W25" s="1063"/>
      <c r="X25" s="1063"/>
      <c r="Y25" s="1063"/>
      <c r="Z25" s="1064"/>
      <c r="AA25" s="297">
        <f>IF('Year 1'!AT3&gt;0,('Year 5'!AA25*(1+'Year 1'!AT3)),'Year 1'!AA25)</f>
        <v>0</v>
      </c>
      <c r="AB25" s="356"/>
      <c r="AC25" s="1207"/>
      <c r="AD25" s="1125"/>
      <c r="AE25" s="36">
        <f t="shared" si="9"/>
        <v>0</v>
      </c>
      <c r="AF25" s="161"/>
      <c r="AG25" s="190">
        <f>(AE25*DATA!A$5)+(DATA!A$4*AB25)</f>
        <v>0</v>
      </c>
      <c r="AH25" s="352"/>
      <c r="AI25" s="1116"/>
      <c r="AJ25" s="1254"/>
      <c r="AK25" s="94">
        <f t="shared" si="10"/>
        <v>0</v>
      </c>
      <c r="AL25" s="579"/>
      <c r="AM25" s="570">
        <f>(AK25*DATA!A$5)+(DATA!A$4*AH25)</f>
        <v>0</v>
      </c>
      <c r="AN25" s="99">
        <f t="shared" si="11"/>
        <v>0</v>
      </c>
      <c r="AO25" s="615"/>
      <c r="AP25" s="61">
        <f t="shared" si="12"/>
        <v>0</v>
      </c>
      <c r="AQ25" s="26"/>
      <c r="AR25" s="26"/>
      <c r="AS25" s="26"/>
      <c r="AT25" s="26"/>
      <c r="AU25" s="26"/>
      <c r="AV25" s="26"/>
      <c r="AW25" s="26"/>
      <c r="AX25" s="26"/>
      <c r="AY25" s="26"/>
      <c r="AZ25" s="26"/>
      <c r="BA25" s="26"/>
      <c r="BB25" s="26"/>
      <c r="BC25" s="26"/>
      <c r="BD25" s="26"/>
      <c r="BE25" s="26"/>
      <c r="BF25" s="26"/>
      <c r="BG25" s="26"/>
      <c r="BH25" s="26"/>
      <c r="BI25" s="26"/>
      <c r="BJ25" s="26"/>
    </row>
    <row r="26" spans="1:62" ht="12.75" customHeight="1" outlineLevel="1">
      <c r="A26" s="1119" t="s">
        <v>58</v>
      </c>
      <c r="B26" s="1076"/>
      <c r="C26" s="1076"/>
      <c r="D26" s="677"/>
      <c r="E26" s="168" t="s">
        <v>37</v>
      </c>
      <c r="F26" s="1126" t="str">
        <f>'Year 4'!F28:Z28</f>
        <v xml:space="preserve">Other - full time benefited </v>
      </c>
      <c r="G26" s="1063"/>
      <c r="H26" s="1063"/>
      <c r="I26" s="1063"/>
      <c r="J26" s="1063"/>
      <c r="K26" s="1063"/>
      <c r="L26" s="1063"/>
      <c r="M26" s="1063"/>
      <c r="N26" s="1063"/>
      <c r="O26" s="1063"/>
      <c r="P26" s="1063"/>
      <c r="Q26" s="1063"/>
      <c r="R26" s="1063"/>
      <c r="S26" s="1063"/>
      <c r="T26" s="1063"/>
      <c r="U26" s="1063"/>
      <c r="V26" s="1063"/>
      <c r="W26" s="1063"/>
      <c r="X26" s="1063"/>
      <c r="Y26" s="1063"/>
      <c r="Z26" s="1064"/>
      <c r="AA26" s="297">
        <f>IF('Year 1'!AT3&gt;0,('Year 5'!AA26*(1+'Year 1'!AT3)),'Year 1'!AA26)</f>
        <v>0</v>
      </c>
      <c r="AB26" s="356"/>
      <c r="AC26" s="1207"/>
      <c r="AD26" s="1125"/>
      <c r="AE26" s="36">
        <f t="shared" si="9"/>
        <v>0</v>
      </c>
      <c r="AF26" s="161"/>
      <c r="AG26" s="190">
        <f>(AE26*DATA!A$5)+(DATA!A$4*AB26)</f>
        <v>0</v>
      </c>
      <c r="AH26" s="352"/>
      <c r="AI26" s="1116"/>
      <c r="AJ26" s="1254"/>
      <c r="AK26" s="94">
        <f t="shared" si="10"/>
        <v>0</v>
      </c>
      <c r="AL26" s="579"/>
      <c r="AM26" s="570">
        <f>(AK26*DATA!A$5)+(DATA!A$4*AH26)</f>
        <v>0</v>
      </c>
      <c r="AN26" s="99">
        <f t="shared" si="11"/>
        <v>0</v>
      </c>
      <c r="AO26" s="615"/>
      <c r="AP26" s="61">
        <f t="shared" si="12"/>
        <v>0</v>
      </c>
      <c r="AQ26" s="26"/>
      <c r="AR26" s="26"/>
      <c r="AS26" s="26"/>
      <c r="AT26" s="26"/>
      <c r="AU26" s="26"/>
      <c r="AV26" s="26"/>
      <c r="AW26" s="26"/>
      <c r="AX26" s="26"/>
      <c r="AY26" s="26"/>
      <c r="AZ26" s="26"/>
      <c r="BA26" s="26"/>
      <c r="BB26" s="26"/>
      <c r="BC26" s="26"/>
      <c r="BD26" s="26"/>
      <c r="BE26" s="26"/>
      <c r="BF26" s="26"/>
      <c r="BG26" s="26"/>
      <c r="BH26" s="26"/>
      <c r="BI26" s="26"/>
      <c r="BJ26" s="26"/>
    </row>
    <row r="27" spans="1:62" ht="12.75" customHeight="1" outlineLevel="1">
      <c r="A27" s="1119" t="s">
        <v>59</v>
      </c>
      <c r="B27" s="1076"/>
      <c r="C27" s="1076"/>
      <c r="D27" s="677"/>
      <c r="E27" s="168" t="s">
        <v>37</v>
      </c>
      <c r="F27" s="1126" t="str">
        <f>'Year 4'!F28:Z28</f>
        <v xml:space="preserve">Other - full time benefited </v>
      </c>
      <c r="G27" s="1063"/>
      <c r="H27" s="1063"/>
      <c r="I27" s="1063"/>
      <c r="J27" s="1063"/>
      <c r="K27" s="1063"/>
      <c r="L27" s="1063"/>
      <c r="M27" s="1063"/>
      <c r="N27" s="1063"/>
      <c r="O27" s="1063"/>
      <c r="P27" s="1063"/>
      <c r="Q27" s="1063"/>
      <c r="R27" s="1063"/>
      <c r="S27" s="1063"/>
      <c r="T27" s="1063"/>
      <c r="U27" s="1063"/>
      <c r="V27" s="1063"/>
      <c r="W27" s="1063"/>
      <c r="X27" s="1063"/>
      <c r="Y27" s="1063"/>
      <c r="Z27" s="1064"/>
      <c r="AA27" s="297">
        <f>IF('Year 1'!AT3&gt;0,('Year 5'!AA27*(1+'Year 1'!AT3)),'Year 1'!AA27)</f>
        <v>0</v>
      </c>
      <c r="AB27" s="356"/>
      <c r="AC27" s="1207"/>
      <c r="AD27" s="1125"/>
      <c r="AE27" s="36">
        <f t="shared" si="9"/>
        <v>0</v>
      </c>
      <c r="AF27" s="161"/>
      <c r="AG27" s="190">
        <f>(AE27*DATA!A$5)+(DATA!A$4*AB27)</f>
        <v>0</v>
      </c>
      <c r="AH27" s="352"/>
      <c r="AI27" s="1116"/>
      <c r="AJ27" s="1254"/>
      <c r="AK27" s="94">
        <f t="shared" si="10"/>
        <v>0</v>
      </c>
      <c r="AL27" s="579"/>
      <c r="AM27" s="570">
        <f>(AK27*DATA!A$5)+(DATA!A$4*AH27)</f>
        <v>0</v>
      </c>
      <c r="AN27" s="99">
        <f t="shared" si="11"/>
        <v>0</v>
      </c>
      <c r="AO27" s="615"/>
      <c r="AP27" s="61">
        <f t="shared" si="12"/>
        <v>0</v>
      </c>
      <c r="AQ27" s="26"/>
      <c r="AR27" s="26"/>
      <c r="AS27" s="26"/>
      <c r="AT27" s="26"/>
      <c r="AU27" s="26"/>
      <c r="AV27" s="26"/>
      <c r="AW27" s="26"/>
      <c r="AX27" s="26"/>
      <c r="AY27" s="26"/>
      <c r="AZ27" s="26"/>
      <c r="BA27" s="26"/>
      <c r="BB27" s="26"/>
      <c r="BC27" s="26"/>
      <c r="BD27" s="26"/>
      <c r="BE27" s="26"/>
      <c r="BF27" s="26"/>
      <c r="BG27" s="26"/>
      <c r="BH27" s="26"/>
      <c r="BI27" s="26"/>
      <c r="BJ27" s="26"/>
    </row>
    <row r="28" spans="1:62" ht="12.75" customHeight="1" outlineLevel="1">
      <c r="A28" s="1119" t="s">
        <v>60</v>
      </c>
      <c r="B28" s="1076"/>
      <c r="C28" s="1076"/>
      <c r="D28" s="677"/>
      <c r="E28" s="168" t="s">
        <v>37</v>
      </c>
      <c r="F28" s="1126" t="str">
        <f>'Year 4'!F28:Z28</f>
        <v xml:space="preserve">Other - full time benefited </v>
      </c>
      <c r="G28" s="1063"/>
      <c r="H28" s="1063"/>
      <c r="I28" s="1063"/>
      <c r="J28" s="1063"/>
      <c r="K28" s="1063"/>
      <c r="L28" s="1063"/>
      <c r="M28" s="1063"/>
      <c r="N28" s="1063"/>
      <c r="O28" s="1063"/>
      <c r="P28" s="1063"/>
      <c r="Q28" s="1063"/>
      <c r="R28" s="1063"/>
      <c r="S28" s="1063"/>
      <c r="T28" s="1063"/>
      <c r="U28" s="1063"/>
      <c r="V28" s="1063"/>
      <c r="W28" s="1063"/>
      <c r="X28" s="1063"/>
      <c r="Y28" s="1063"/>
      <c r="Z28" s="1064"/>
      <c r="AA28" s="297">
        <f>IF('Year 1'!AT3&gt;0,('Year 5'!AA28*(1+'Year 1'!AT3)),'Year 1'!AA28)</f>
        <v>0</v>
      </c>
      <c r="AB28" s="356"/>
      <c r="AC28" s="1207"/>
      <c r="AD28" s="1125"/>
      <c r="AE28" s="36">
        <f t="shared" si="9"/>
        <v>0</v>
      </c>
      <c r="AF28" s="161"/>
      <c r="AG28" s="190">
        <f>(AE28*DATA!A$5)+(DATA!A$4*AB28)</f>
        <v>0</v>
      </c>
      <c r="AH28" s="352"/>
      <c r="AI28" s="1116"/>
      <c r="AJ28" s="1254"/>
      <c r="AK28" s="94">
        <f t="shared" si="10"/>
        <v>0</v>
      </c>
      <c r="AL28" s="579"/>
      <c r="AM28" s="570">
        <f>(AK28*DATA!A$5)+(DATA!A$4*AH28)</f>
        <v>0</v>
      </c>
      <c r="AN28" s="99">
        <f t="shared" si="11"/>
        <v>0</v>
      </c>
      <c r="AO28" s="615"/>
      <c r="AP28" s="61">
        <f t="shared" si="12"/>
        <v>0</v>
      </c>
      <c r="AQ28" s="26"/>
      <c r="AR28" s="26"/>
      <c r="AS28" s="26"/>
      <c r="AT28" s="26"/>
      <c r="AU28" s="26"/>
      <c r="AV28" s="26"/>
      <c r="AW28" s="26"/>
      <c r="AX28" s="26"/>
      <c r="AY28" s="26"/>
      <c r="AZ28" s="26"/>
      <c r="BA28" s="26"/>
      <c r="BB28" s="26"/>
      <c r="BC28" s="26"/>
      <c r="BD28" s="26"/>
      <c r="BE28" s="26"/>
      <c r="BF28" s="26"/>
      <c r="BG28" s="26"/>
      <c r="BH28" s="26"/>
      <c r="BI28" s="26"/>
      <c r="BJ28" s="26"/>
    </row>
    <row r="29" spans="1:62" ht="12.75" customHeight="1" outlineLevel="1">
      <c r="A29" s="1119" t="s">
        <v>61</v>
      </c>
      <c r="B29" s="1076"/>
      <c r="C29" s="1076"/>
      <c r="D29" s="680"/>
      <c r="E29" s="168" t="s">
        <v>37</v>
      </c>
      <c r="F29" s="1126" t="str">
        <f>'Year 4'!F29:Z29</f>
        <v xml:space="preserve">Other - full time benefited </v>
      </c>
      <c r="G29" s="1126"/>
      <c r="H29" s="1126"/>
      <c r="I29" s="1126"/>
      <c r="J29" s="1126"/>
      <c r="K29" s="1126"/>
      <c r="L29" s="1126"/>
      <c r="M29" s="1126"/>
      <c r="N29" s="1126"/>
      <c r="O29" s="1126"/>
      <c r="P29" s="1126"/>
      <c r="Q29" s="1126"/>
      <c r="R29" s="1126"/>
      <c r="S29" s="1126"/>
      <c r="T29" s="1126"/>
      <c r="U29" s="1126"/>
      <c r="V29" s="1126"/>
      <c r="W29" s="1126"/>
      <c r="X29" s="1126"/>
      <c r="Y29" s="1126"/>
      <c r="Z29" s="1300"/>
      <c r="AA29" s="297">
        <f>IF('Year 1'!AT3&gt;0,('Year 5'!AA29*(1+'Year 1'!AT3)),'Year 1'!AA29)</f>
        <v>0</v>
      </c>
      <c r="AB29" s="356"/>
      <c r="AC29" s="1252"/>
      <c r="AD29" s="1125"/>
      <c r="AE29" s="36">
        <f t="shared" si="7"/>
        <v>0</v>
      </c>
      <c r="AF29" s="161"/>
      <c r="AG29" s="190">
        <f>(AE29*DATA!A$5)+(DATA!A$4*AB29)</f>
        <v>0</v>
      </c>
      <c r="AH29" s="351"/>
      <c r="AI29" s="1252"/>
      <c r="AJ29" s="1254"/>
      <c r="AK29" s="94">
        <f t="shared" si="8"/>
        <v>0</v>
      </c>
      <c r="AL29" s="594"/>
      <c r="AM29" s="569">
        <f>(AK29*DATA!A$5)+(DATA!A$4*AH29)</f>
        <v>0</v>
      </c>
      <c r="AN29" s="99">
        <f t="shared" si="4"/>
        <v>0</v>
      </c>
      <c r="AO29" s="615"/>
      <c r="AP29" s="61">
        <f t="shared" si="5"/>
        <v>0</v>
      </c>
      <c r="AQ29" s="26"/>
      <c r="AR29" s="26"/>
      <c r="AS29" s="26"/>
      <c r="AT29" s="26"/>
      <c r="AU29" s="26"/>
      <c r="AV29" s="26"/>
      <c r="AW29" s="26"/>
      <c r="AX29" s="26"/>
      <c r="AY29" s="26"/>
      <c r="AZ29" s="26"/>
      <c r="BA29" s="26"/>
      <c r="BB29" s="26"/>
      <c r="BC29" s="26"/>
      <c r="BD29" s="26"/>
      <c r="BE29" s="26"/>
      <c r="BF29" s="26"/>
      <c r="BG29" s="26"/>
      <c r="BH29" s="26"/>
      <c r="BI29" s="26"/>
      <c r="BJ29" s="26"/>
    </row>
    <row r="30" spans="1:62" ht="12.75" customHeight="1" outlineLevel="1">
      <c r="A30" s="1119" t="s">
        <v>62</v>
      </c>
      <c r="B30" s="1076"/>
      <c r="C30" s="1076"/>
      <c r="D30" s="677"/>
      <c r="E30" s="168" t="s">
        <v>37</v>
      </c>
      <c r="F30" s="1126" t="str">
        <f>'Year 4'!F30:Z30</f>
        <v xml:space="preserve">Other - full time benefited </v>
      </c>
      <c r="G30" s="1063"/>
      <c r="H30" s="1063"/>
      <c r="I30" s="1063"/>
      <c r="J30" s="1063"/>
      <c r="K30" s="1063"/>
      <c r="L30" s="1063"/>
      <c r="M30" s="1063"/>
      <c r="N30" s="1063"/>
      <c r="O30" s="1063"/>
      <c r="P30" s="1063"/>
      <c r="Q30" s="1063"/>
      <c r="R30" s="1063"/>
      <c r="S30" s="1063"/>
      <c r="T30" s="1063"/>
      <c r="U30" s="1063"/>
      <c r="V30" s="1063"/>
      <c r="W30" s="1063"/>
      <c r="X30" s="1063"/>
      <c r="Y30" s="1063"/>
      <c r="Z30" s="1064"/>
      <c r="AA30" s="297">
        <f>IF('Year 1'!AT3&gt;0,('Year 5'!AA30*(1+'Year 1'!AT3)),'Year 1'!AA30)</f>
        <v>0</v>
      </c>
      <c r="AB30" s="356"/>
      <c r="AC30" s="1207"/>
      <c r="AD30" s="1125"/>
      <c r="AE30" s="36">
        <f t="shared" si="7"/>
        <v>0</v>
      </c>
      <c r="AF30" s="161"/>
      <c r="AG30" s="190">
        <f>(AE30*DATA!A$5)+(DATA!A$4*AB30)</f>
        <v>0</v>
      </c>
      <c r="AH30" s="352"/>
      <c r="AI30" s="1116"/>
      <c r="AJ30" s="1117"/>
      <c r="AK30" s="94">
        <f t="shared" si="8"/>
        <v>0</v>
      </c>
      <c r="AL30" s="579"/>
      <c r="AM30" s="570">
        <f>(AK30*DATA!A$5)+(DATA!A$4*AH30)</f>
        <v>0</v>
      </c>
      <c r="AN30" s="99">
        <f t="shared" si="4"/>
        <v>0</v>
      </c>
      <c r="AO30" s="615"/>
      <c r="AP30" s="61">
        <f t="shared" si="5"/>
        <v>0</v>
      </c>
      <c r="AQ30" s="26"/>
      <c r="AR30" s="26"/>
      <c r="AS30" s="26"/>
      <c r="AT30" s="26"/>
      <c r="AU30" s="26"/>
      <c r="AV30" s="26"/>
      <c r="AW30" s="26"/>
      <c r="AX30" s="26"/>
      <c r="AY30" s="26"/>
      <c r="AZ30" s="26"/>
      <c r="BA30" s="26"/>
      <c r="BB30" s="26"/>
      <c r="BC30" s="26"/>
      <c r="BD30" s="26"/>
      <c r="BE30" s="26"/>
      <c r="BF30" s="26"/>
      <c r="BG30" s="26"/>
      <c r="BH30" s="26"/>
      <c r="BI30" s="26"/>
      <c r="BJ30" s="26"/>
    </row>
    <row r="31" spans="1:62" ht="12.75" customHeight="1" outlineLevel="1">
      <c r="A31" s="1119" t="s">
        <v>63</v>
      </c>
      <c r="B31" s="1076"/>
      <c r="C31" s="1076"/>
      <c r="D31" s="677"/>
      <c r="E31" s="168" t="s">
        <v>37</v>
      </c>
      <c r="F31" s="1126" t="str">
        <f>'Year 4'!F31:Z31</f>
        <v xml:space="preserve">Other - part time undergrad student </v>
      </c>
      <c r="G31" s="1063"/>
      <c r="H31" s="1063"/>
      <c r="I31" s="1063"/>
      <c r="J31" s="1063"/>
      <c r="K31" s="1063"/>
      <c r="L31" s="1063"/>
      <c r="M31" s="1063"/>
      <c r="N31" s="1063"/>
      <c r="O31" s="1063"/>
      <c r="P31" s="1063"/>
      <c r="Q31" s="1063"/>
      <c r="R31" s="1063"/>
      <c r="S31" s="1063"/>
      <c r="T31" s="1063"/>
      <c r="U31" s="1063"/>
      <c r="V31" s="1063"/>
      <c r="W31" s="1063"/>
      <c r="X31" s="1063"/>
      <c r="Y31" s="1063"/>
      <c r="Z31" s="1064"/>
      <c r="AA31" s="297">
        <f>IF('Year 1'!AT3&gt;0,('Year 5'!AA31*(1+'Year 1'!AT3)),'Year 1'!AA31)</f>
        <v>0</v>
      </c>
      <c r="AB31" s="356"/>
      <c r="AC31" s="1252"/>
      <c r="AD31" s="1125"/>
      <c r="AE31" s="36">
        <f t="shared" si="7"/>
        <v>0</v>
      </c>
      <c r="AF31" s="161"/>
      <c r="AG31" s="190">
        <f>AE31*DATA!A3</f>
        <v>0</v>
      </c>
      <c r="AH31" s="352"/>
      <c r="AI31" s="1252"/>
      <c r="AJ31" s="1117"/>
      <c r="AK31" s="94">
        <f t="shared" si="8"/>
        <v>0</v>
      </c>
      <c r="AL31" s="579"/>
      <c r="AM31" s="570">
        <f>AK31*DATA!A3</f>
        <v>0</v>
      </c>
      <c r="AN31" s="68">
        <f t="shared" si="4"/>
        <v>0</v>
      </c>
      <c r="AO31" s="615"/>
      <c r="AP31" s="61">
        <f t="shared" si="5"/>
        <v>0</v>
      </c>
      <c r="AQ31" s="26"/>
      <c r="AR31" s="26"/>
      <c r="AS31" s="26"/>
      <c r="AT31" s="26"/>
      <c r="AU31" s="26"/>
      <c r="AV31" s="26"/>
      <c r="AW31" s="26"/>
      <c r="AX31" s="26"/>
      <c r="AY31" s="26"/>
      <c r="AZ31" s="26"/>
      <c r="BA31" s="26"/>
      <c r="BB31" s="26"/>
      <c r="BC31" s="26"/>
      <c r="BD31" s="26"/>
      <c r="BE31" s="26"/>
      <c r="BF31" s="26"/>
      <c r="BG31" s="26"/>
      <c r="BH31" s="26"/>
      <c r="BI31" s="26"/>
      <c r="BJ31" s="26"/>
    </row>
    <row r="32" spans="1:62" ht="12.75" customHeight="1" outlineLevel="1">
      <c r="A32" s="1119" t="s">
        <v>65</v>
      </c>
      <c r="B32" s="1076"/>
      <c r="C32" s="1076"/>
      <c r="D32" s="681"/>
      <c r="E32" s="168" t="s">
        <v>37</v>
      </c>
      <c r="F32" s="1126" t="str">
        <f>'Year 4'!F32:Z32</f>
        <v xml:space="preserve">Other - part time undergrad student </v>
      </c>
      <c r="G32" s="1063"/>
      <c r="H32" s="1063"/>
      <c r="I32" s="1063"/>
      <c r="J32" s="1063"/>
      <c r="K32" s="1063"/>
      <c r="L32" s="1063"/>
      <c r="M32" s="1063"/>
      <c r="N32" s="1063"/>
      <c r="O32" s="1063"/>
      <c r="P32" s="1063"/>
      <c r="Q32" s="1063"/>
      <c r="R32" s="1063"/>
      <c r="S32" s="1063"/>
      <c r="T32" s="1063"/>
      <c r="U32" s="1063"/>
      <c r="V32" s="1063"/>
      <c r="W32" s="1063"/>
      <c r="X32" s="1063"/>
      <c r="Y32" s="1063"/>
      <c r="Z32" s="1064"/>
      <c r="AA32" s="297">
        <f>IF('Year 1'!AT3&gt;0,('Year 5'!AA32*(1+'Year 1'!AT3)),'Year 1'!AA32)</f>
        <v>0</v>
      </c>
      <c r="AB32" s="356"/>
      <c r="AC32" s="1207"/>
      <c r="AD32" s="1125"/>
      <c r="AE32" s="36">
        <f t="shared" si="7"/>
        <v>0</v>
      </c>
      <c r="AF32" s="161"/>
      <c r="AG32" s="190">
        <f>AE32*DATA!A3</f>
        <v>0</v>
      </c>
      <c r="AH32" s="352"/>
      <c r="AI32" s="1116"/>
      <c r="AJ32" s="1117"/>
      <c r="AK32" s="94">
        <f t="shared" si="8"/>
        <v>0</v>
      </c>
      <c r="AL32" s="594"/>
      <c r="AM32" s="570">
        <f>AK32*DATA!A3</f>
        <v>0</v>
      </c>
      <c r="AN32" s="68">
        <f t="shared" si="4"/>
        <v>0</v>
      </c>
      <c r="AO32" s="615"/>
      <c r="AP32" s="61">
        <f t="shared" si="5"/>
        <v>0</v>
      </c>
      <c r="AQ32" s="26"/>
      <c r="AR32" s="26"/>
      <c r="AS32" s="26"/>
      <c r="AT32" s="26"/>
      <c r="AU32" s="26"/>
      <c r="AV32" s="26"/>
      <c r="AW32" s="26"/>
      <c r="AX32" s="26"/>
      <c r="AY32" s="26"/>
      <c r="AZ32" s="26"/>
      <c r="BA32" s="26"/>
      <c r="BB32" s="26"/>
      <c r="BC32" s="26"/>
      <c r="BD32" s="26"/>
      <c r="BE32" s="26"/>
      <c r="BF32" s="26"/>
      <c r="BG32" s="26"/>
      <c r="BH32" s="26"/>
      <c r="BI32" s="26"/>
      <c r="BJ32" s="26"/>
    </row>
    <row r="33" spans="1:62" ht="12.75" customHeight="1" outlineLevel="1">
      <c r="A33" s="1119" t="s">
        <v>66</v>
      </c>
      <c r="B33" s="1076"/>
      <c r="C33" s="1076"/>
      <c r="D33" s="682"/>
      <c r="E33" s="168" t="s">
        <v>37</v>
      </c>
      <c r="F33" s="1126" t="str">
        <f>'Year 4'!F33:Z33</f>
        <v>Other - part time - Graduate Student Hourly</v>
      </c>
      <c r="G33" s="1063"/>
      <c r="H33" s="1063"/>
      <c r="I33" s="1063"/>
      <c r="J33" s="1063"/>
      <c r="K33" s="1063"/>
      <c r="L33" s="1063"/>
      <c r="M33" s="1063"/>
      <c r="N33" s="1063"/>
      <c r="O33" s="1063"/>
      <c r="P33" s="1063"/>
      <c r="Q33" s="1063"/>
      <c r="R33" s="1063"/>
      <c r="S33" s="1063"/>
      <c r="T33" s="1063"/>
      <c r="U33" s="1063"/>
      <c r="V33" s="1063"/>
      <c r="W33" s="1063"/>
      <c r="X33" s="1063"/>
      <c r="Y33" s="1063"/>
      <c r="Z33" s="1064"/>
      <c r="AA33" s="297">
        <f>IF('Year 1'!AT3&gt;0,('Year 5'!AA33*(1+'Year 1'!AT3)),'Year 1'!AA33)</f>
        <v>0</v>
      </c>
      <c r="AB33" s="356"/>
      <c r="AC33" s="1252"/>
      <c r="AD33" s="1125"/>
      <c r="AE33" s="36">
        <f t="shared" si="7"/>
        <v>0</v>
      </c>
      <c r="AF33" s="161"/>
      <c r="AG33" s="190">
        <f>AE33*DATA!A3</f>
        <v>0</v>
      </c>
      <c r="AH33" s="352"/>
      <c r="AI33" s="1252"/>
      <c r="AJ33" s="1117"/>
      <c r="AK33" s="94">
        <f t="shared" si="8"/>
        <v>0</v>
      </c>
      <c r="AL33" s="594"/>
      <c r="AM33" s="570">
        <f>AK33*DATA!A3</f>
        <v>0</v>
      </c>
      <c r="AN33" s="99">
        <f t="shared" si="4"/>
        <v>0</v>
      </c>
      <c r="AO33" s="615"/>
      <c r="AP33" s="645">
        <f t="shared" si="5"/>
        <v>0</v>
      </c>
      <c r="AQ33" s="26"/>
      <c r="AR33" s="26"/>
      <c r="AS33" s="26"/>
      <c r="AT33" s="26"/>
      <c r="AU33" s="26"/>
      <c r="AV33" s="26"/>
      <c r="AW33" s="26"/>
      <c r="AX33" s="26"/>
      <c r="AY33" s="26"/>
      <c r="AZ33" s="26"/>
      <c r="BA33" s="26"/>
      <c r="BB33" s="26"/>
      <c r="BC33" s="26"/>
      <c r="BD33" s="26"/>
      <c r="BE33" s="26"/>
      <c r="BF33" s="26"/>
      <c r="BG33" s="26"/>
      <c r="BH33" s="26"/>
      <c r="BI33" s="26"/>
      <c r="BJ33" s="26"/>
    </row>
    <row r="34" spans="1:62" ht="12.75" customHeight="1" outlineLevel="1">
      <c r="A34" s="1119" t="s">
        <v>68</v>
      </c>
      <c r="B34" s="1076"/>
      <c r="C34" s="1076"/>
      <c r="D34" s="677"/>
      <c r="E34" s="169" t="s">
        <v>37</v>
      </c>
      <c r="F34" s="1126" t="str">
        <f>'Year 4'!F34:Z34</f>
        <v>Other - part time</v>
      </c>
      <c r="G34" s="1063"/>
      <c r="H34" s="1063"/>
      <c r="I34" s="1063"/>
      <c r="J34" s="1063"/>
      <c r="K34" s="1063"/>
      <c r="L34" s="1063"/>
      <c r="M34" s="1063"/>
      <c r="N34" s="1063"/>
      <c r="O34" s="1063"/>
      <c r="P34" s="1063"/>
      <c r="Q34" s="1063"/>
      <c r="R34" s="1063"/>
      <c r="S34" s="1063"/>
      <c r="T34" s="1063"/>
      <c r="U34" s="1063"/>
      <c r="V34" s="1063"/>
      <c r="W34" s="1063"/>
      <c r="X34" s="1063"/>
      <c r="Y34" s="1063"/>
      <c r="Z34" s="1064"/>
      <c r="AA34" s="297">
        <f>IF('Year 1'!AT3&gt;0,('Year 5'!AA34*(1+'Year 1'!AT3)),'Year 1'!AA34)</f>
        <v>0</v>
      </c>
      <c r="AB34" s="356"/>
      <c r="AC34" s="260"/>
      <c r="AD34" s="231"/>
      <c r="AE34" s="36">
        <f t="shared" si="7"/>
        <v>0</v>
      </c>
      <c r="AF34" s="161"/>
      <c r="AG34" s="191">
        <f>AE34*DATA!A3</f>
        <v>0</v>
      </c>
      <c r="AH34" s="359"/>
      <c r="AI34" s="197"/>
      <c r="AJ34" s="198"/>
      <c r="AK34" s="100">
        <f t="shared" si="8"/>
        <v>0</v>
      </c>
      <c r="AL34" s="594"/>
      <c r="AM34" s="572">
        <f>AK34*DATA!A3</f>
        <v>0</v>
      </c>
      <c r="AN34" s="101">
        <f t="shared" si="4"/>
        <v>0</v>
      </c>
      <c r="AO34" s="622"/>
      <c r="AP34" s="103">
        <f t="shared" si="5"/>
        <v>0</v>
      </c>
      <c r="AQ34" s="26"/>
      <c r="AR34" s="26"/>
      <c r="AS34" s="26"/>
      <c r="AT34" s="26"/>
      <c r="AU34" s="26"/>
      <c r="AV34" s="26"/>
      <c r="AW34" s="26"/>
      <c r="AX34" s="26"/>
      <c r="AY34" s="26"/>
      <c r="AZ34" s="26"/>
      <c r="BA34" s="26"/>
      <c r="BB34" s="26"/>
      <c r="BC34" s="26"/>
      <c r="BD34" s="26"/>
      <c r="BE34" s="26"/>
      <c r="BF34" s="26"/>
      <c r="BG34" s="26"/>
      <c r="BH34" s="26"/>
      <c r="BI34" s="26"/>
      <c r="BJ34" s="26"/>
    </row>
    <row r="35" spans="1:62" ht="13.5" customHeight="1">
      <c r="A35" s="1133" t="s">
        <v>70</v>
      </c>
      <c r="B35" s="1134"/>
      <c r="C35" s="1209">
        <f>SUM(D17:D34)</f>
        <v>0</v>
      </c>
      <c r="D35" s="1134"/>
      <c r="E35" s="170" t="s">
        <v>37</v>
      </c>
      <c r="F35" s="1278" t="s">
        <v>71</v>
      </c>
      <c r="G35" s="1134"/>
      <c r="H35" s="1134"/>
      <c r="I35" s="1134"/>
      <c r="J35" s="1134"/>
      <c r="K35" s="1134"/>
      <c r="L35" s="1134"/>
      <c r="M35" s="1134"/>
      <c r="N35" s="1134"/>
      <c r="O35" s="1134"/>
      <c r="P35" s="1134"/>
      <c r="Q35" s="1134"/>
      <c r="R35" s="1134"/>
      <c r="S35" s="1134"/>
      <c r="T35" s="1134"/>
      <c r="U35" s="1134"/>
      <c r="V35" s="1134"/>
      <c r="W35" s="1134"/>
      <c r="X35" s="1134"/>
      <c r="Y35" s="1134"/>
      <c r="Z35" s="1134"/>
      <c r="AA35" s="1134"/>
      <c r="AB35" s="1134"/>
      <c r="AC35" s="1134"/>
      <c r="AD35" s="1134"/>
      <c r="AE35" s="1279"/>
      <c r="AF35" s="161"/>
      <c r="AG35" s="193">
        <f>SUM(AE17:AG34)</f>
        <v>0</v>
      </c>
      <c r="AH35" s="1324"/>
      <c r="AI35" s="1325"/>
      <c r="AJ35" s="1326"/>
      <c r="AK35" s="711"/>
      <c r="AL35" s="594"/>
      <c r="AM35" s="40">
        <f>SUM(AK17:AM34)</f>
        <v>0</v>
      </c>
      <c r="AN35" s="575"/>
      <c r="AO35" s="624"/>
      <c r="AP35" s="102">
        <f>SUM(AN17:AP34)</f>
        <v>0</v>
      </c>
      <c r="AQ35" s="26"/>
      <c r="AR35" s="26"/>
      <c r="AS35" s="26"/>
      <c r="AT35" s="26"/>
      <c r="AU35" s="26"/>
      <c r="AV35" s="26"/>
      <c r="AW35" s="26"/>
      <c r="AX35" s="26"/>
      <c r="AY35" s="26"/>
      <c r="AZ35" s="26"/>
      <c r="BA35" s="26"/>
      <c r="BB35" s="26"/>
      <c r="BC35" s="26"/>
      <c r="BD35" s="26"/>
      <c r="BE35" s="26"/>
      <c r="BF35" s="26"/>
      <c r="BG35" s="26"/>
      <c r="BH35" s="26"/>
      <c r="BI35" s="26"/>
      <c r="BJ35" s="26"/>
    </row>
    <row r="36" spans="1:62" ht="13.5" customHeight="1" thickBot="1">
      <c r="A36" s="1309" t="s">
        <v>72</v>
      </c>
      <c r="B36" s="1148"/>
      <c r="C36" s="1148"/>
      <c r="D36" s="1148"/>
      <c r="E36" s="1148"/>
      <c r="F36" s="1148"/>
      <c r="G36" s="1148"/>
      <c r="H36" s="1148"/>
      <c r="I36" s="1148"/>
      <c r="J36" s="1148"/>
      <c r="K36" s="1148"/>
      <c r="L36" s="1148"/>
      <c r="M36" s="1148"/>
      <c r="N36" s="1148"/>
      <c r="O36" s="1148"/>
      <c r="P36" s="1148"/>
      <c r="Q36" s="1148"/>
      <c r="R36" s="1148"/>
      <c r="S36" s="1148"/>
      <c r="T36" s="1148"/>
      <c r="U36" s="1148"/>
      <c r="V36" s="1148"/>
      <c r="W36" s="1148"/>
      <c r="X36" s="1148"/>
      <c r="Y36" s="1148"/>
      <c r="Z36" s="1148"/>
      <c r="AA36" s="1148"/>
      <c r="AB36" s="1148"/>
      <c r="AC36" s="1148"/>
      <c r="AD36" s="1148"/>
      <c r="AE36" s="1281"/>
      <c r="AF36" s="41"/>
      <c r="AG36" s="173">
        <f>AG15+AG35</f>
        <v>0</v>
      </c>
      <c r="AH36" s="1327"/>
      <c r="AI36" s="1328"/>
      <c r="AJ36" s="1326"/>
      <c r="AK36" s="647"/>
      <c r="AL36" s="594"/>
      <c r="AM36" s="175">
        <f>AM15+AM35</f>
        <v>0</v>
      </c>
      <c r="AN36" s="278"/>
      <c r="AO36" s="619"/>
      <c r="AP36" s="626">
        <f>AP15+AP35</f>
        <v>0</v>
      </c>
      <c r="AQ36" s="26"/>
      <c r="AR36" s="26"/>
      <c r="AS36" s="26"/>
      <c r="AT36" s="26"/>
      <c r="AU36" s="26"/>
      <c r="AV36" s="26"/>
      <c r="AW36" s="26"/>
      <c r="AX36" s="26"/>
      <c r="AY36" s="26"/>
      <c r="AZ36" s="26"/>
      <c r="BA36" s="26"/>
      <c r="BB36" s="26"/>
      <c r="BC36" s="26"/>
      <c r="BD36" s="26"/>
      <c r="BE36" s="26"/>
      <c r="BF36" s="26"/>
      <c r="BG36" s="26"/>
      <c r="BH36" s="26"/>
      <c r="BI36" s="26"/>
      <c r="BJ36" s="26"/>
    </row>
    <row r="37" spans="1:62" ht="12.75" customHeight="1">
      <c r="A37" s="1310" t="s">
        <v>28</v>
      </c>
      <c r="B37" s="1283"/>
      <c r="C37" s="1283"/>
      <c r="D37" s="1283"/>
      <c r="E37" s="1283"/>
      <c r="F37" s="1283"/>
      <c r="G37" s="1283"/>
      <c r="H37" s="1283"/>
      <c r="I37" s="1283"/>
      <c r="J37" s="1283"/>
      <c r="K37" s="1283"/>
      <c r="L37" s="1283"/>
      <c r="M37" s="1283"/>
      <c r="N37" s="1283"/>
      <c r="O37" s="1283"/>
      <c r="P37" s="1283"/>
      <c r="Q37" s="1283"/>
      <c r="R37" s="1283"/>
      <c r="S37" s="1283"/>
      <c r="T37" s="1283"/>
      <c r="U37" s="1283"/>
      <c r="V37" s="1283"/>
      <c r="W37" s="1283"/>
      <c r="X37" s="1283"/>
      <c r="Y37" s="1283"/>
      <c r="Z37" s="1283"/>
      <c r="AA37" s="1283"/>
      <c r="AB37" s="1283"/>
      <c r="AC37" s="1283"/>
      <c r="AD37" s="1283"/>
      <c r="AE37" s="1283"/>
      <c r="AF37" s="171"/>
      <c r="AG37" s="655"/>
      <c r="AH37" s="1327"/>
      <c r="AI37" s="1328"/>
      <c r="AJ37" s="1326"/>
      <c r="AK37" s="648"/>
      <c r="AL37" s="704"/>
      <c r="AM37" s="620"/>
      <c r="AN37" s="1263">
        <f>IF(AM65&gt;25000,(25000),(AM65))</f>
        <v>0</v>
      </c>
      <c r="AO37" s="579"/>
      <c r="AP37" s="620"/>
      <c r="AQ37" s="26"/>
      <c r="AR37" s="26"/>
      <c r="AS37" s="26"/>
      <c r="AT37" s="26"/>
      <c r="AU37" s="26"/>
      <c r="AV37" s="26"/>
      <c r="AW37" s="26"/>
      <c r="AX37" s="26"/>
      <c r="AY37" s="26"/>
      <c r="AZ37" s="26"/>
      <c r="BA37" s="26"/>
      <c r="BB37" s="26"/>
      <c r="BC37" s="26"/>
      <c r="BD37" s="26"/>
      <c r="BE37" s="26"/>
      <c r="BF37" s="26"/>
      <c r="BG37" s="26"/>
      <c r="BH37" s="26"/>
      <c r="BI37" s="26"/>
      <c r="BJ37" s="26"/>
    </row>
    <row r="38" spans="1:62" ht="12.75" customHeight="1">
      <c r="A38" s="1042" t="s">
        <v>73</v>
      </c>
      <c r="B38" s="1220"/>
      <c r="C38" s="1220"/>
      <c r="D38" s="1220"/>
      <c r="E38" s="1220"/>
      <c r="F38" s="1220"/>
      <c r="G38" s="1221"/>
      <c r="H38" s="1149" t="str">
        <f>"1."</f>
        <v>1.</v>
      </c>
      <c r="I38" s="1069"/>
      <c r="J38" s="1069"/>
      <c r="K38" s="1129"/>
      <c r="L38" s="1060"/>
      <c r="M38" s="1060"/>
      <c r="N38" s="1060"/>
      <c r="O38" s="1060"/>
      <c r="P38" s="1060"/>
      <c r="Q38" s="1060"/>
      <c r="R38" s="1060"/>
      <c r="S38" s="1060"/>
      <c r="T38" s="1060"/>
      <c r="U38" s="1060"/>
      <c r="V38" s="1060"/>
      <c r="W38" s="1060"/>
      <c r="X38" s="1060"/>
      <c r="Y38" s="1060"/>
      <c r="Z38" s="1060"/>
      <c r="AA38" s="1060"/>
      <c r="AB38" s="1060"/>
      <c r="AC38" s="1060"/>
      <c r="AD38" s="1060"/>
      <c r="AE38" s="1060"/>
      <c r="AF38" s="1061"/>
      <c r="AG38" s="360"/>
      <c r="AH38" s="1327"/>
      <c r="AI38" s="1328"/>
      <c r="AJ38" s="1326"/>
      <c r="AK38" s="649">
        <f>IF(AG67&gt;25000,(25000),(AG67))</f>
        <v>0</v>
      </c>
      <c r="AL38" s="704"/>
      <c r="AM38" s="580"/>
      <c r="AN38" s="1264"/>
      <c r="AO38" s="579"/>
      <c r="AP38" s="61">
        <f t="shared" ref="AP38:AP47" si="13">AG38+AM38</f>
        <v>0</v>
      </c>
      <c r="AQ38" s="26"/>
      <c r="AR38" s="26"/>
      <c r="AS38" s="26"/>
      <c r="AT38" s="26"/>
      <c r="AU38" s="26"/>
      <c r="AV38" s="26"/>
      <c r="AW38" s="26"/>
      <c r="AX38" s="26"/>
      <c r="AY38" s="26"/>
      <c r="AZ38" s="26"/>
      <c r="BA38" s="26"/>
      <c r="BB38" s="26"/>
      <c r="BC38" s="26"/>
      <c r="BD38" s="26"/>
      <c r="BE38" s="26"/>
      <c r="BF38" s="26"/>
      <c r="BG38" s="26"/>
      <c r="BH38" s="26"/>
      <c r="BI38" s="26"/>
      <c r="BJ38" s="26"/>
    </row>
    <row r="39" spans="1:62" ht="12.75" customHeight="1">
      <c r="A39" s="1311"/>
      <c r="B39" s="1312"/>
      <c r="C39" s="1312"/>
      <c r="D39" s="1312"/>
      <c r="E39" s="1312"/>
      <c r="F39" s="1312"/>
      <c r="G39" s="1224"/>
      <c r="H39" s="1212" t="str">
        <f>"2."</f>
        <v>2.</v>
      </c>
      <c r="I39" s="1076"/>
      <c r="J39" s="1076"/>
      <c r="K39" s="1145"/>
      <c r="L39" s="1063"/>
      <c r="M39" s="1063"/>
      <c r="N39" s="1063"/>
      <c r="O39" s="1063"/>
      <c r="P39" s="1063"/>
      <c r="Q39" s="1063"/>
      <c r="R39" s="1063"/>
      <c r="S39" s="1063"/>
      <c r="T39" s="1063"/>
      <c r="U39" s="1063"/>
      <c r="V39" s="1063"/>
      <c r="W39" s="1063"/>
      <c r="X39" s="1063"/>
      <c r="Y39" s="1063"/>
      <c r="Z39" s="1063"/>
      <c r="AA39" s="1063"/>
      <c r="AB39" s="1063"/>
      <c r="AC39" s="1063"/>
      <c r="AD39" s="1063"/>
      <c r="AE39" s="1063"/>
      <c r="AF39" s="1064"/>
      <c r="AG39" s="360"/>
      <c r="AH39" s="1327"/>
      <c r="AI39" s="1328"/>
      <c r="AJ39" s="1326"/>
      <c r="AK39" s="649"/>
      <c r="AL39" s="594"/>
      <c r="AM39" s="580"/>
      <c r="AN39" s="1264"/>
      <c r="AO39" s="594"/>
      <c r="AP39" s="61">
        <f t="shared" si="13"/>
        <v>0</v>
      </c>
      <c r="AQ39" s="26"/>
      <c r="AR39" s="26"/>
      <c r="AS39" s="26"/>
      <c r="AT39" s="26"/>
      <c r="AU39" s="26"/>
      <c r="AV39" s="26"/>
      <c r="AW39" s="26"/>
      <c r="AX39" s="26"/>
      <c r="AY39" s="26"/>
      <c r="AZ39" s="26"/>
      <c r="BA39" s="26"/>
      <c r="BB39" s="26"/>
      <c r="BC39" s="26"/>
      <c r="BD39" s="26"/>
      <c r="BE39" s="26"/>
      <c r="BF39" s="26"/>
      <c r="BG39" s="26"/>
      <c r="BH39" s="26"/>
      <c r="BI39" s="26"/>
      <c r="BJ39" s="26"/>
    </row>
    <row r="40" spans="1:62" ht="12.75" customHeight="1">
      <c r="A40" s="1311"/>
      <c r="B40" s="1312"/>
      <c r="C40" s="1312"/>
      <c r="D40" s="1312"/>
      <c r="E40" s="1312"/>
      <c r="F40" s="1312"/>
      <c r="G40" s="1224"/>
      <c r="H40" s="1212" t="str">
        <f>"3."</f>
        <v>3.</v>
      </c>
      <c r="I40" s="1076"/>
      <c r="J40" s="1076"/>
      <c r="K40" s="1145"/>
      <c r="L40" s="1063"/>
      <c r="M40" s="1063"/>
      <c r="N40" s="1063"/>
      <c r="O40" s="1063"/>
      <c r="P40" s="1063"/>
      <c r="Q40" s="1063"/>
      <c r="R40" s="1063"/>
      <c r="S40" s="1063"/>
      <c r="T40" s="1063"/>
      <c r="U40" s="1063"/>
      <c r="V40" s="1063"/>
      <c r="W40" s="1063"/>
      <c r="X40" s="1063"/>
      <c r="Y40" s="1063"/>
      <c r="Z40" s="1063"/>
      <c r="AA40" s="1063"/>
      <c r="AB40" s="1063"/>
      <c r="AC40" s="1063"/>
      <c r="AD40" s="1063"/>
      <c r="AE40" s="1063"/>
      <c r="AF40" s="1064"/>
      <c r="AG40" s="360"/>
      <c r="AH40" s="1327"/>
      <c r="AI40" s="1328"/>
      <c r="AJ40" s="1326"/>
      <c r="AK40" s="649"/>
      <c r="AL40" s="594"/>
      <c r="AM40" s="580"/>
      <c r="AN40" s="1264"/>
      <c r="AO40" s="579"/>
      <c r="AP40" s="61">
        <f t="shared" si="13"/>
        <v>0</v>
      </c>
      <c r="AQ40" s="26"/>
      <c r="AR40" s="26"/>
      <c r="AS40" s="26"/>
      <c r="AT40" s="26"/>
      <c r="AU40" s="26"/>
      <c r="AV40" s="26"/>
      <c r="AW40" s="26"/>
      <c r="AX40" s="26"/>
      <c r="AY40" s="26"/>
      <c r="AZ40" s="26"/>
      <c r="BA40" s="26"/>
      <c r="BB40" s="26"/>
      <c r="BC40" s="26"/>
      <c r="BD40" s="26"/>
      <c r="BE40" s="26"/>
      <c r="BF40" s="26"/>
      <c r="BG40" s="26"/>
      <c r="BH40" s="26"/>
      <c r="BI40" s="26"/>
      <c r="BJ40" s="26"/>
    </row>
    <row r="41" spans="1:62" ht="12.75" customHeight="1">
      <c r="A41" s="1311"/>
      <c r="B41" s="1312"/>
      <c r="C41" s="1312"/>
      <c r="D41" s="1312"/>
      <c r="E41" s="1312"/>
      <c r="F41" s="1312"/>
      <c r="G41" s="1224"/>
      <c r="H41" s="1212" t="str">
        <f>"4."</f>
        <v>4.</v>
      </c>
      <c r="I41" s="1076"/>
      <c r="J41" s="1076"/>
      <c r="K41" s="1145"/>
      <c r="L41" s="1063"/>
      <c r="M41" s="1063"/>
      <c r="N41" s="1063"/>
      <c r="O41" s="1063"/>
      <c r="P41" s="1063"/>
      <c r="Q41" s="1063"/>
      <c r="R41" s="1063"/>
      <c r="S41" s="1063"/>
      <c r="T41" s="1063"/>
      <c r="U41" s="1063"/>
      <c r="V41" s="1063"/>
      <c r="W41" s="1063"/>
      <c r="X41" s="1063"/>
      <c r="Y41" s="1063"/>
      <c r="Z41" s="1063"/>
      <c r="AA41" s="1063"/>
      <c r="AB41" s="1063"/>
      <c r="AC41" s="1063"/>
      <c r="AD41" s="1063"/>
      <c r="AE41" s="1063"/>
      <c r="AF41" s="1064"/>
      <c r="AG41" s="360"/>
      <c r="AH41" s="1327"/>
      <c r="AI41" s="1328"/>
      <c r="AJ41" s="1326"/>
      <c r="AK41" s="649"/>
      <c r="AL41" s="594"/>
      <c r="AM41" s="580"/>
      <c r="AN41" s="1264"/>
      <c r="AO41" s="594"/>
      <c r="AP41" s="61">
        <f t="shared" si="13"/>
        <v>0</v>
      </c>
      <c r="AQ41" s="26"/>
      <c r="AR41" s="26"/>
      <c r="AS41" s="26"/>
      <c r="AT41" s="26"/>
      <c r="AU41" s="26"/>
      <c r="AV41" s="26"/>
      <c r="AW41" s="26"/>
      <c r="AX41" s="26"/>
      <c r="AY41" s="26"/>
      <c r="AZ41" s="26"/>
      <c r="BA41" s="26"/>
      <c r="BB41" s="26"/>
      <c r="BC41" s="26"/>
      <c r="BD41" s="26"/>
      <c r="BE41" s="26"/>
      <c r="BF41" s="26"/>
      <c r="BG41" s="26"/>
      <c r="BH41" s="26"/>
      <c r="BI41" s="26"/>
      <c r="BJ41" s="26"/>
    </row>
    <row r="42" spans="1:62" ht="12.75" customHeight="1">
      <c r="A42" s="1311"/>
      <c r="B42" s="1117"/>
      <c r="C42" s="1117"/>
      <c r="D42" s="1117"/>
      <c r="E42" s="1117"/>
      <c r="F42" s="1117"/>
      <c r="G42" s="1224"/>
      <c r="H42" s="1212" t="str">
        <f>"5."</f>
        <v>5.</v>
      </c>
      <c r="I42" s="1076"/>
      <c r="J42" s="1076"/>
      <c r="K42" s="1145"/>
      <c r="L42" s="1063"/>
      <c r="M42" s="1063"/>
      <c r="N42" s="1063"/>
      <c r="O42" s="1063"/>
      <c r="P42" s="1063"/>
      <c r="Q42" s="1063"/>
      <c r="R42" s="1063"/>
      <c r="S42" s="1063"/>
      <c r="T42" s="1063"/>
      <c r="U42" s="1063"/>
      <c r="V42" s="1063"/>
      <c r="W42" s="1063"/>
      <c r="X42" s="1063"/>
      <c r="Y42" s="1063"/>
      <c r="Z42" s="1063"/>
      <c r="AA42" s="1063"/>
      <c r="AB42" s="1063"/>
      <c r="AC42" s="1063"/>
      <c r="AD42" s="1063"/>
      <c r="AE42" s="1063"/>
      <c r="AF42" s="1064"/>
      <c r="AG42" s="360"/>
      <c r="AH42" s="1327"/>
      <c r="AI42" s="1328"/>
      <c r="AJ42" s="1326"/>
      <c r="AK42" s="649"/>
      <c r="AL42" s="594"/>
      <c r="AM42" s="580"/>
      <c r="AN42" s="1264"/>
      <c r="AO42" s="579"/>
      <c r="AP42" s="621">
        <f t="shared" si="13"/>
        <v>0</v>
      </c>
      <c r="AQ42" s="26"/>
      <c r="AR42" s="26"/>
      <c r="AS42" s="26"/>
      <c r="AT42" s="26"/>
      <c r="AU42" s="26"/>
      <c r="AV42" s="26"/>
      <c r="AW42" s="26"/>
      <c r="AX42" s="26"/>
      <c r="AY42" s="26"/>
      <c r="AZ42" s="26"/>
      <c r="BA42" s="26"/>
      <c r="BB42" s="26"/>
      <c r="BC42" s="26"/>
      <c r="BD42" s="26"/>
      <c r="BE42" s="26"/>
      <c r="BF42" s="26"/>
      <c r="BG42" s="26"/>
      <c r="BH42" s="26"/>
      <c r="BI42" s="26"/>
      <c r="BJ42" s="26"/>
    </row>
    <row r="43" spans="1:62" ht="11.25" customHeight="1" outlineLevel="1">
      <c r="A43" s="240"/>
      <c r="B43" s="198"/>
      <c r="C43" s="198"/>
      <c r="D43" s="198"/>
      <c r="E43" s="198"/>
      <c r="F43" s="198"/>
      <c r="G43" s="241"/>
      <c r="H43" s="1212" t="str">
        <f>"6."</f>
        <v>6.</v>
      </c>
      <c r="I43" s="1076"/>
      <c r="J43" s="1076"/>
      <c r="K43" s="1145"/>
      <c r="L43" s="1063"/>
      <c r="M43" s="1063"/>
      <c r="N43" s="1063"/>
      <c r="O43" s="1063"/>
      <c r="P43" s="1063"/>
      <c r="Q43" s="1063"/>
      <c r="R43" s="1063"/>
      <c r="S43" s="1063"/>
      <c r="T43" s="1063"/>
      <c r="U43" s="1063"/>
      <c r="V43" s="1063"/>
      <c r="W43" s="1063"/>
      <c r="X43" s="1063"/>
      <c r="Y43" s="1063"/>
      <c r="Z43" s="1063"/>
      <c r="AA43" s="1063"/>
      <c r="AB43" s="1063"/>
      <c r="AC43" s="1063"/>
      <c r="AD43" s="1063"/>
      <c r="AE43" s="1063"/>
      <c r="AF43" s="1064"/>
      <c r="AG43" s="360"/>
      <c r="AH43" s="1327"/>
      <c r="AI43" s="1328"/>
      <c r="AJ43" s="1326"/>
      <c r="AK43" s="649"/>
      <c r="AL43" s="594"/>
      <c r="AM43" s="580"/>
      <c r="AN43" s="1264"/>
      <c r="AO43" s="594"/>
      <c r="AP43" s="25">
        <f t="shared" si="13"/>
        <v>0</v>
      </c>
      <c r="AQ43" s="26"/>
      <c r="AR43" s="26"/>
      <c r="AS43" s="26"/>
      <c r="AT43" s="26"/>
      <c r="AU43" s="26"/>
      <c r="AV43" s="26"/>
      <c r="AW43" s="26"/>
      <c r="AX43" s="26"/>
      <c r="AY43" s="26"/>
      <c r="AZ43" s="26"/>
      <c r="BA43" s="26"/>
      <c r="BB43" s="26"/>
      <c r="BC43" s="26"/>
      <c r="BD43" s="26"/>
      <c r="BE43" s="26"/>
      <c r="BF43" s="26"/>
      <c r="BG43" s="26"/>
      <c r="BH43" s="26"/>
      <c r="BI43" s="26"/>
      <c r="BJ43" s="26"/>
    </row>
    <row r="44" spans="1:62" ht="11.25" customHeight="1" outlineLevel="1">
      <c r="A44" s="240"/>
      <c r="B44" s="198"/>
      <c r="C44" s="198"/>
      <c r="D44" s="198"/>
      <c r="E44" s="198"/>
      <c r="F44" s="198"/>
      <c r="G44" s="241"/>
      <c r="H44" s="1212" t="str">
        <f>"7."</f>
        <v>7.</v>
      </c>
      <c r="I44" s="1076"/>
      <c r="J44" s="1076"/>
      <c r="K44" s="1145"/>
      <c r="L44" s="1063"/>
      <c r="M44" s="1063"/>
      <c r="N44" s="1063"/>
      <c r="O44" s="1063"/>
      <c r="P44" s="1063"/>
      <c r="Q44" s="1063"/>
      <c r="R44" s="1063"/>
      <c r="S44" s="1063"/>
      <c r="T44" s="1063"/>
      <c r="U44" s="1063"/>
      <c r="V44" s="1063"/>
      <c r="W44" s="1063"/>
      <c r="X44" s="1063"/>
      <c r="Y44" s="1063"/>
      <c r="Z44" s="1063"/>
      <c r="AA44" s="1063"/>
      <c r="AB44" s="1063"/>
      <c r="AC44" s="1063"/>
      <c r="AD44" s="1063"/>
      <c r="AE44" s="1063"/>
      <c r="AF44" s="1064"/>
      <c r="AG44" s="360"/>
      <c r="AH44" s="1327"/>
      <c r="AI44" s="1328"/>
      <c r="AJ44" s="1326"/>
      <c r="AK44" s="649"/>
      <c r="AL44" s="704"/>
      <c r="AM44" s="580"/>
      <c r="AN44" s="1264"/>
      <c r="AO44" s="594"/>
      <c r="AP44" s="25">
        <f t="shared" si="13"/>
        <v>0</v>
      </c>
      <c r="AQ44" s="26"/>
      <c r="AR44" s="26"/>
      <c r="AS44" s="26"/>
      <c r="AT44" s="26"/>
      <c r="AU44" s="26"/>
      <c r="AV44" s="26"/>
      <c r="AW44" s="26"/>
      <c r="AX44" s="26"/>
      <c r="AY44" s="26"/>
      <c r="AZ44" s="26"/>
      <c r="BA44" s="26"/>
      <c r="BB44" s="26"/>
      <c r="BC44" s="26"/>
      <c r="BD44" s="26"/>
      <c r="BE44" s="26"/>
      <c r="BF44" s="26"/>
      <c r="BG44" s="26"/>
      <c r="BH44" s="26"/>
      <c r="BI44" s="26"/>
      <c r="BJ44" s="26"/>
    </row>
    <row r="45" spans="1:62" ht="11.25" customHeight="1" outlineLevel="1">
      <c r="A45" s="240"/>
      <c r="B45" s="198"/>
      <c r="C45" s="198"/>
      <c r="D45" s="198"/>
      <c r="E45" s="198"/>
      <c r="F45" s="198"/>
      <c r="G45" s="241"/>
      <c r="H45" s="1212" t="str">
        <f>"8."</f>
        <v>8.</v>
      </c>
      <c r="I45" s="1076"/>
      <c r="J45" s="1076"/>
      <c r="K45" s="1145"/>
      <c r="L45" s="1063"/>
      <c r="M45" s="1063"/>
      <c r="N45" s="1063"/>
      <c r="O45" s="1063"/>
      <c r="P45" s="1063"/>
      <c r="Q45" s="1063"/>
      <c r="R45" s="1063"/>
      <c r="S45" s="1063"/>
      <c r="T45" s="1063"/>
      <c r="U45" s="1063"/>
      <c r="V45" s="1063"/>
      <c r="W45" s="1063"/>
      <c r="X45" s="1063"/>
      <c r="Y45" s="1063"/>
      <c r="Z45" s="1063"/>
      <c r="AA45" s="1063"/>
      <c r="AB45" s="1063"/>
      <c r="AC45" s="1063"/>
      <c r="AD45" s="1063"/>
      <c r="AE45" s="1063"/>
      <c r="AF45" s="1064"/>
      <c r="AG45" s="360"/>
      <c r="AH45" s="1327"/>
      <c r="AI45" s="1328"/>
      <c r="AJ45" s="1326"/>
      <c r="AK45" s="649"/>
      <c r="AL45" s="594"/>
      <c r="AM45" s="580"/>
      <c r="AN45" s="1264"/>
      <c r="AO45" s="594"/>
      <c r="AP45" s="25">
        <f t="shared" si="13"/>
        <v>0</v>
      </c>
      <c r="AQ45" s="26"/>
      <c r="AR45" s="26"/>
      <c r="AS45" s="26"/>
      <c r="AT45" s="26"/>
      <c r="AU45" s="26"/>
      <c r="AV45" s="26"/>
      <c r="AW45" s="26"/>
      <c r="AX45" s="26"/>
      <c r="AY45" s="26"/>
      <c r="AZ45" s="26"/>
      <c r="BA45" s="26"/>
      <c r="BB45" s="26"/>
      <c r="BC45" s="26"/>
      <c r="BD45" s="26"/>
      <c r="BE45" s="26"/>
      <c r="BF45" s="26"/>
      <c r="BG45" s="26"/>
      <c r="BH45" s="26"/>
      <c r="BI45" s="26"/>
      <c r="BJ45" s="26"/>
    </row>
    <row r="46" spans="1:62" ht="11.25" customHeight="1" outlineLevel="1">
      <c r="A46" s="240"/>
      <c r="B46" s="198"/>
      <c r="C46" s="198"/>
      <c r="D46" s="198"/>
      <c r="E46" s="198"/>
      <c r="F46" s="198"/>
      <c r="G46" s="241"/>
      <c r="H46" s="1212" t="str">
        <f>"9."</f>
        <v>9.</v>
      </c>
      <c r="I46" s="1076"/>
      <c r="J46" s="1076"/>
      <c r="K46" s="1145"/>
      <c r="L46" s="1063"/>
      <c r="M46" s="1063"/>
      <c r="N46" s="1063"/>
      <c r="O46" s="1063"/>
      <c r="P46" s="1063"/>
      <c r="Q46" s="1063"/>
      <c r="R46" s="1063"/>
      <c r="S46" s="1063"/>
      <c r="T46" s="1063"/>
      <c r="U46" s="1063"/>
      <c r="V46" s="1063"/>
      <c r="W46" s="1063"/>
      <c r="X46" s="1063"/>
      <c r="Y46" s="1063"/>
      <c r="Z46" s="1063"/>
      <c r="AA46" s="1063"/>
      <c r="AB46" s="1063"/>
      <c r="AC46" s="1063"/>
      <c r="AD46" s="1063"/>
      <c r="AE46" s="1063"/>
      <c r="AF46" s="1064"/>
      <c r="AG46" s="360"/>
      <c r="AH46" s="1327"/>
      <c r="AI46" s="1328"/>
      <c r="AJ46" s="1326"/>
      <c r="AK46" s="649"/>
      <c r="AL46" s="594"/>
      <c r="AM46" s="580"/>
      <c r="AN46" s="1264"/>
      <c r="AO46" s="594"/>
      <c r="AP46" s="25">
        <f t="shared" si="13"/>
        <v>0</v>
      </c>
      <c r="AQ46" s="26"/>
      <c r="AR46" s="26"/>
      <c r="AS46" s="26"/>
      <c r="AT46" s="26"/>
      <c r="AU46" s="26"/>
      <c r="AV46" s="26"/>
      <c r="AW46" s="26"/>
      <c r="AX46" s="26"/>
      <c r="AY46" s="26"/>
      <c r="AZ46" s="26"/>
      <c r="BA46" s="26"/>
      <c r="BB46" s="26"/>
      <c r="BC46" s="26"/>
      <c r="BD46" s="26"/>
      <c r="BE46" s="26"/>
      <c r="BF46" s="26"/>
      <c r="BG46" s="26"/>
      <c r="BH46" s="26"/>
      <c r="BI46" s="26"/>
      <c r="BJ46" s="26"/>
    </row>
    <row r="47" spans="1:62" ht="11.25" customHeight="1" outlineLevel="1">
      <c r="A47" s="242"/>
      <c r="B47" s="243"/>
      <c r="C47" s="243"/>
      <c r="D47" s="243"/>
      <c r="E47" s="243"/>
      <c r="F47" s="243"/>
      <c r="G47" s="226"/>
      <c r="H47" s="1151" t="str">
        <f>"10."</f>
        <v>10.</v>
      </c>
      <c r="I47" s="1104"/>
      <c r="J47" s="1104"/>
      <c r="K47" s="1145"/>
      <c r="L47" s="1063"/>
      <c r="M47" s="1063"/>
      <c r="N47" s="1063"/>
      <c r="O47" s="1063"/>
      <c r="P47" s="1063"/>
      <c r="Q47" s="1063"/>
      <c r="R47" s="1063"/>
      <c r="S47" s="1063"/>
      <c r="T47" s="1063"/>
      <c r="U47" s="1063"/>
      <c r="V47" s="1063"/>
      <c r="W47" s="1063"/>
      <c r="X47" s="1063"/>
      <c r="Y47" s="1063"/>
      <c r="Z47" s="1063"/>
      <c r="AA47" s="1063"/>
      <c r="AB47" s="1063"/>
      <c r="AC47" s="1063"/>
      <c r="AD47" s="1063"/>
      <c r="AE47" s="1063"/>
      <c r="AF47" s="1064"/>
      <c r="AG47" s="361"/>
      <c r="AH47" s="1327"/>
      <c r="AI47" s="1328"/>
      <c r="AJ47" s="1326"/>
      <c r="AK47" s="649"/>
      <c r="AL47" s="594"/>
      <c r="AM47" s="581"/>
      <c r="AN47" s="1264"/>
      <c r="AO47" s="594"/>
      <c r="AP47" s="25">
        <f t="shared" si="13"/>
        <v>0</v>
      </c>
      <c r="AQ47" s="26"/>
      <c r="AR47" s="26"/>
      <c r="AS47" s="26"/>
      <c r="AT47" s="26"/>
      <c r="AU47" s="26"/>
      <c r="AV47" s="26"/>
      <c r="AW47" s="26"/>
      <c r="AX47" s="26"/>
      <c r="AY47" s="26"/>
      <c r="AZ47" s="26"/>
      <c r="BA47" s="26"/>
      <c r="BB47" s="26"/>
      <c r="BC47" s="26"/>
      <c r="BD47" s="26"/>
      <c r="BE47" s="26"/>
      <c r="BF47" s="26"/>
      <c r="BG47" s="26"/>
      <c r="BH47" s="26"/>
      <c r="BI47" s="26"/>
      <c r="BJ47" s="26"/>
    </row>
    <row r="48" spans="1:62" ht="12.75" customHeight="1" thickBot="1">
      <c r="A48" s="1320" t="s">
        <v>74</v>
      </c>
      <c r="B48" s="1148"/>
      <c r="C48" s="1148"/>
      <c r="D48" s="1148"/>
      <c r="E48" s="1148"/>
      <c r="F48" s="1148"/>
      <c r="G48" s="1148"/>
      <c r="H48" s="1148"/>
      <c r="I48" s="1148"/>
      <c r="J48" s="1148"/>
      <c r="K48" s="1148"/>
      <c r="L48" s="1148"/>
      <c r="M48" s="1148"/>
      <c r="N48" s="1148"/>
      <c r="O48" s="1148"/>
      <c r="P48" s="1148"/>
      <c r="Q48" s="1148"/>
      <c r="R48" s="1148"/>
      <c r="S48" s="1148"/>
      <c r="T48" s="1148"/>
      <c r="U48" s="1148"/>
      <c r="V48" s="1148"/>
      <c r="W48" s="1148"/>
      <c r="X48" s="1148"/>
      <c r="Y48" s="1148"/>
      <c r="Z48" s="1148"/>
      <c r="AA48" s="1148"/>
      <c r="AB48" s="1148"/>
      <c r="AC48" s="1148"/>
      <c r="AD48" s="1148"/>
      <c r="AE48" s="1148"/>
      <c r="AF48" s="1321"/>
      <c r="AG48" s="173">
        <f>SUM(AG38:AG47)</f>
        <v>0</v>
      </c>
      <c r="AH48" s="1327"/>
      <c r="AI48" s="1328"/>
      <c r="AJ48" s="1326"/>
      <c r="AK48" s="649"/>
      <c r="AL48" s="594"/>
      <c r="AM48" s="43">
        <f>SUM(AM38:AM47)</f>
        <v>0</v>
      </c>
      <c r="AN48" s="1264"/>
      <c r="AO48" s="579"/>
      <c r="AP48" s="82">
        <f>SUM(AP38:AP47)</f>
        <v>0</v>
      </c>
      <c r="AQ48" s="26"/>
      <c r="AR48" s="26"/>
      <c r="AS48" s="26"/>
      <c r="AT48" s="26"/>
      <c r="AU48" s="26"/>
      <c r="AV48" s="26"/>
      <c r="AW48" s="26"/>
      <c r="AX48" s="26"/>
      <c r="AY48" s="26"/>
      <c r="AZ48" s="26"/>
      <c r="BA48" s="26"/>
      <c r="BB48" s="26"/>
      <c r="BC48" s="26"/>
      <c r="BD48" s="26"/>
      <c r="BE48" s="26"/>
      <c r="BF48" s="26"/>
      <c r="BG48" s="26"/>
      <c r="BH48" s="26"/>
      <c r="BI48" s="26"/>
      <c r="BJ48" s="26"/>
    </row>
    <row r="49" spans="1:62" ht="12" customHeight="1">
      <c r="A49" s="1110" t="s">
        <v>75</v>
      </c>
      <c r="B49" s="1111"/>
      <c r="C49" s="1111"/>
      <c r="D49" s="1111"/>
      <c r="E49" s="1111"/>
      <c r="F49" s="1111"/>
      <c r="G49" s="1111"/>
      <c r="H49" s="1111"/>
      <c r="I49" s="1111"/>
      <c r="J49" s="1111"/>
      <c r="K49" s="1111"/>
      <c r="L49" s="1111"/>
      <c r="M49" s="1111"/>
      <c r="N49" s="1111"/>
      <c r="O49" s="1111"/>
      <c r="P49" s="1111"/>
      <c r="Q49" s="1111"/>
      <c r="R49" s="1111"/>
      <c r="S49" s="1111"/>
      <c r="T49" s="1111"/>
      <c r="U49" s="1111"/>
      <c r="V49" s="1111"/>
      <c r="W49" s="1111"/>
      <c r="X49" s="1111"/>
      <c r="Y49" s="1111"/>
      <c r="Z49" s="1111"/>
      <c r="AA49" s="1111"/>
      <c r="AB49" s="1111"/>
      <c r="AC49" s="1111"/>
      <c r="AD49" s="1111"/>
      <c r="AE49" s="1111"/>
      <c r="AF49" s="171"/>
      <c r="AG49" s="655"/>
      <c r="AH49" s="1327"/>
      <c r="AI49" s="1328"/>
      <c r="AJ49" s="1326"/>
      <c r="AK49" s="649"/>
      <c r="AL49" s="594"/>
      <c r="AM49" s="620"/>
      <c r="AN49" s="1264"/>
      <c r="AO49" s="594"/>
      <c r="AP49" s="620"/>
      <c r="AQ49" s="26"/>
      <c r="AR49" s="26"/>
      <c r="AS49" s="26"/>
      <c r="AT49" s="26"/>
      <c r="AU49" s="26"/>
      <c r="AV49" s="26"/>
      <c r="AW49" s="26"/>
      <c r="AX49" s="26"/>
      <c r="AY49" s="26"/>
      <c r="AZ49" s="26"/>
      <c r="BA49" s="26"/>
      <c r="BB49" s="26"/>
      <c r="BC49" s="26"/>
      <c r="BD49" s="26"/>
      <c r="BE49" s="26"/>
      <c r="BF49" s="26"/>
      <c r="BG49" s="26"/>
      <c r="BH49" s="26"/>
      <c r="BI49" s="26"/>
      <c r="BJ49" s="26"/>
    </row>
    <row r="50" spans="1:62" ht="12" customHeight="1">
      <c r="A50" s="1042"/>
      <c r="B50" s="1220"/>
      <c r="C50" s="1220"/>
      <c r="D50" s="1220"/>
      <c r="E50" s="1220"/>
      <c r="F50" s="1220"/>
      <c r="G50" s="1221"/>
      <c r="H50" s="1149" t="str">
        <f>"1."</f>
        <v>1.</v>
      </c>
      <c r="I50" s="1069"/>
      <c r="J50" s="1069"/>
      <c r="K50" s="1150" t="s">
        <v>76</v>
      </c>
      <c r="L50" s="1069"/>
      <c r="M50" s="1069"/>
      <c r="N50" s="1069"/>
      <c r="O50" s="1069"/>
      <c r="P50" s="1069"/>
      <c r="Q50" s="1069"/>
      <c r="R50" s="1069"/>
      <c r="S50" s="1069"/>
      <c r="T50" s="1069"/>
      <c r="U50" s="1069"/>
      <c r="V50" s="1069"/>
      <c r="W50" s="1069"/>
      <c r="X50" s="1069"/>
      <c r="Y50" s="1069"/>
      <c r="Z50" s="1069"/>
      <c r="AA50" s="1069"/>
      <c r="AB50" s="1069"/>
      <c r="AC50" s="1069"/>
      <c r="AD50" s="1069"/>
      <c r="AE50" s="1069"/>
      <c r="AF50" s="1069"/>
      <c r="AG50" s="360"/>
      <c r="AH50" s="1327"/>
      <c r="AI50" s="1328"/>
      <c r="AJ50" s="1326"/>
      <c r="AK50" s="649"/>
      <c r="AL50" s="594"/>
      <c r="AM50" s="580"/>
      <c r="AN50" s="1264"/>
      <c r="AO50" s="594"/>
      <c r="AP50" s="61">
        <f t="shared" ref="AP50:AP51" si="14">AG50+AM50</f>
        <v>0</v>
      </c>
      <c r="AQ50" s="26"/>
      <c r="AR50" s="26"/>
      <c r="AS50" s="26"/>
      <c r="AT50" s="26"/>
      <c r="AU50" s="26"/>
      <c r="AV50" s="26"/>
      <c r="AW50" s="26"/>
      <c r="AX50" s="26"/>
      <c r="AY50" s="26"/>
      <c r="AZ50" s="26"/>
      <c r="BA50" s="26"/>
      <c r="BB50" s="26"/>
      <c r="BC50" s="26"/>
      <c r="BD50" s="26"/>
      <c r="BE50" s="26"/>
      <c r="BF50" s="26"/>
      <c r="BG50" s="26"/>
      <c r="BH50" s="26"/>
      <c r="BI50" s="26"/>
      <c r="BJ50" s="26"/>
    </row>
    <row r="51" spans="1:62" ht="12" customHeight="1">
      <c r="A51" s="1311"/>
      <c r="B51" s="1117"/>
      <c r="C51" s="1117"/>
      <c r="D51" s="1117"/>
      <c r="E51" s="1117"/>
      <c r="F51" s="1117"/>
      <c r="G51" s="1224"/>
      <c r="H51" s="1151" t="str">
        <f>"2."</f>
        <v>2.</v>
      </c>
      <c r="I51" s="1104"/>
      <c r="J51" s="1104"/>
      <c r="K51" s="1142" t="s">
        <v>77</v>
      </c>
      <c r="L51" s="1104"/>
      <c r="M51" s="1104"/>
      <c r="N51" s="1104"/>
      <c r="O51" s="1104"/>
      <c r="P51" s="1104"/>
      <c r="Q51" s="1104"/>
      <c r="R51" s="1104"/>
      <c r="S51" s="1104"/>
      <c r="T51" s="1104"/>
      <c r="U51" s="1104"/>
      <c r="V51" s="1104"/>
      <c r="W51" s="1104"/>
      <c r="X51" s="1104"/>
      <c r="Y51" s="1104"/>
      <c r="Z51" s="1104"/>
      <c r="AA51" s="1104"/>
      <c r="AB51" s="1104"/>
      <c r="AC51" s="1104"/>
      <c r="AD51" s="1104"/>
      <c r="AE51" s="1104"/>
      <c r="AF51" s="1104"/>
      <c r="AG51" s="361">
        <v>0</v>
      </c>
      <c r="AH51" s="1327"/>
      <c r="AI51" s="1328"/>
      <c r="AJ51" s="1326"/>
      <c r="AK51" s="649"/>
      <c r="AL51" s="594"/>
      <c r="AM51" s="581"/>
      <c r="AN51" s="1264"/>
      <c r="AO51" s="594"/>
      <c r="AP51" s="98">
        <f t="shared" si="14"/>
        <v>0</v>
      </c>
      <c r="AQ51" s="26"/>
      <c r="AR51" s="26"/>
      <c r="AS51" s="26"/>
      <c r="AT51" s="26"/>
      <c r="AU51" s="26"/>
      <c r="AV51" s="26"/>
      <c r="AW51" s="26"/>
      <c r="AX51" s="26"/>
      <c r="AY51" s="26"/>
      <c r="AZ51" s="26"/>
      <c r="BA51" s="26"/>
      <c r="BB51" s="26"/>
      <c r="BC51" s="26"/>
      <c r="BD51" s="26"/>
      <c r="BE51" s="26"/>
      <c r="BF51" s="26"/>
      <c r="BG51" s="26"/>
      <c r="BH51" s="26"/>
      <c r="BI51" s="26"/>
      <c r="BJ51" s="26"/>
    </row>
    <row r="52" spans="1:62" ht="12.75" customHeight="1" thickBot="1">
      <c r="A52" s="1143" t="s">
        <v>78</v>
      </c>
      <c r="B52" s="1144"/>
      <c r="C52" s="1144"/>
      <c r="D52" s="1144"/>
      <c r="E52" s="1144"/>
      <c r="F52" s="1144"/>
      <c r="G52" s="1144"/>
      <c r="H52" s="1144"/>
      <c r="I52" s="1144"/>
      <c r="J52" s="1144"/>
      <c r="K52" s="1144"/>
      <c r="L52" s="1144"/>
      <c r="M52" s="1144"/>
      <c r="N52" s="1144"/>
      <c r="O52" s="1144"/>
      <c r="P52" s="1144"/>
      <c r="Q52" s="1144"/>
      <c r="R52" s="1144"/>
      <c r="S52" s="1144"/>
      <c r="T52" s="1144"/>
      <c r="U52" s="1144"/>
      <c r="V52" s="1144"/>
      <c r="W52" s="1144"/>
      <c r="X52" s="1144"/>
      <c r="Y52" s="1144"/>
      <c r="Z52" s="1144"/>
      <c r="AA52" s="1144"/>
      <c r="AB52" s="1144"/>
      <c r="AC52" s="1144"/>
      <c r="AD52" s="1144"/>
      <c r="AE52" s="1144"/>
      <c r="AF52" s="1261"/>
      <c r="AG52" s="173">
        <f>SUM(AG50:AG51)</f>
        <v>0</v>
      </c>
      <c r="AH52" s="1327"/>
      <c r="AI52" s="1328"/>
      <c r="AJ52" s="1326"/>
      <c r="AK52" s="649"/>
      <c r="AL52" s="594"/>
      <c r="AM52" s="473">
        <f>SUM(AM50:AM51)</f>
        <v>0</v>
      </c>
      <c r="AN52" s="1264"/>
      <c r="AO52" s="594"/>
      <c r="AP52" s="78">
        <f>SUM(AP50:AP51)</f>
        <v>0</v>
      </c>
      <c r="AQ52" s="26"/>
      <c r="AR52" s="26"/>
      <c r="AS52" s="26"/>
      <c r="AT52" s="26"/>
      <c r="AU52" s="26"/>
      <c r="AV52" s="26"/>
      <c r="AW52" s="26"/>
      <c r="AX52" s="26"/>
      <c r="AY52" s="26"/>
      <c r="AZ52" s="26"/>
      <c r="BA52" s="26"/>
      <c r="BB52" s="26"/>
      <c r="BC52" s="26"/>
      <c r="BD52" s="26"/>
      <c r="BE52" s="26"/>
      <c r="BF52" s="26"/>
      <c r="BG52" s="26"/>
      <c r="BH52" s="26"/>
      <c r="BI52" s="26"/>
      <c r="BJ52" s="26"/>
    </row>
    <row r="53" spans="1:62" ht="11.25" customHeight="1">
      <c r="A53" s="1184" t="s">
        <v>79</v>
      </c>
      <c r="B53" s="1057"/>
      <c r="C53" s="1057"/>
      <c r="D53" s="1057"/>
      <c r="E53" s="1057"/>
      <c r="F53" s="1057"/>
      <c r="G53" s="1057"/>
      <c r="H53" s="1057"/>
      <c r="I53" s="1057"/>
      <c r="J53" s="1057"/>
      <c r="K53" s="1057"/>
      <c r="L53" s="1057"/>
      <c r="M53" s="1057"/>
      <c r="N53" s="1057"/>
      <c r="O53" s="1057"/>
      <c r="P53" s="1057"/>
      <c r="Q53" s="1057"/>
      <c r="R53" s="1057"/>
      <c r="S53" s="1057"/>
      <c r="T53" s="1057"/>
      <c r="U53" s="1057"/>
      <c r="V53" s="1057"/>
      <c r="W53" s="1057"/>
      <c r="X53" s="1057"/>
      <c r="Y53" s="1057"/>
      <c r="Z53" s="1057"/>
      <c r="AA53" s="1057"/>
      <c r="AB53" s="1057"/>
      <c r="AC53" s="1057"/>
      <c r="AD53" s="1057"/>
      <c r="AE53" s="1057"/>
      <c r="AF53" s="165"/>
      <c r="AG53" s="656"/>
      <c r="AH53" s="1327"/>
      <c r="AI53" s="1328"/>
      <c r="AJ53" s="1326"/>
      <c r="AK53" s="649"/>
      <c r="AL53" s="594"/>
      <c r="AM53" s="620"/>
      <c r="AN53" s="1264"/>
      <c r="AO53" s="594"/>
      <c r="AP53" s="620"/>
      <c r="AQ53" s="26"/>
      <c r="AR53" s="26"/>
      <c r="AS53" s="26"/>
      <c r="AT53" s="26"/>
      <c r="AU53" s="26"/>
      <c r="AV53" s="26"/>
      <c r="AW53" s="26"/>
      <c r="AX53" s="26"/>
      <c r="AY53" s="26"/>
      <c r="AZ53" s="26"/>
      <c r="BA53" s="26"/>
      <c r="BB53" s="26"/>
      <c r="BC53" s="26"/>
      <c r="BD53" s="26"/>
      <c r="BE53" s="26"/>
      <c r="BF53" s="26"/>
      <c r="BG53" s="26"/>
      <c r="BH53" s="26"/>
      <c r="BI53" s="26"/>
      <c r="BJ53" s="26"/>
    </row>
    <row r="54" spans="1:62" ht="12.75" customHeight="1">
      <c r="A54" s="1042"/>
      <c r="B54" s="1220"/>
      <c r="C54" s="1220"/>
      <c r="D54" s="1220"/>
      <c r="E54" s="1220"/>
      <c r="F54" s="1220"/>
      <c r="G54" s="1221"/>
      <c r="H54" s="1149" t="str">
        <f>"1."</f>
        <v>1.</v>
      </c>
      <c r="I54" s="1069"/>
      <c r="J54" s="1069"/>
      <c r="K54" s="1307" t="s">
        <v>80</v>
      </c>
      <c r="L54" s="1308"/>
      <c r="M54" s="1308"/>
      <c r="N54" s="1308"/>
      <c r="O54" s="1308"/>
      <c r="P54" s="1308"/>
      <c r="Q54" s="1308"/>
      <c r="R54" s="1308"/>
      <c r="S54" s="1308"/>
      <c r="T54" s="1308"/>
      <c r="U54" s="1308"/>
      <c r="V54" s="1308"/>
      <c r="W54" s="1308"/>
      <c r="X54" s="1308"/>
      <c r="Y54" s="1308"/>
      <c r="Z54" s="1308"/>
      <c r="AA54" s="1308"/>
      <c r="AB54" s="1308"/>
      <c r="AC54" s="1308"/>
      <c r="AD54" s="1308"/>
      <c r="AE54" s="1308"/>
      <c r="AF54" s="1308"/>
      <c r="AG54" s="360"/>
      <c r="AH54" s="1327"/>
      <c r="AI54" s="1328"/>
      <c r="AJ54" s="1326"/>
      <c r="AK54" s="649"/>
      <c r="AL54" s="594"/>
      <c r="AM54" s="580"/>
      <c r="AN54" s="1264"/>
      <c r="AO54" s="579"/>
      <c r="AP54" s="61">
        <f t="shared" ref="AP54:AP58" si="15">AG54+AM54</f>
        <v>0</v>
      </c>
      <c r="AQ54" s="26"/>
      <c r="AR54" s="26"/>
      <c r="AS54" s="26"/>
      <c r="AT54" s="26"/>
      <c r="AU54" s="26"/>
      <c r="AV54" s="26"/>
      <c r="AW54" s="26"/>
      <c r="AX54" s="26"/>
      <c r="AY54" s="26"/>
      <c r="AZ54" s="26"/>
      <c r="BA54" s="26"/>
      <c r="BB54" s="26"/>
      <c r="BC54" s="26"/>
      <c r="BD54" s="26"/>
      <c r="BE54" s="26"/>
      <c r="BF54" s="26"/>
      <c r="BG54" s="26"/>
      <c r="BH54" s="26"/>
      <c r="BI54" s="26"/>
      <c r="BJ54" s="26"/>
    </row>
    <row r="55" spans="1:62" ht="12.75" customHeight="1">
      <c r="A55" s="1311"/>
      <c r="B55" s="1312"/>
      <c r="C55" s="1312"/>
      <c r="D55" s="1312"/>
      <c r="E55" s="1312"/>
      <c r="F55" s="1312"/>
      <c r="G55" s="1224"/>
      <c r="H55" s="1212" t="str">
        <f>"2."</f>
        <v>2.</v>
      </c>
      <c r="I55" s="1076"/>
      <c r="J55" s="1076"/>
      <c r="K55" s="1157" t="s">
        <v>81</v>
      </c>
      <c r="L55" s="1076"/>
      <c r="M55" s="1076"/>
      <c r="N55" s="1076"/>
      <c r="O55" s="1076"/>
      <c r="P55" s="1076"/>
      <c r="Q55" s="1076"/>
      <c r="R55" s="1076"/>
      <c r="S55" s="1076"/>
      <c r="T55" s="1076"/>
      <c r="U55" s="1076"/>
      <c r="V55" s="1076"/>
      <c r="W55" s="1076"/>
      <c r="X55" s="1076"/>
      <c r="Y55" s="1076"/>
      <c r="Z55" s="1076"/>
      <c r="AA55" s="1076"/>
      <c r="AB55" s="1076"/>
      <c r="AC55" s="1076"/>
      <c r="AD55" s="1076"/>
      <c r="AE55" s="1076"/>
      <c r="AF55" s="1076"/>
      <c r="AG55" s="360"/>
      <c r="AH55" s="1327"/>
      <c r="AI55" s="1328"/>
      <c r="AJ55" s="1326"/>
      <c r="AK55" s="649"/>
      <c r="AL55" s="594"/>
      <c r="AM55" s="580"/>
      <c r="AN55" s="1264"/>
      <c r="AO55" s="594"/>
      <c r="AP55" s="61">
        <f t="shared" si="15"/>
        <v>0</v>
      </c>
      <c r="AQ55" s="26"/>
      <c r="AR55" s="26"/>
      <c r="AS55" s="26"/>
      <c r="AT55" s="26"/>
      <c r="AU55" s="26"/>
      <c r="AV55" s="26"/>
      <c r="AW55" s="26"/>
      <c r="AX55" s="26"/>
      <c r="AY55" s="26"/>
      <c r="AZ55" s="26"/>
      <c r="BA55" s="26"/>
      <c r="BB55" s="26"/>
      <c r="BC55" s="26"/>
      <c r="BD55" s="26"/>
      <c r="BE55" s="26"/>
      <c r="BF55" s="26"/>
      <c r="BG55" s="26"/>
      <c r="BH55" s="26"/>
      <c r="BI55" s="26"/>
      <c r="BJ55" s="26"/>
    </row>
    <row r="56" spans="1:62" ht="12.75" customHeight="1">
      <c r="A56" s="1311"/>
      <c r="B56" s="1312"/>
      <c r="C56" s="1312"/>
      <c r="D56" s="1312"/>
      <c r="E56" s="1312"/>
      <c r="F56" s="1312"/>
      <c r="G56" s="1224"/>
      <c r="H56" s="1212" t="str">
        <f>"3."</f>
        <v>3.</v>
      </c>
      <c r="I56" s="1076"/>
      <c r="J56" s="1076"/>
      <c r="K56" s="1157" t="s">
        <v>82</v>
      </c>
      <c r="L56" s="1076"/>
      <c r="M56" s="1076"/>
      <c r="N56" s="1076"/>
      <c r="O56" s="1076"/>
      <c r="P56" s="1076"/>
      <c r="Q56" s="1076"/>
      <c r="R56" s="1076"/>
      <c r="S56" s="1076"/>
      <c r="T56" s="1076"/>
      <c r="U56" s="1076"/>
      <c r="V56" s="1076"/>
      <c r="W56" s="1076"/>
      <c r="X56" s="1076"/>
      <c r="Y56" s="1076"/>
      <c r="Z56" s="1076"/>
      <c r="AA56" s="1076"/>
      <c r="AB56" s="1076"/>
      <c r="AC56" s="1076"/>
      <c r="AD56" s="1076"/>
      <c r="AE56" s="1076"/>
      <c r="AF56" s="1076"/>
      <c r="AG56" s="360"/>
      <c r="AH56" s="1327"/>
      <c r="AI56" s="1328"/>
      <c r="AJ56" s="1326"/>
      <c r="AK56" s="649"/>
      <c r="AL56" s="594"/>
      <c r="AM56" s="580"/>
      <c r="AN56" s="1264"/>
      <c r="AO56" s="594"/>
      <c r="AP56" s="61">
        <f t="shared" si="15"/>
        <v>0</v>
      </c>
      <c r="AQ56" s="26"/>
      <c r="AR56" s="26"/>
      <c r="AS56" s="26"/>
      <c r="AT56" s="26"/>
      <c r="AU56" s="26"/>
      <c r="AV56" s="26"/>
      <c r="AW56" s="26"/>
      <c r="AX56" s="26"/>
      <c r="AY56" s="26"/>
      <c r="AZ56" s="26"/>
      <c r="BA56" s="26"/>
      <c r="BB56" s="26"/>
      <c r="BC56" s="26"/>
      <c r="BD56" s="26"/>
      <c r="BE56" s="26"/>
      <c r="BF56" s="26"/>
      <c r="BG56" s="26"/>
      <c r="BH56" s="26"/>
      <c r="BI56" s="26"/>
      <c r="BJ56" s="26"/>
    </row>
    <row r="57" spans="1:62" ht="12.75" customHeight="1">
      <c r="A57" s="1311"/>
      <c r="B57" s="1312"/>
      <c r="C57" s="1312"/>
      <c r="D57" s="1312"/>
      <c r="E57" s="1312"/>
      <c r="F57" s="1312"/>
      <c r="G57" s="1224"/>
      <c r="H57" s="1212" t="str">
        <f>"4."</f>
        <v>4.</v>
      </c>
      <c r="I57" s="1076"/>
      <c r="J57" s="1076"/>
      <c r="K57" s="1157" t="s">
        <v>83</v>
      </c>
      <c r="L57" s="1076"/>
      <c r="M57" s="1076"/>
      <c r="N57" s="1076"/>
      <c r="O57" s="1076"/>
      <c r="P57" s="1076"/>
      <c r="Q57" s="1076"/>
      <c r="R57" s="1076"/>
      <c r="S57" s="1076"/>
      <c r="T57" s="1076"/>
      <c r="U57" s="1076"/>
      <c r="V57" s="1076"/>
      <c r="W57" s="1076"/>
      <c r="X57" s="1076"/>
      <c r="Y57" s="1076"/>
      <c r="Z57" s="1076"/>
      <c r="AA57" s="1076"/>
      <c r="AB57" s="1076"/>
      <c r="AC57" s="1076"/>
      <c r="AD57" s="1076"/>
      <c r="AE57" s="1076"/>
      <c r="AF57" s="1076"/>
      <c r="AG57" s="360"/>
      <c r="AH57" s="1327"/>
      <c r="AI57" s="1328"/>
      <c r="AJ57" s="1326"/>
      <c r="AK57" s="649"/>
      <c r="AL57" s="594"/>
      <c r="AM57" s="580"/>
      <c r="AN57" s="1264"/>
      <c r="AO57" s="594"/>
      <c r="AP57" s="61">
        <f t="shared" si="15"/>
        <v>0</v>
      </c>
      <c r="AQ57" s="26"/>
      <c r="AR57" s="26"/>
      <c r="AS57" s="26"/>
      <c r="AT57" s="26"/>
      <c r="AU57" s="26"/>
      <c r="AV57" s="26"/>
      <c r="AW57" s="26"/>
      <c r="AX57" s="26"/>
      <c r="AY57" s="26"/>
      <c r="AZ57" s="26"/>
      <c r="BA57" s="26"/>
      <c r="BB57" s="26"/>
      <c r="BC57" s="26"/>
      <c r="BD57" s="26"/>
      <c r="BE57" s="26"/>
      <c r="BF57" s="26"/>
      <c r="BG57" s="26"/>
      <c r="BH57" s="26"/>
      <c r="BI57" s="26"/>
      <c r="BJ57" s="26"/>
    </row>
    <row r="58" spans="1:62" ht="12.75" customHeight="1">
      <c r="A58" s="1311"/>
      <c r="B58" s="1312"/>
      <c r="C58" s="1312"/>
      <c r="D58" s="1312"/>
      <c r="E58" s="1312"/>
      <c r="F58" s="1312"/>
      <c r="G58" s="1224"/>
      <c r="H58" s="1212" t="str">
        <f>"5."</f>
        <v>5.</v>
      </c>
      <c r="I58" s="1076"/>
      <c r="J58" s="1076"/>
      <c r="K58" s="1158" t="s">
        <v>84</v>
      </c>
      <c r="L58" s="1159"/>
      <c r="M58" s="1159"/>
      <c r="N58" s="1159"/>
      <c r="O58" s="1159"/>
      <c r="P58" s="1159"/>
      <c r="Q58" s="1159"/>
      <c r="R58" s="1159"/>
      <c r="S58" s="1159"/>
      <c r="T58" s="1159"/>
      <c r="U58" s="1159"/>
      <c r="V58" s="1159"/>
      <c r="W58" s="1159"/>
      <c r="X58" s="1159"/>
      <c r="Y58" s="1159"/>
      <c r="Z58" s="1159"/>
      <c r="AA58" s="1159"/>
      <c r="AB58" s="1159"/>
      <c r="AC58" s="1159"/>
      <c r="AD58" s="1159"/>
      <c r="AE58" s="1159"/>
      <c r="AF58" s="1159"/>
      <c r="AG58" s="657"/>
      <c r="AH58" s="1327"/>
      <c r="AI58" s="1328"/>
      <c r="AJ58" s="1326"/>
      <c r="AK58" s="649"/>
      <c r="AL58" s="594"/>
      <c r="AM58" s="580"/>
      <c r="AN58" s="1264"/>
      <c r="AO58" s="594"/>
      <c r="AP58" s="630">
        <f t="shared" si="15"/>
        <v>0</v>
      </c>
      <c r="AQ58" s="26"/>
      <c r="AR58" s="26"/>
      <c r="AS58" s="26"/>
      <c r="AT58" s="26"/>
      <c r="AU58" s="26"/>
      <c r="AV58" s="26"/>
      <c r="AW58" s="26"/>
      <c r="AX58" s="26"/>
      <c r="AY58" s="26"/>
      <c r="AZ58" s="26"/>
      <c r="BA58" s="26"/>
      <c r="BB58" s="26"/>
      <c r="BC58" s="26"/>
      <c r="BD58" s="26"/>
      <c r="BE58" s="26"/>
      <c r="BF58" s="26"/>
      <c r="BG58" s="26"/>
      <c r="BH58" s="26"/>
      <c r="BI58" s="26"/>
      <c r="BJ58" s="26"/>
    </row>
    <row r="59" spans="1:62" ht="12.75" customHeight="1">
      <c r="A59" s="1319"/>
      <c r="B59" s="1258"/>
      <c r="C59" s="1258"/>
      <c r="D59" s="1258"/>
      <c r="E59" s="1258"/>
      <c r="F59" s="1258"/>
      <c r="G59" s="1259"/>
      <c r="H59" s="1262" t="s">
        <v>70</v>
      </c>
      <c r="I59" s="1104"/>
      <c r="J59" s="1155"/>
      <c r="K59" s="1106"/>
      <c r="L59" s="1160" t="s">
        <v>86</v>
      </c>
      <c r="M59" s="1104"/>
      <c r="N59" s="1104"/>
      <c r="O59" s="1104"/>
      <c r="P59" s="1104"/>
      <c r="Q59" s="1104"/>
      <c r="R59" s="1104"/>
      <c r="S59" s="1104"/>
      <c r="T59" s="1104"/>
      <c r="U59" s="1104"/>
      <c r="V59" s="1104"/>
      <c r="W59" s="1104"/>
      <c r="X59" s="1104"/>
      <c r="Y59" s="1104"/>
      <c r="Z59" s="1104"/>
      <c r="AA59" s="1104"/>
      <c r="AB59" s="1104"/>
      <c r="AC59" s="1104"/>
      <c r="AD59" s="1104"/>
      <c r="AE59" s="1104"/>
      <c r="AF59" s="45"/>
      <c r="AG59" s="658"/>
      <c r="AH59" s="1327"/>
      <c r="AI59" s="1328"/>
      <c r="AJ59" s="1326"/>
      <c r="AK59" s="649"/>
      <c r="AL59" s="594"/>
      <c r="AM59" s="631"/>
      <c r="AN59" s="1264"/>
      <c r="AO59" s="594"/>
      <c r="AP59" s="632"/>
      <c r="AQ59" s="26"/>
      <c r="AR59" s="26"/>
      <c r="AS59" s="26"/>
      <c r="AT59" s="26"/>
      <c r="AU59" s="26"/>
      <c r="AV59" s="26"/>
      <c r="AW59" s="26"/>
      <c r="AX59" s="26"/>
      <c r="AY59" s="26"/>
      <c r="AZ59" s="26"/>
      <c r="BA59" s="26"/>
      <c r="BB59" s="26"/>
      <c r="BC59" s="26"/>
      <c r="BD59" s="26"/>
      <c r="BE59" s="26"/>
      <c r="BF59" s="26"/>
      <c r="BG59" s="26"/>
      <c r="BH59" s="26"/>
      <c r="BI59" s="26"/>
      <c r="BJ59" s="26"/>
    </row>
    <row r="60" spans="1:62" ht="13.5" customHeight="1" thickBot="1">
      <c r="A60" s="1309" t="s">
        <v>87</v>
      </c>
      <c r="B60" s="1148"/>
      <c r="C60" s="1148"/>
      <c r="D60" s="1148"/>
      <c r="E60" s="1148"/>
      <c r="F60" s="1148"/>
      <c r="G60" s="1148"/>
      <c r="H60" s="1148"/>
      <c r="I60" s="1148"/>
      <c r="J60" s="1148"/>
      <c r="K60" s="1148"/>
      <c r="L60" s="1148"/>
      <c r="M60" s="1148"/>
      <c r="N60" s="1148"/>
      <c r="O60" s="1148"/>
      <c r="P60" s="1148"/>
      <c r="Q60" s="1148"/>
      <c r="R60" s="1148"/>
      <c r="S60" s="1148"/>
      <c r="T60" s="1148"/>
      <c r="U60" s="1148"/>
      <c r="V60" s="1148"/>
      <c r="W60" s="1148"/>
      <c r="X60" s="1148"/>
      <c r="Y60" s="1148"/>
      <c r="Z60" s="1148"/>
      <c r="AA60" s="1148"/>
      <c r="AB60" s="1148"/>
      <c r="AC60" s="1148"/>
      <c r="AD60" s="1148"/>
      <c r="AE60" s="1148"/>
      <c r="AF60" s="81"/>
      <c r="AG60" s="173">
        <f>SUM(AG54:AG58)</f>
        <v>0</v>
      </c>
      <c r="AH60" s="1327"/>
      <c r="AI60" s="1328"/>
      <c r="AJ60" s="1326"/>
      <c r="AK60" s="649"/>
      <c r="AL60" s="594"/>
      <c r="AM60" s="43">
        <f>SUM(AM54:AM58)</f>
        <v>0</v>
      </c>
      <c r="AN60" s="1264"/>
      <c r="AO60" s="594"/>
      <c r="AP60" s="82">
        <f t="shared" ref="AP60:AP61" si="16">SUM(AP54:AP58)</f>
        <v>0</v>
      </c>
      <c r="AQ60" s="26"/>
      <c r="AR60" s="26"/>
      <c r="AS60" s="26"/>
      <c r="AT60" s="26"/>
      <c r="AU60" s="26"/>
      <c r="AV60" s="26"/>
      <c r="AW60" s="26"/>
      <c r="AX60" s="26"/>
      <c r="AY60" s="26"/>
      <c r="AZ60" s="26"/>
      <c r="BA60" s="26"/>
      <c r="BB60" s="26"/>
      <c r="BC60" s="26"/>
      <c r="BD60" s="26"/>
      <c r="BE60" s="26"/>
      <c r="BF60" s="26"/>
      <c r="BG60" s="26"/>
      <c r="BH60" s="26"/>
      <c r="BI60" s="26"/>
      <c r="BJ60" s="26"/>
    </row>
    <row r="61" spans="1:62" ht="11.25" customHeight="1">
      <c r="A61" s="1310" t="s">
        <v>88</v>
      </c>
      <c r="B61" s="1283"/>
      <c r="C61" s="1283"/>
      <c r="D61" s="1283"/>
      <c r="E61" s="1283"/>
      <c r="F61" s="1283"/>
      <c r="G61" s="1283"/>
      <c r="H61" s="1283"/>
      <c r="I61" s="1283"/>
      <c r="J61" s="1283"/>
      <c r="K61" s="1283"/>
      <c r="L61" s="1283"/>
      <c r="M61" s="1283"/>
      <c r="N61" s="1283"/>
      <c r="O61" s="1283"/>
      <c r="P61" s="1283"/>
      <c r="Q61" s="1283"/>
      <c r="R61" s="1283"/>
      <c r="S61" s="1283"/>
      <c r="T61" s="1283"/>
      <c r="U61" s="1283"/>
      <c r="V61" s="1283"/>
      <c r="W61" s="1283"/>
      <c r="X61" s="1283"/>
      <c r="Y61" s="1283"/>
      <c r="Z61" s="1283"/>
      <c r="AA61" s="1283"/>
      <c r="AB61" s="1283"/>
      <c r="AC61" s="1283"/>
      <c r="AD61" s="1283"/>
      <c r="AE61" s="1283"/>
      <c r="AF61" s="171"/>
      <c r="AG61" s="655"/>
      <c r="AH61" s="1327"/>
      <c r="AI61" s="1328"/>
      <c r="AJ61" s="1326"/>
      <c r="AK61" s="649"/>
      <c r="AL61" s="594"/>
      <c r="AM61" s="620"/>
      <c r="AN61" s="1264"/>
      <c r="AO61" s="594"/>
      <c r="AP61" s="620">
        <f t="shared" si="16"/>
        <v>0</v>
      </c>
      <c r="AQ61" s="26"/>
      <c r="AR61" s="26"/>
      <c r="AS61" s="26"/>
      <c r="AT61" s="26"/>
      <c r="AU61" s="26"/>
      <c r="AV61" s="26"/>
      <c r="AW61" s="26"/>
      <c r="AX61" s="26"/>
      <c r="AY61" s="26"/>
      <c r="AZ61" s="26"/>
      <c r="BA61" s="26"/>
      <c r="BB61" s="26"/>
      <c r="BC61" s="26"/>
      <c r="BD61" s="26"/>
      <c r="BE61" s="26"/>
      <c r="BF61" s="26"/>
      <c r="BG61" s="26"/>
      <c r="BH61" s="26"/>
      <c r="BI61" s="26"/>
      <c r="BJ61" s="26"/>
    </row>
    <row r="62" spans="1:62" ht="12.75" customHeight="1">
      <c r="A62" s="1042"/>
      <c r="B62" s="1220"/>
      <c r="C62" s="1220"/>
      <c r="D62" s="1220"/>
      <c r="E62" s="1220"/>
      <c r="F62" s="1220"/>
      <c r="G62" s="1221"/>
      <c r="H62" s="1149" t="str">
        <f>"1."</f>
        <v>1.</v>
      </c>
      <c r="I62" s="1069"/>
      <c r="J62" s="1069"/>
      <c r="K62" s="1150" t="s">
        <v>112</v>
      </c>
      <c r="L62" s="1069"/>
      <c r="M62" s="1069"/>
      <c r="N62" s="1069"/>
      <c r="O62" s="1069"/>
      <c r="P62" s="1069"/>
      <c r="Q62" s="1069"/>
      <c r="R62" s="1069"/>
      <c r="S62" s="1069"/>
      <c r="T62" s="1069"/>
      <c r="U62" s="1069"/>
      <c r="V62" s="1069"/>
      <c r="W62" s="1069"/>
      <c r="X62" s="1069"/>
      <c r="Y62" s="1069"/>
      <c r="Z62" s="1069"/>
      <c r="AA62" s="1069"/>
      <c r="AB62" s="1069"/>
      <c r="AC62" s="1069"/>
      <c r="AD62" s="1069"/>
      <c r="AE62" s="1069"/>
      <c r="AF62" s="1069"/>
      <c r="AG62" s="360"/>
      <c r="AH62" s="1327"/>
      <c r="AI62" s="1328"/>
      <c r="AJ62" s="1326"/>
      <c r="AK62" s="649"/>
      <c r="AL62" s="594"/>
      <c r="AM62" s="580"/>
      <c r="AN62" s="1264"/>
      <c r="AO62" s="594"/>
      <c r="AP62" s="61">
        <f t="shared" ref="AP62:AP71" si="17">AG62+AM61</f>
        <v>0</v>
      </c>
      <c r="AQ62" s="26"/>
      <c r="AR62" s="26"/>
      <c r="AS62" s="26"/>
      <c r="AT62" s="26"/>
      <c r="AU62" s="26"/>
      <c r="AV62" s="26"/>
      <c r="AW62" s="26"/>
      <c r="AX62" s="26"/>
      <c r="AY62" s="26"/>
      <c r="AZ62" s="26"/>
      <c r="BA62" s="26"/>
      <c r="BB62" s="26"/>
      <c r="BC62" s="26"/>
      <c r="BD62" s="26"/>
      <c r="BE62" s="26"/>
      <c r="BF62" s="26"/>
      <c r="BG62" s="26"/>
      <c r="BH62" s="26"/>
      <c r="BI62" s="26"/>
      <c r="BJ62" s="26"/>
    </row>
    <row r="63" spans="1:62" ht="12.75" customHeight="1">
      <c r="A63" s="1311"/>
      <c r="B63" s="1312"/>
      <c r="C63" s="1312"/>
      <c r="D63" s="1312"/>
      <c r="E63" s="1312"/>
      <c r="F63" s="1312"/>
      <c r="G63" s="1224"/>
      <c r="H63" s="1212" t="str">
        <f>"2."</f>
        <v>2.</v>
      </c>
      <c r="I63" s="1076"/>
      <c r="J63" s="1076"/>
      <c r="K63" s="1163" t="s">
        <v>113</v>
      </c>
      <c r="L63" s="1076"/>
      <c r="M63" s="1076"/>
      <c r="N63" s="1076"/>
      <c r="O63" s="1076"/>
      <c r="P63" s="1076"/>
      <c r="Q63" s="1076"/>
      <c r="R63" s="1076"/>
      <c r="S63" s="1076"/>
      <c r="T63" s="1076"/>
      <c r="U63" s="1076"/>
      <c r="V63" s="1076"/>
      <c r="W63" s="1076"/>
      <c r="X63" s="1076"/>
      <c r="Y63" s="1076"/>
      <c r="Z63" s="1076"/>
      <c r="AA63" s="1076"/>
      <c r="AB63" s="1076"/>
      <c r="AC63" s="1076"/>
      <c r="AD63" s="1076"/>
      <c r="AE63" s="1076"/>
      <c r="AF63" s="176"/>
      <c r="AG63" s="360"/>
      <c r="AH63" s="1327"/>
      <c r="AI63" s="1328"/>
      <c r="AJ63" s="1326"/>
      <c r="AK63" s="649"/>
      <c r="AL63" s="594"/>
      <c r="AM63" s="580"/>
      <c r="AN63" s="1264"/>
      <c r="AO63" s="594"/>
      <c r="AP63" s="61">
        <f t="shared" si="17"/>
        <v>0</v>
      </c>
      <c r="AQ63" s="26"/>
      <c r="AR63" s="26"/>
      <c r="AS63" s="26"/>
      <c r="AT63" s="26"/>
      <c r="AU63" s="26"/>
      <c r="AV63" s="26"/>
      <c r="AW63" s="26"/>
      <c r="AX63" s="26"/>
      <c r="AY63" s="26"/>
      <c r="AZ63" s="26"/>
      <c r="BA63" s="26"/>
      <c r="BB63" s="26"/>
      <c r="BC63" s="26"/>
      <c r="BD63" s="26"/>
      <c r="BE63" s="26"/>
      <c r="BF63" s="26"/>
      <c r="BG63" s="26"/>
      <c r="BH63" s="26"/>
      <c r="BI63" s="26"/>
      <c r="BJ63" s="26"/>
    </row>
    <row r="64" spans="1:62" ht="12.75" customHeight="1">
      <c r="A64" s="1311"/>
      <c r="B64" s="1312"/>
      <c r="C64" s="1312"/>
      <c r="D64" s="1312"/>
      <c r="E64" s="1312"/>
      <c r="F64" s="1312"/>
      <c r="G64" s="1224"/>
      <c r="H64" s="1212" t="str">
        <f>"3."</f>
        <v>3.</v>
      </c>
      <c r="I64" s="1076"/>
      <c r="J64" s="1076"/>
      <c r="K64" s="1157" t="s">
        <v>91</v>
      </c>
      <c r="L64" s="1076"/>
      <c r="M64" s="1076"/>
      <c r="N64" s="1076"/>
      <c r="O64" s="1076"/>
      <c r="P64" s="1076"/>
      <c r="Q64" s="1076"/>
      <c r="R64" s="1076"/>
      <c r="S64" s="1076"/>
      <c r="T64" s="1076"/>
      <c r="U64" s="1076"/>
      <c r="V64" s="1076"/>
      <c r="W64" s="1076"/>
      <c r="X64" s="1076"/>
      <c r="Y64" s="1076"/>
      <c r="Z64" s="1076"/>
      <c r="AA64" s="1076"/>
      <c r="AB64" s="1076"/>
      <c r="AC64" s="1076"/>
      <c r="AD64" s="1076"/>
      <c r="AE64" s="1076"/>
      <c r="AF64" s="1076"/>
      <c r="AG64" s="360"/>
      <c r="AH64" s="1327"/>
      <c r="AI64" s="1328"/>
      <c r="AJ64" s="1326"/>
      <c r="AK64" s="649"/>
      <c r="AL64" s="594"/>
      <c r="AM64" s="580"/>
      <c r="AN64" s="1264"/>
      <c r="AO64" s="594"/>
      <c r="AP64" s="61">
        <f t="shared" si="17"/>
        <v>0</v>
      </c>
      <c r="AQ64" s="26"/>
      <c r="AR64" s="26"/>
      <c r="AS64" s="26"/>
      <c r="AT64" s="26"/>
      <c r="AU64" s="26"/>
      <c r="AV64" s="26"/>
      <c r="AW64" s="26"/>
      <c r="AX64" s="26"/>
      <c r="AY64" s="26"/>
      <c r="AZ64" s="26"/>
      <c r="BA64" s="26"/>
      <c r="BB64" s="26"/>
      <c r="BC64" s="26"/>
      <c r="BD64" s="26"/>
      <c r="BE64" s="26"/>
      <c r="BF64" s="26"/>
      <c r="BG64" s="26"/>
      <c r="BH64" s="26"/>
      <c r="BI64" s="26"/>
      <c r="BJ64" s="26"/>
    </row>
    <row r="65" spans="1:62" ht="12.75" customHeight="1">
      <c r="A65" s="1311"/>
      <c r="B65" s="1312"/>
      <c r="C65" s="1312"/>
      <c r="D65" s="1312"/>
      <c r="E65" s="1312"/>
      <c r="F65" s="1312"/>
      <c r="G65" s="1224"/>
      <c r="H65" s="1212" t="str">
        <f>"4."</f>
        <v>4.</v>
      </c>
      <c r="I65" s="1076"/>
      <c r="J65" s="1076"/>
      <c r="K65" s="1157" t="s">
        <v>114</v>
      </c>
      <c r="L65" s="1076"/>
      <c r="M65" s="1076"/>
      <c r="N65" s="1076"/>
      <c r="O65" s="1076"/>
      <c r="P65" s="1076"/>
      <c r="Q65" s="1076"/>
      <c r="R65" s="1076"/>
      <c r="S65" s="1076"/>
      <c r="T65" s="1076"/>
      <c r="U65" s="1076"/>
      <c r="V65" s="1076"/>
      <c r="W65" s="1076"/>
      <c r="X65" s="1076"/>
      <c r="Y65" s="1076"/>
      <c r="Z65" s="1076"/>
      <c r="AA65" s="1076"/>
      <c r="AB65" s="1076"/>
      <c r="AC65" s="1076"/>
      <c r="AD65" s="1076"/>
      <c r="AE65" s="1076"/>
      <c r="AF65" s="1076"/>
      <c r="AG65" s="360"/>
      <c r="AH65" s="1327"/>
      <c r="AI65" s="1328"/>
      <c r="AJ65" s="1326"/>
      <c r="AK65" s="649"/>
      <c r="AL65" s="594"/>
      <c r="AM65" s="580"/>
      <c r="AN65" s="1264"/>
      <c r="AO65" s="594"/>
      <c r="AP65" s="61">
        <f t="shared" si="17"/>
        <v>0</v>
      </c>
      <c r="AQ65" s="26"/>
      <c r="AR65" s="26"/>
      <c r="AS65" s="26"/>
      <c r="AT65" s="26"/>
      <c r="AU65" s="26"/>
      <c r="AV65" s="26"/>
      <c r="AW65" s="26"/>
      <c r="AX65" s="26"/>
      <c r="AY65" s="26"/>
      <c r="AZ65" s="26"/>
      <c r="BA65" s="26"/>
      <c r="BB65" s="26"/>
      <c r="BC65" s="26"/>
      <c r="BD65" s="26"/>
      <c r="BE65" s="26"/>
      <c r="BF65" s="26"/>
      <c r="BG65" s="26"/>
      <c r="BH65" s="26"/>
      <c r="BI65" s="26"/>
      <c r="BJ65" s="26"/>
    </row>
    <row r="66" spans="1:62" ht="12.75" customHeight="1">
      <c r="A66" s="1311"/>
      <c r="B66" s="1117"/>
      <c r="C66" s="1117"/>
      <c r="D66" s="1117"/>
      <c r="E66" s="1117"/>
      <c r="F66" s="1117"/>
      <c r="G66" s="1224"/>
      <c r="H66" s="1212" t="str">
        <f>"5."</f>
        <v>5.</v>
      </c>
      <c r="I66" s="1076"/>
      <c r="J66" s="1076"/>
      <c r="K66" s="1164" t="str">
        <f>'Year 3'!K66:AF66</f>
        <v>Subaward/Consortium (1)</v>
      </c>
      <c r="L66" s="1063"/>
      <c r="M66" s="1063"/>
      <c r="N66" s="1063"/>
      <c r="O66" s="1063"/>
      <c r="P66" s="1063"/>
      <c r="Q66" s="1063"/>
      <c r="R66" s="1063"/>
      <c r="S66" s="1063"/>
      <c r="T66" s="1063"/>
      <c r="U66" s="1063"/>
      <c r="V66" s="1063"/>
      <c r="W66" s="1063"/>
      <c r="X66" s="1063"/>
      <c r="Y66" s="1063"/>
      <c r="Z66" s="1063"/>
      <c r="AA66" s="1063"/>
      <c r="AB66" s="1063"/>
      <c r="AC66" s="1063"/>
      <c r="AD66" s="1063"/>
      <c r="AE66" s="1063"/>
      <c r="AF66" s="1063"/>
      <c r="AG66" s="360"/>
      <c r="AH66" s="1327"/>
      <c r="AI66" s="1328"/>
      <c r="AJ66" s="1326"/>
      <c r="AK66" s="649"/>
      <c r="AL66" s="704"/>
      <c r="AM66" s="705"/>
      <c r="AN66" s="1264"/>
      <c r="AO66" s="579"/>
      <c r="AP66" s="633">
        <f t="shared" si="17"/>
        <v>0</v>
      </c>
      <c r="AQ66" s="26"/>
      <c r="AR66" s="26"/>
      <c r="AS66" s="26"/>
      <c r="AT66" s="26"/>
      <c r="AU66" s="26"/>
      <c r="AV66" s="26"/>
      <c r="AW66" s="26"/>
      <c r="AX66" s="26"/>
      <c r="AY66" s="26"/>
      <c r="AZ66" s="26"/>
      <c r="BA66" s="26"/>
      <c r="BB66" s="26"/>
      <c r="BC66" s="26"/>
      <c r="BD66" s="26"/>
      <c r="BE66" s="26"/>
      <c r="BF66" s="26"/>
      <c r="BG66" s="26"/>
      <c r="BH66" s="26"/>
      <c r="BI66" s="26"/>
      <c r="BJ66" s="26"/>
    </row>
    <row r="67" spans="1:62" ht="11.25" customHeight="1" outlineLevel="1">
      <c r="A67" s="240"/>
      <c r="B67" s="198"/>
      <c r="C67" s="198"/>
      <c r="D67" s="198"/>
      <c r="E67" s="198"/>
      <c r="F67" s="198"/>
      <c r="G67" s="241"/>
      <c r="H67" s="1212" t="str">
        <f>"6."</f>
        <v>6.</v>
      </c>
      <c r="I67" s="1076"/>
      <c r="J67" s="1076"/>
      <c r="K67" s="1164" t="str">
        <f>'Year 3'!K67:AF67</f>
        <v>Subaward/Consortium (2)</v>
      </c>
      <c r="L67" s="1063"/>
      <c r="M67" s="1063"/>
      <c r="N67" s="1063"/>
      <c r="O67" s="1063"/>
      <c r="P67" s="1063"/>
      <c r="Q67" s="1063"/>
      <c r="R67" s="1063"/>
      <c r="S67" s="1063"/>
      <c r="T67" s="1063"/>
      <c r="U67" s="1063"/>
      <c r="V67" s="1063"/>
      <c r="W67" s="1063"/>
      <c r="X67" s="1063"/>
      <c r="Y67" s="1063"/>
      <c r="Z67" s="1063"/>
      <c r="AA67" s="1063"/>
      <c r="AB67" s="1063"/>
      <c r="AC67" s="1063"/>
      <c r="AD67" s="1063"/>
      <c r="AE67" s="1063"/>
      <c r="AF67" s="1063"/>
      <c r="AG67" s="360"/>
      <c r="AH67" s="1327"/>
      <c r="AI67" s="1328"/>
      <c r="AJ67" s="1326"/>
      <c r="AK67" s="649"/>
      <c r="AL67" s="704"/>
      <c r="AM67" s="705"/>
      <c r="AN67" s="1264"/>
      <c r="AO67" s="594"/>
      <c r="AP67" s="61">
        <f t="shared" si="17"/>
        <v>0</v>
      </c>
      <c r="AQ67" s="26"/>
      <c r="AR67" s="26"/>
      <c r="AS67" s="26"/>
      <c r="AT67" s="26"/>
      <c r="AU67" s="26"/>
      <c r="AV67" s="26"/>
      <c r="AW67" s="26"/>
      <c r="AX67" s="26"/>
      <c r="AY67" s="26"/>
      <c r="AZ67" s="26"/>
      <c r="BA67" s="26"/>
      <c r="BB67" s="26"/>
      <c r="BC67" s="26"/>
      <c r="BD67" s="26"/>
      <c r="BE67" s="26"/>
      <c r="BF67" s="26"/>
      <c r="BG67" s="26"/>
      <c r="BH67" s="26"/>
      <c r="BI67" s="26"/>
      <c r="BJ67" s="26"/>
    </row>
    <row r="68" spans="1:62" ht="11.25" customHeight="1" outlineLevel="1">
      <c r="A68" s="240"/>
      <c r="B68" s="198"/>
      <c r="C68" s="198"/>
      <c r="D68" s="198"/>
      <c r="E68" s="198"/>
      <c r="F68" s="198"/>
      <c r="G68" s="241"/>
      <c r="H68" s="1212" t="str">
        <f>"7."</f>
        <v>7.</v>
      </c>
      <c r="I68" s="1076"/>
      <c r="J68" s="1076"/>
      <c r="K68" s="1164" t="str">
        <f>'Year 3'!K68:AF68</f>
        <v>Subaward/Consortium (3)</v>
      </c>
      <c r="L68" s="1063"/>
      <c r="M68" s="1063"/>
      <c r="N68" s="1063"/>
      <c r="O68" s="1063"/>
      <c r="P68" s="1063"/>
      <c r="Q68" s="1063"/>
      <c r="R68" s="1063"/>
      <c r="S68" s="1063"/>
      <c r="T68" s="1063"/>
      <c r="U68" s="1063"/>
      <c r="V68" s="1063"/>
      <c r="W68" s="1063"/>
      <c r="X68" s="1063"/>
      <c r="Y68" s="1063"/>
      <c r="Z68" s="1063"/>
      <c r="AA68" s="1063"/>
      <c r="AB68" s="1063"/>
      <c r="AC68" s="1063"/>
      <c r="AD68" s="1063"/>
      <c r="AE68" s="1063"/>
      <c r="AF68" s="1063"/>
      <c r="AG68" s="360"/>
      <c r="AH68" s="1327"/>
      <c r="AI68" s="1328"/>
      <c r="AJ68" s="1326"/>
      <c r="AK68" s="649"/>
      <c r="AL68" s="594"/>
      <c r="AM68" s="580"/>
      <c r="AN68" s="1264"/>
      <c r="AO68" s="594"/>
      <c r="AP68" s="61">
        <f t="shared" si="17"/>
        <v>0</v>
      </c>
      <c r="AQ68" s="26"/>
      <c r="AR68" s="26"/>
      <c r="AS68" s="26"/>
      <c r="AT68" s="26"/>
      <c r="AU68" s="26"/>
      <c r="AV68" s="26"/>
      <c r="AW68" s="26"/>
      <c r="AX68" s="26"/>
      <c r="AY68" s="26"/>
      <c r="AZ68" s="26"/>
      <c r="BA68" s="26"/>
      <c r="BB68" s="26"/>
      <c r="BC68" s="26"/>
      <c r="BD68" s="26"/>
      <c r="BE68" s="26"/>
      <c r="BF68" s="26"/>
      <c r="BG68" s="26"/>
      <c r="BH68" s="26"/>
      <c r="BI68" s="26"/>
      <c r="BJ68" s="26"/>
    </row>
    <row r="69" spans="1:62" ht="11.25" customHeight="1" outlineLevel="1">
      <c r="A69" s="240"/>
      <c r="B69" s="198"/>
      <c r="C69" s="198"/>
      <c r="D69" s="198"/>
      <c r="E69" s="198"/>
      <c r="F69" s="198"/>
      <c r="G69" s="241"/>
      <c r="H69" s="1212" t="str">
        <f>"8."</f>
        <v>8.</v>
      </c>
      <c r="I69" s="1076"/>
      <c r="J69" s="1076"/>
      <c r="K69" s="1164" t="str">
        <f>'Year 3'!K69:AF69</f>
        <v>Subaward/Consortium (4)</v>
      </c>
      <c r="L69" s="1063"/>
      <c r="M69" s="1063"/>
      <c r="N69" s="1063"/>
      <c r="O69" s="1063"/>
      <c r="P69" s="1063"/>
      <c r="Q69" s="1063"/>
      <c r="R69" s="1063"/>
      <c r="S69" s="1063"/>
      <c r="T69" s="1063"/>
      <c r="U69" s="1063"/>
      <c r="V69" s="1063"/>
      <c r="W69" s="1063"/>
      <c r="X69" s="1063"/>
      <c r="Y69" s="1063"/>
      <c r="Z69" s="1063"/>
      <c r="AA69" s="1063"/>
      <c r="AB69" s="1063"/>
      <c r="AC69" s="1063"/>
      <c r="AD69" s="1063"/>
      <c r="AE69" s="1063"/>
      <c r="AF69" s="1063"/>
      <c r="AG69" s="360"/>
      <c r="AH69" s="1327"/>
      <c r="AI69" s="1328"/>
      <c r="AJ69" s="1326"/>
      <c r="AK69" s="649"/>
      <c r="AL69" s="594"/>
      <c r="AM69" s="580"/>
      <c r="AN69" s="1264"/>
      <c r="AO69" s="594"/>
      <c r="AP69" s="61">
        <f t="shared" si="17"/>
        <v>0</v>
      </c>
      <c r="AQ69" s="26"/>
      <c r="AR69" s="26"/>
      <c r="AS69" s="26"/>
      <c r="AT69" s="26"/>
      <c r="AU69" s="26"/>
      <c r="AV69" s="26"/>
      <c r="AW69" s="26"/>
      <c r="AX69" s="26"/>
      <c r="AY69" s="26"/>
      <c r="AZ69" s="26"/>
      <c r="BA69" s="26"/>
      <c r="BB69" s="26"/>
      <c r="BC69" s="26"/>
      <c r="BD69" s="26"/>
      <c r="BE69" s="26"/>
      <c r="BF69" s="26"/>
      <c r="BG69" s="26"/>
      <c r="BH69" s="26"/>
      <c r="BI69" s="26"/>
      <c r="BJ69" s="26"/>
    </row>
    <row r="70" spans="1:62" ht="11.25" customHeight="1" outlineLevel="1">
      <c r="A70" s="240"/>
      <c r="B70" s="198"/>
      <c r="C70" s="198"/>
      <c r="D70" s="198"/>
      <c r="E70" s="198"/>
      <c r="F70" s="198"/>
      <c r="G70" s="241"/>
      <c r="H70" s="1212" t="str">
        <f>"9."</f>
        <v>9.</v>
      </c>
      <c r="I70" s="1076"/>
      <c r="J70" s="1076"/>
      <c r="K70" s="1164" t="str">
        <f>'Year 3'!K70:AF70</f>
        <v xml:space="preserve">Subaward/Consortium (5) </v>
      </c>
      <c r="L70" s="1063"/>
      <c r="M70" s="1063"/>
      <c r="N70" s="1063"/>
      <c r="O70" s="1063"/>
      <c r="P70" s="1063"/>
      <c r="Q70" s="1063"/>
      <c r="R70" s="1063"/>
      <c r="S70" s="1063"/>
      <c r="T70" s="1063"/>
      <c r="U70" s="1063"/>
      <c r="V70" s="1063"/>
      <c r="W70" s="1063"/>
      <c r="X70" s="1063"/>
      <c r="Y70" s="1063"/>
      <c r="Z70" s="1063"/>
      <c r="AA70" s="1063"/>
      <c r="AB70" s="1063"/>
      <c r="AC70" s="1063"/>
      <c r="AD70" s="1063"/>
      <c r="AE70" s="1063"/>
      <c r="AF70" s="1063"/>
      <c r="AG70" s="360"/>
      <c r="AH70" s="1327"/>
      <c r="AI70" s="1328"/>
      <c r="AJ70" s="1326"/>
      <c r="AK70" s="649"/>
      <c r="AL70" s="704"/>
      <c r="AM70" s="705"/>
      <c r="AN70" s="1264"/>
      <c r="AO70" s="594"/>
      <c r="AP70" s="61">
        <f t="shared" si="17"/>
        <v>0</v>
      </c>
      <c r="AQ70" s="26"/>
      <c r="AR70" s="26"/>
      <c r="AS70" s="26"/>
      <c r="AT70" s="26"/>
      <c r="AU70" s="26"/>
      <c r="AV70" s="26"/>
      <c r="AW70" s="26"/>
      <c r="AX70" s="26"/>
      <c r="AY70" s="26"/>
      <c r="AZ70" s="26"/>
      <c r="BA70" s="26"/>
      <c r="BB70" s="26"/>
      <c r="BC70" s="26"/>
      <c r="BD70" s="26"/>
      <c r="BE70" s="26"/>
      <c r="BF70" s="26"/>
      <c r="BG70" s="26"/>
      <c r="BH70" s="26"/>
      <c r="BI70" s="26"/>
      <c r="BJ70" s="26"/>
    </row>
    <row r="71" spans="1:62" ht="12.75" customHeight="1">
      <c r="A71" s="242"/>
      <c r="B71" s="243"/>
      <c r="C71" s="243"/>
      <c r="D71" s="243"/>
      <c r="E71" s="243"/>
      <c r="F71" s="243"/>
      <c r="G71" s="226"/>
      <c r="H71" s="1151" t="str">
        <f>"10."</f>
        <v>10.</v>
      </c>
      <c r="I71" s="1104"/>
      <c r="J71" s="1104"/>
      <c r="K71" s="1185" t="str">
        <f>'Year 4'!K71:AF71</f>
        <v xml:space="preserve">RA Tuition/Fees/Non IDC Bearing Expenses </v>
      </c>
      <c r="L71" s="1106"/>
      <c r="M71" s="1106"/>
      <c r="N71" s="1106"/>
      <c r="O71" s="1106"/>
      <c r="P71" s="1106"/>
      <c r="Q71" s="1106"/>
      <c r="R71" s="1106"/>
      <c r="S71" s="1106"/>
      <c r="T71" s="1106"/>
      <c r="U71" s="1106"/>
      <c r="V71" s="1106"/>
      <c r="W71" s="1106"/>
      <c r="X71" s="1106"/>
      <c r="Y71" s="1106"/>
      <c r="Z71" s="1106"/>
      <c r="AA71" s="1106"/>
      <c r="AB71" s="1106"/>
      <c r="AC71" s="1106"/>
      <c r="AD71" s="1106"/>
      <c r="AE71" s="1106"/>
      <c r="AF71" s="1106"/>
      <c r="AG71" s="361"/>
      <c r="AH71" s="1327"/>
      <c r="AI71" s="1328"/>
      <c r="AJ71" s="1326"/>
      <c r="AK71" s="649"/>
      <c r="AL71" s="704"/>
      <c r="AM71" s="705"/>
      <c r="AN71" s="1264"/>
      <c r="AO71" s="594"/>
      <c r="AP71" s="61">
        <f t="shared" si="17"/>
        <v>0</v>
      </c>
      <c r="AQ71" s="26"/>
      <c r="AR71" s="26"/>
      <c r="AS71" s="26"/>
      <c r="AT71" s="26"/>
      <c r="AU71" s="26"/>
      <c r="AV71" s="26"/>
      <c r="AW71" s="26"/>
      <c r="AX71" s="26"/>
      <c r="AY71" s="26"/>
      <c r="AZ71" s="26"/>
      <c r="BA71" s="26"/>
      <c r="BB71" s="26"/>
      <c r="BC71" s="26"/>
      <c r="BD71" s="26"/>
      <c r="BE71" s="26"/>
      <c r="BF71" s="26"/>
      <c r="BG71" s="26"/>
      <c r="BH71" s="26"/>
      <c r="BI71" s="26"/>
      <c r="BJ71" s="26"/>
    </row>
    <row r="72" spans="1:62" ht="12.75" customHeight="1" thickBot="1">
      <c r="A72" s="1143" t="s">
        <v>97</v>
      </c>
      <c r="B72" s="1144"/>
      <c r="C72" s="1144"/>
      <c r="D72" s="1144"/>
      <c r="E72" s="1144"/>
      <c r="F72" s="1144"/>
      <c r="G72" s="1144"/>
      <c r="H72" s="1144"/>
      <c r="I72" s="1144"/>
      <c r="J72" s="1144"/>
      <c r="K72" s="1144"/>
      <c r="L72" s="1144"/>
      <c r="M72" s="1144"/>
      <c r="N72" s="1144"/>
      <c r="O72" s="1144"/>
      <c r="P72" s="1144"/>
      <c r="Q72" s="1144"/>
      <c r="R72" s="1144"/>
      <c r="S72" s="1144"/>
      <c r="T72" s="1144"/>
      <c r="U72" s="1144"/>
      <c r="V72" s="1144"/>
      <c r="W72" s="1144"/>
      <c r="X72" s="1144"/>
      <c r="Y72" s="1144"/>
      <c r="Z72" s="1144"/>
      <c r="AA72" s="1144"/>
      <c r="AB72" s="1144"/>
      <c r="AC72" s="1144"/>
      <c r="AD72" s="1144"/>
      <c r="AE72" s="1144"/>
      <c r="AF72" s="1261"/>
      <c r="AG72" s="194">
        <f>SUM(AG62:AG71)</f>
        <v>0</v>
      </c>
      <c r="AH72" s="1327"/>
      <c r="AI72" s="1328"/>
      <c r="AJ72" s="1326"/>
      <c r="AK72" s="649"/>
      <c r="AL72" s="594"/>
      <c r="AM72" s="634">
        <f>SUM(AM62:AM71)</f>
        <v>0</v>
      </c>
      <c r="AN72" s="1264"/>
      <c r="AO72" s="594"/>
      <c r="AP72" s="473">
        <f>SUM(AP62:AP71)</f>
        <v>0</v>
      </c>
      <c r="AQ72" s="26"/>
      <c r="AR72" s="26"/>
      <c r="AS72" s="26"/>
      <c r="AT72" s="26"/>
      <c r="AU72" s="26"/>
      <c r="AV72" s="26"/>
      <c r="AW72" s="26"/>
      <c r="AX72" s="26"/>
      <c r="AY72" s="26"/>
      <c r="AZ72" s="26"/>
      <c r="BA72" s="26"/>
      <c r="BB72" s="26"/>
      <c r="BC72" s="26"/>
      <c r="BD72" s="26"/>
      <c r="BE72" s="26"/>
      <c r="BF72" s="26"/>
      <c r="BG72" s="26"/>
      <c r="BH72" s="26"/>
      <c r="BI72" s="26"/>
      <c r="BJ72" s="26"/>
    </row>
    <row r="73" spans="1:62" ht="12.75" customHeight="1" thickBot="1">
      <c r="A73" s="1318" t="s">
        <v>98</v>
      </c>
      <c r="B73" s="1147"/>
      <c r="C73" s="1147"/>
      <c r="D73" s="1147"/>
      <c r="E73" s="1147"/>
      <c r="F73" s="1147"/>
      <c r="G73" s="1147"/>
      <c r="H73" s="1147"/>
      <c r="I73" s="1147"/>
      <c r="J73" s="1147"/>
      <c r="K73" s="1147"/>
      <c r="L73" s="1147"/>
      <c r="M73" s="1147"/>
      <c r="N73" s="1147"/>
      <c r="O73" s="1147"/>
      <c r="P73" s="1147"/>
      <c r="Q73" s="1147"/>
      <c r="R73" s="1147"/>
      <c r="S73" s="1147"/>
      <c r="T73" s="1147"/>
      <c r="U73" s="1147"/>
      <c r="V73" s="1147"/>
      <c r="W73" s="1147"/>
      <c r="X73" s="1147"/>
      <c r="Y73" s="1147"/>
      <c r="Z73" s="1147"/>
      <c r="AA73" s="1147"/>
      <c r="AB73" s="1147"/>
      <c r="AC73" s="1147"/>
      <c r="AD73" s="1147"/>
      <c r="AE73" s="1147"/>
      <c r="AF73" s="1147"/>
      <c r="AG73" s="659">
        <f>SUM(AG36,AG48,AG52,AG60,AG72)</f>
        <v>0</v>
      </c>
      <c r="AH73" s="1327"/>
      <c r="AI73" s="1328"/>
      <c r="AJ73" s="1326"/>
      <c r="AK73" s="649"/>
      <c r="AL73" s="594"/>
      <c r="AM73" s="83">
        <f>SUM(AM36,AM48,AM52,AM60,AM72)</f>
        <v>0</v>
      </c>
      <c r="AN73" s="1264"/>
      <c r="AO73" s="594"/>
      <c r="AP73" s="83">
        <f>SUM(AP36,AP48,AP52,AP60,AP72)</f>
        <v>0</v>
      </c>
      <c r="AQ73" s="26"/>
      <c r="AR73" s="26"/>
      <c r="AS73" s="26"/>
      <c r="AT73" s="26"/>
      <c r="AU73" s="26"/>
      <c r="AV73" s="26"/>
      <c r="AW73" s="26"/>
      <c r="AX73" s="26"/>
      <c r="AY73" s="26"/>
      <c r="AZ73" s="26"/>
      <c r="BA73" s="26"/>
      <c r="BB73" s="26"/>
      <c r="BC73" s="26"/>
      <c r="BD73" s="26"/>
      <c r="BE73" s="26"/>
      <c r="BF73" s="26"/>
      <c r="BG73" s="26"/>
      <c r="BH73" s="26"/>
      <c r="BI73" s="26"/>
      <c r="BJ73" s="26"/>
    </row>
    <row r="74" spans="1:62" ht="11.25" customHeight="1">
      <c r="A74" s="1110" t="s">
        <v>99</v>
      </c>
      <c r="B74" s="1111"/>
      <c r="C74" s="1111"/>
      <c r="D74" s="1111"/>
      <c r="E74" s="1111"/>
      <c r="F74" s="1111"/>
      <c r="G74" s="1111"/>
      <c r="H74" s="1111"/>
      <c r="I74" s="1111"/>
      <c r="J74" s="1111"/>
      <c r="K74" s="1111"/>
      <c r="L74" s="1111"/>
      <c r="M74" s="1111"/>
      <c r="N74" s="1111"/>
      <c r="O74" s="1111"/>
      <c r="P74" s="1111"/>
      <c r="Q74" s="1111"/>
      <c r="R74" s="1111"/>
      <c r="S74" s="1111"/>
      <c r="T74" s="1111"/>
      <c r="U74" s="1111"/>
      <c r="V74" s="1111"/>
      <c r="W74" s="1111"/>
      <c r="X74" s="1111"/>
      <c r="Y74" s="1111"/>
      <c r="Z74" s="1111"/>
      <c r="AA74" s="1111"/>
      <c r="AB74" s="1111"/>
      <c r="AC74" s="1111"/>
      <c r="AD74" s="1111"/>
      <c r="AE74" s="1111"/>
      <c r="AF74" s="171"/>
      <c r="AG74" s="660"/>
      <c r="AH74" s="1327"/>
      <c r="AI74" s="1328"/>
      <c r="AJ74" s="1326"/>
      <c r="AK74" s="649"/>
      <c r="AL74" s="704"/>
      <c r="AM74" s="666"/>
      <c r="AN74" s="1264"/>
      <c r="AO74" s="594"/>
      <c r="AP74" s="584"/>
      <c r="AQ74" s="26"/>
      <c r="AR74" s="26"/>
      <c r="AS74" s="26"/>
      <c r="AT74" s="26"/>
      <c r="AU74" s="26"/>
      <c r="AV74" s="26"/>
      <c r="AW74" s="26"/>
      <c r="AX74" s="26"/>
      <c r="AY74" s="26"/>
      <c r="AZ74" s="26"/>
      <c r="BA74" s="26"/>
      <c r="BB74" s="26"/>
      <c r="BC74" s="26"/>
      <c r="BD74" s="26"/>
      <c r="BE74" s="26"/>
      <c r="BF74" s="26"/>
      <c r="BG74" s="26"/>
      <c r="BH74" s="26"/>
      <c r="BI74" s="26"/>
      <c r="BJ74" s="26"/>
    </row>
    <row r="75" spans="1:62" ht="12.75" customHeight="1">
      <c r="A75" s="1042"/>
      <c r="B75" s="1220"/>
      <c r="C75" s="1220"/>
      <c r="D75" s="1220"/>
      <c r="E75" s="1220"/>
      <c r="F75" s="1220"/>
      <c r="G75" s="1221"/>
      <c r="H75" s="1340" t="s">
        <v>100</v>
      </c>
      <c r="I75" s="1271"/>
      <c r="J75" s="1271"/>
      <c r="K75" s="1271"/>
      <c r="L75" s="1271"/>
      <c r="M75" s="1271"/>
      <c r="N75" s="1271"/>
      <c r="O75" s="1271"/>
      <c r="P75" s="1271"/>
      <c r="Q75" s="1271"/>
      <c r="R75" s="1271"/>
      <c r="S75" s="1271"/>
      <c r="T75" s="1271"/>
      <c r="U75" s="1271"/>
      <c r="V75" s="1271"/>
      <c r="W75" s="1341"/>
      <c r="X75" s="1342" t="s">
        <v>118</v>
      </c>
      <c r="Y75" s="1271"/>
      <c r="Z75" s="1271"/>
      <c r="AA75" s="1271"/>
      <c r="AB75" s="1271"/>
      <c r="AC75" s="1341"/>
      <c r="AD75" s="1342" t="s">
        <v>103</v>
      </c>
      <c r="AE75" s="1271"/>
      <c r="AF75" s="1343"/>
      <c r="AG75" s="661" t="s">
        <v>104</v>
      </c>
      <c r="AH75" s="1327"/>
      <c r="AI75" s="1328"/>
      <c r="AJ75" s="1326"/>
      <c r="AK75" s="651" t="s">
        <v>103</v>
      </c>
      <c r="AL75" s="594"/>
      <c r="AM75" s="706" t="s">
        <v>104</v>
      </c>
      <c r="AN75" s="1264"/>
      <c r="AO75" s="594"/>
      <c r="AP75" s="706" t="s">
        <v>104</v>
      </c>
      <c r="AQ75" s="26"/>
      <c r="AR75" s="26"/>
      <c r="AS75" s="26"/>
      <c r="AT75" s="26"/>
      <c r="AU75" s="26"/>
      <c r="AV75" s="26"/>
      <c r="AW75" s="26"/>
      <c r="AX75" s="26"/>
      <c r="AY75" s="26"/>
      <c r="AZ75" s="26"/>
      <c r="BA75" s="26"/>
      <c r="BB75" s="26"/>
      <c r="BC75" s="26"/>
      <c r="BD75" s="26"/>
      <c r="BE75" s="26"/>
      <c r="BF75" s="26"/>
      <c r="BG75" s="26"/>
      <c r="BH75" s="26"/>
      <c r="BI75" s="26"/>
      <c r="BJ75" s="26"/>
    </row>
    <row r="76" spans="1:62" ht="12.75" customHeight="1">
      <c r="A76" s="1311"/>
      <c r="B76" s="1312"/>
      <c r="C76" s="1312"/>
      <c r="D76" s="1312"/>
      <c r="E76" s="1312"/>
      <c r="F76" s="1312"/>
      <c r="G76" s="1224"/>
      <c r="H76" s="1149" t="str">
        <f>"1."</f>
        <v>1.</v>
      </c>
      <c r="I76" s="1136"/>
      <c r="J76" s="1136"/>
      <c r="K76" s="1269" t="s">
        <v>105</v>
      </c>
      <c r="L76" s="1269"/>
      <c r="M76" s="1269"/>
      <c r="N76" s="1269"/>
      <c r="O76" s="1269"/>
      <c r="P76" s="1269"/>
      <c r="Q76" s="1269"/>
      <c r="R76" s="1269"/>
      <c r="S76" s="1269"/>
      <c r="T76" s="1269"/>
      <c r="U76" s="1269"/>
      <c r="V76" s="1269"/>
      <c r="W76" s="1344"/>
      <c r="X76" s="1345">
        <v>0.56499999999999995</v>
      </c>
      <c r="Y76" s="1346"/>
      <c r="Z76" s="1346"/>
      <c r="AA76" s="1346"/>
      <c r="AB76" s="1346"/>
      <c r="AC76" s="1347"/>
      <c r="AD76" s="1332">
        <f>IF(K76="Modified Total Direct Costs (MTDC)",(AG73-AG48-AG60-AG66-AG67-AG68-AG69-AG70-AG71)+SUM(AH66:AH70),IF(K76="Total Direct Costs (TDC)",AG73,IF(K76="DOD Contract",(AG73-AG48-AG60-AG66-AG67-AG68-AG69-AG70-AG71)+SUM(AH66:AH70))))</f>
        <v>0</v>
      </c>
      <c r="AE76" s="1333"/>
      <c r="AF76" s="1334"/>
      <c r="AG76" s="662">
        <f t="shared" ref="AG76:AG77" si="18">AD76*X76</f>
        <v>0</v>
      </c>
      <c r="AH76" s="1327"/>
      <c r="AI76" s="1328"/>
      <c r="AJ76" s="1326"/>
      <c r="AK76" s="88">
        <f>AM73-SUM(AM48,AM60,AM66,AM67,AM68,AM69,AM70,AM71)</f>
        <v>0</v>
      </c>
      <c r="AL76" s="637"/>
      <c r="AM76" s="558">
        <f t="shared" ref="AM76:AM77" si="19">AK76*X76</f>
        <v>0</v>
      </c>
      <c r="AN76" s="1264"/>
      <c r="AO76" s="594"/>
      <c r="AP76" s="667">
        <f t="shared" ref="AP76:AP77" si="20">AG76+AM76</f>
        <v>0</v>
      </c>
      <c r="AQ76" s="26"/>
      <c r="AR76" s="26"/>
      <c r="AS76" s="26"/>
      <c r="AT76" s="26"/>
      <c r="AU76" s="26"/>
      <c r="AV76" s="26"/>
      <c r="AW76" s="26"/>
      <c r="AX76" s="26"/>
      <c r="AY76" s="26"/>
      <c r="AZ76" s="26"/>
      <c r="BA76" s="26"/>
      <c r="BB76" s="26"/>
      <c r="BC76" s="26"/>
      <c r="BD76" s="26"/>
      <c r="BE76" s="26"/>
      <c r="BF76" s="26"/>
      <c r="BG76" s="26"/>
      <c r="BH76" s="26"/>
      <c r="BI76" s="26"/>
      <c r="BJ76" s="26"/>
    </row>
    <row r="77" spans="1:62" ht="12.75" customHeight="1">
      <c r="A77" s="1311"/>
      <c r="B77" s="1312"/>
      <c r="C77" s="1312"/>
      <c r="D77" s="1312"/>
      <c r="E77" s="1312"/>
      <c r="F77" s="1312"/>
      <c r="G77" s="1224"/>
      <c r="H77" s="1212" t="str">
        <f>"2."</f>
        <v>2.</v>
      </c>
      <c r="I77" s="1131"/>
      <c r="J77" s="1131"/>
      <c r="K77" s="1169"/>
      <c r="L77" s="1169"/>
      <c r="M77" s="1169"/>
      <c r="N77" s="1169"/>
      <c r="O77" s="1169"/>
      <c r="P77" s="1169"/>
      <c r="Q77" s="1169"/>
      <c r="R77" s="1169"/>
      <c r="S77" s="1169"/>
      <c r="T77" s="1169"/>
      <c r="U77" s="1169"/>
      <c r="V77" s="1169"/>
      <c r="W77" s="1335"/>
      <c r="X77" s="1178"/>
      <c r="Y77" s="1179"/>
      <c r="Z77" s="1179"/>
      <c r="AA77" s="1179"/>
      <c r="AB77" s="1179"/>
      <c r="AC77" s="1336"/>
      <c r="AD77" s="1337">
        <f>IF(K77="Modified Total Direct Costs (MTDC)",(AG73-AG48-AG60-AG66-AG67-AG68-AG69-AG70)+SUM(AH66:AH70),IF(K77="Total Direct Costs (TDC)",AG73,IF(K77="Salaries and Wages",AG36,0)))</f>
        <v>0</v>
      </c>
      <c r="AE77" s="1338"/>
      <c r="AF77" s="178"/>
      <c r="AG77" s="663">
        <f t="shared" si="18"/>
        <v>0</v>
      </c>
      <c r="AH77" s="1327"/>
      <c r="AI77" s="1328"/>
      <c r="AJ77" s="1326"/>
      <c r="AK77" s="105"/>
      <c r="AL77" s="652"/>
      <c r="AM77" s="644">
        <f t="shared" si="19"/>
        <v>0</v>
      </c>
      <c r="AN77" s="1264"/>
      <c r="AO77" s="594"/>
      <c r="AP77" s="668">
        <f t="shared" si="20"/>
        <v>0</v>
      </c>
      <c r="AQ77" s="26"/>
      <c r="AR77" s="26"/>
      <c r="AS77" s="26"/>
      <c r="AT77" s="26"/>
      <c r="AU77" s="26"/>
      <c r="AV77" s="26"/>
      <c r="AW77" s="26"/>
      <c r="AX77" s="26"/>
      <c r="AY77" s="26"/>
      <c r="AZ77" s="26"/>
      <c r="BA77" s="26"/>
      <c r="BB77" s="26"/>
      <c r="BC77" s="26"/>
      <c r="BD77" s="26"/>
      <c r="BE77" s="26"/>
      <c r="BF77" s="26"/>
      <c r="BG77" s="26"/>
      <c r="BH77" s="26"/>
      <c r="BI77" s="26"/>
      <c r="BJ77" s="26"/>
    </row>
    <row r="78" spans="1:62" ht="12.75" customHeight="1">
      <c r="A78" s="1311"/>
      <c r="B78" s="1117"/>
      <c r="C78" s="1117"/>
      <c r="D78" s="1117"/>
      <c r="E78" s="1117"/>
      <c r="F78" s="1117"/>
      <c r="G78" s="1224"/>
      <c r="H78" s="1339" t="s">
        <v>119</v>
      </c>
      <c r="I78" s="1104"/>
      <c r="J78" s="1104"/>
      <c r="K78" s="1104"/>
      <c r="L78" s="1104"/>
      <c r="M78" s="1104"/>
      <c r="N78" s="1104"/>
      <c r="O78" s="1104"/>
      <c r="P78" s="1104"/>
      <c r="Q78" s="1104"/>
      <c r="R78" s="1104"/>
      <c r="S78" s="1104"/>
      <c r="T78" s="1104"/>
      <c r="U78" s="1104"/>
      <c r="V78" s="1104"/>
      <c r="W78" s="1104"/>
      <c r="X78" s="1104"/>
      <c r="Y78" s="1104"/>
      <c r="Z78" s="1104"/>
      <c r="AA78" s="1104"/>
      <c r="AB78" s="1104"/>
      <c r="AC78" s="1104"/>
      <c r="AD78" s="1104"/>
      <c r="AE78" s="1104"/>
      <c r="AF78" s="179"/>
      <c r="AG78" s="664"/>
      <c r="AH78" s="1327"/>
      <c r="AI78" s="1328"/>
      <c r="AJ78" s="1326"/>
      <c r="AK78" s="669"/>
      <c r="AL78" s="586"/>
      <c r="AM78" s="607"/>
      <c r="AN78" s="1264"/>
      <c r="AO78" s="594"/>
      <c r="AP78" s="707"/>
      <c r="AQ78" s="26"/>
      <c r="AR78" s="26"/>
      <c r="AS78" s="26"/>
      <c r="AT78" s="26"/>
      <c r="AU78" s="26"/>
      <c r="AV78" s="26"/>
      <c r="AW78" s="26"/>
      <c r="AX78" s="26"/>
      <c r="AY78" s="26"/>
      <c r="AZ78" s="26"/>
      <c r="BA78" s="26"/>
      <c r="BB78" s="26"/>
      <c r="BC78" s="26"/>
      <c r="BD78" s="26"/>
      <c r="BE78" s="26"/>
      <c r="BF78" s="26"/>
      <c r="BG78" s="26"/>
      <c r="BH78" s="26"/>
      <c r="BI78" s="26"/>
      <c r="BJ78" s="26"/>
    </row>
    <row r="79" spans="1:62" ht="13.5" customHeight="1" thickBot="1">
      <c r="A79" s="1305" t="s">
        <v>108</v>
      </c>
      <c r="B79" s="1144"/>
      <c r="C79" s="1144"/>
      <c r="D79" s="1144"/>
      <c r="E79" s="1144"/>
      <c r="F79" s="1144"/>
      <c r="G79" s="1144"/>
      <c r="H79" s="1144"/>
      <c r="I79" s="1144"/>
      <c r="J79" s="1144"/>
      <c r="K79" s="1144"/>
      <c r="L79" s="1144"/>
      <c r="M79" s="1144"/>
      <c r="N79" s="1144"/>
      <c r="O79" s="1144"/>
      <c r="P79" s="1144"/>
      <c r="Q79" s="1144"/>
      <c r="R79" s="1144"/>
      <c r="S79" s="1144"/>
      <c r="T79" s="1144"/>
      <c r="U79" s="1144"/>
      <c r="V79" s="1144"/>
      <c r="W79" s="1144"/>
      <c r="X79" s="1144"/>
      <c r="Y79" s="1144"/>
      <c r="Z79" s="1144"/>
      <c r="AA79" s="1144"/>
      <c r="AB79" s="1144"/>
      <c r="AC79" s="1144"/>
      <c r="AD79" s="1144"/>
      <c r="AE79" s="1144"/>
      <c r="AF79" s="1261"/>
      <c r="AG79" s="665">
        <f>SUM(AG76:AG77)</f>
        <v>0</v>
      </c>
      <c r="AH79" s="1327"/>
      <c r="AI79" s="1328"/>
      <c r="AJ79" s="1326"/>
      <c r="AK79" s="669"/>
      <c r="AL79" s="594"/>
      <c r="AM79" s="43">
        <f>SUM(AM76:AM77)</f>
        <v>0</v>
      </c>
      <c r="AN79" s="1264"/>
      <c r="AO79" s="594"/>
      <c r="AP79" s="236">
        <f>AP76+AP77</f>
        <v>0</v>
      </c>
      <c r="AQ79" s="26"/>
      <c r="AR79" s="26"/>
      <c r="AS79" s="26"/>
      <c r="AT79" s="26"/>
      <c r="AU79" s="26"/>
      <c r="AV79" s="26"/>
      <c r="AW79" s="26"/>
      <c r="AX79" s="26"/>
      <c r="AY79" s="26"/>
      <c r="AZ79" s="26"/>
      <c r="BA79" s="26"/>
      <c r="BB79" s="26"/>
      <c r="BC79" s="26"/>
      <c r="BD79" s="26"/>
      <c r="BE79" s="26"/>
      <c r="BF79" s="26"/>
      <c r="BG79" s="26"/>
      <c r="BH79" s="26"/>
      <c r="BI79" s="26"/>
      <c r="BJ79" s="26"/>
    </row>
    <row r="80" spans="1:62" ht="22.5" customHeight="1" thickBot="1">
      <c r="A80" s="1202" t="s">
        <v>109</v>
      </c>
      <c r="B80" s="1203"/>
      <c r="C80" s="1203"/>
      <c r="D80" s="1203"/>
      <c r="E80" s="1203"/>
      <c r="F80" s="1203"/>
      <c r="G80" s="1203"/>
      <c r="H80" s="1203"/>
      <c r="I80" s="1203"/>
      <c r="J80" s="1203"/>
      <c r="K80" s="1203"/>
      <c r="L80" s="1203"/>
      <c r="M80" s="1203"/>
      <c r="N80" s="1203"/>
      <c r="O80" s="1203"/>
      <c r="P80" s="1203"/>
      <c r="Q80" s="1203"/>
      <c r="R80" s="1203"/>
      <c r="S80" s="1203"/>
      <c r="T80" s="1203"/>
      <c r="U80" s="1203"/>
      <c r="V80" s="1203"/>
      <c r="W80" s="1203"/>
      <c r="X80" s="1203"/>
      <c r="Y80" s="1203"/>
      <c r="Z80" s="1203"/>
      <c r="AA80" s="1203"/>
      <c r="AB80" s="1203"/>
      <c r="AC80" s="1203"/>
      <c r="AD80" s="1203"/>
      <c r="AE80" s="1203"/>
      <c r="AF80" s="1306"/>
      <c r="AG80" s="195">
        <f>AG73+AG79</f>
        <v>0</v>
      </c>
      <c r="AH80" s="1329"/>
      <c r="AI80" s="1330"/>
      <c r="AJ80" s="1331"/>
      <c r="AK80" s="670"/>
      <c r="AL80" s="642"/>
      <c r="AM80" s="106">
        <f>AM73+AM79</f>
        <v>0</v>
      </c>
      <c r="AN80" s="1265"/>
      <c r="AO80" s="594"/>
      <c r="AP80" s="237">
        <f>AP73+AP79</f>
        <v>0</v>
      </c>
      <c r="AQ80" s="26"/>
      <c r="AR80" s="26"/>
      <c r="AS80" s="26"/>
      <c r="AT80" s="26"/>
      <c r="AU80" s="26"/>
      <c r="AV80" s="26"/>
      <c r="AW80" s="26"/>
      <c r="AX80" s="26"/>
      <c r="AY80" s="26"/>
      <c r="AZ80" s="26"/>
      <c r="BA80" s="26"/>
      <c r="BB80" s="26"/>
      <c r="BC80" s="26"/>
      <c r="BD80" s="26"/>
      <c r="BE80" s="26"/>
      <c r="BF80" s="26"/>
      <c r="BG80" s="26"/>
      <c r="BH80" s="26"/>
      <c r="BI80" s="26"/>
      <c r="BJ80" s="26"/>
    </row>
  </sheetData>
  <mergeCells count="176">
    <mergeCell ref="A79:AF79"/>
    <mergeCell ref="A80:AF80"/>
    <mergeCell ref="AD76:AF76"/>
    <mergeCell ref="H77:J77"/>
    <mergeCell ref="K77:W77"/>
    <mergeCell ref="X77:AC77"/>
    <mergeCell ref="AD77:AE77"/>
    <mergeCell ref="H78:AE78"/>
    <mergeCell ref="A72:AF72"/>
    <mergeCell ref="A73:AF73"/>
    <mergeCell ref="A74:AE74"/>
    <mergeCell ref="A75:G78"/>
    <mergeCell ref="H75:W75"/>
    <mergeCell ref="X75:AC75"/>
    <mergeCell ref="AD75:AF75"/>
    <mergeCell ref="H76:J76"/>
    <mergeCell ref="K76:W76"/>
    <mergeCell ref="X76:AC76"/>
    <mergeCell ref="H69:J69"/>
    <mergeCell ref="K69:AF69"/>
    <mergeCell ref="H70:J70"/>
    <mergeCell ref="K70:AF70"/>
    <mergeCell ref="H71:J71"/>
    <mergeCell ref="K71:AF71"/>
    <mergeCell ref="H66:J66"/>
    <mergeCell ref="K66:AF66"/>
    <mergeCell ref="H67:J67"/>
    <mergeCell ref="K67:AF67"/>
    <mergeCell ref="H68:J68"/>
    <mergeCell ref="K68:AF68"/>
    <mergeCell ref="H55:J55"/>
    <mergeCell ref="K55:AF55"/>
    <mergeCell ref="H56:J56"/>
    <mergeCell ref="K56:AF56"/>
    <mergeCell ref="H57:J57"/>
    <mergeCell ref="K57:AF57"/>
    <mergeCell ref="A61:AE61"/>
    <mergeCell ref="A62:G66"/>
    <mergeCell ref="H62:J62"/>
    <mergeCell ref="K62:AF62"/>
    <mergeCell ref="H63:J63"/>
    <mergeCell ref="K63:AE63"/>
    <mergeCell ref="H64:J64"/>
    <mergeCell ref="K64:AF64"/>
    <mergeCell ref="H65:J65"/>
    <mergeCell ref="K65:AF65"/>
    <mergeCell ref="AN37:AN80"/>
    <mergeCell ref="A38:G42"/>
    <mergeCell ref="H38:J38"/>
    <mergeCell ref="K38:AF38"/>
    <mergeCell ref="H39:J39"/>
    <mergeCell ref="K39:AF39"/>
    <mergeCell ref="H40:J40"/>
    <mergeCell ref="K40:AF40"/>
    <mergeCell ref="H41:J41"/>
    <mergeCell ref="K41:AF41"/>
    <mergeCell ref="A50:G51"/>
    <mergeCell ref="H50:J50"/>
    <mergeCell ref="K50:AF50"/>
    <mergeCell ref="H51:J51"/>
    <mergeCell ref="K51:AF51"/>
    <mergeCell ref="A52:AF52"/>
    <mergeCell ref="H46:J46"/>
    <mergeCell ref="K46:AF46"/>
    <mergeCell ref="H47:J47"/>
    <mergeCell ref="K47:AF47"/>
    <mergeCell ref="A48:AF48"/>
    <mergeCell ref="A49:AE49"/>
    <mergeCell ref="H58:J58"/>
    <mergeCell ref="K58:AF58"/>
    <mergeCell ref="A34:C34"/>
    <mergeCell ref="F34:Z34"/>
    <mergeCell ref="A35:B35"/>
    <mergeCell ref="C35:D35"/>
    <mergeCell ref="F35:AE35"/>
    <mergeCell ref="AH35:AJ80"/>
    <mergeCell ref="A36:AE36"/>
    <mergeCell ref="A37:AE37"/>
    <mergeCell ref="H42:J42"/>
    <mergeCell ref="K42:AF42"/>
    <mergeCell ref="H43:J43"/>
    <mergeCell ref="K43:AF43"/>
    <mergeCell ref="H44:J44"/>
    <mergeCell ref="K44:AF44"/>
    <mergeCell ref="H45:J45"/>
    <mergeCell ref="K45:AF45"/>
    <mergeCell ref="H59:I59"/>
    <mergeCell ref="J59:K59"/>
    <mergeCell ref="L59:AE59"/>
    <mergeCell ref="A60:AE60"/>
    <mergeCell ref="A53:AE53"/>
    <mergeCell ref="A54:G59"/>
    <mergeCell ref="H54:J54"/>
    <mergeCell ref="K54:AF54"/>
    <mergeCell ref="A32:C32"/>
    <mergeCell ref="F32:Z32"/>
    <mergeCell ref="AC32:AD33"/>
    <mergeCell ref="AI32:AJ33"/>
    <mergeCell ref="A33:C33"/>
    <mergeCell ref="F33:Z33"/>
    <mergeCell ref="A30:C30"/>
    <mergeCell ref="F30:Z30"/>
    <mergeCell ref="AC30:AD31"/>
    <mergeCell ref="AI30:AJ31"/>
    <mergeCell ref="A31:C31"/>
    <mergeCell ref="F31:Z31"/>
    <mergeCell ref="A21:C21"/>
    <mergeCell ref="F21:Z21"/>
    <mergeCell ref="AB21:AC21"/>
    <mergeCell ref="AH21:AI21"/>
    <mergeCell ref="A22:C22"/>
    <mergeCell ref="F22:Z22"/>
    <mergeCell ref="AC22:AD29"/>
    <mergeCell ref="AI22:AJ29"/>
    <mergeCell ref="A29:C29"/>
    <mergeCell ref="F29:Z29"/>
    <mergeCell ref="A23:C23"/>
    <mergeCell ref="F23:Z23"/>
    <mergeCell ref="A24:C24"/>
    <mergeCell ref="F24:Z24"/>
    <mergeCell ref="A25:C25"/>
    <mergeCell ref="F25:Z25"/>
    <mergeCell ref="A26:C26"/>
    <mergeCell ref="F26:Z26"/>
    <mergeCell ref="A27:C27"/>
    <mergeCell ref="F27:Z27"/>
    <mergeCell ref="A28:C28"/>
    <mergeCell ref="F28:Z28"/>
    <mergeCell ref="A18:C18"/>
    <mergeCell ref="F18:Z18"/>
    <mergeCell ref="A19:C19"/>
    <mergeCell ref="F19:Z19"/>
    <mergeCell ref="A20:C20"/>
    <mergeCell ref="F20:Z20"/>
    <mergeCell ref="A14:B14"/>
    <mergeCell ref="C14:R14"/>
    <mergeCell ref="S14:Z14"/>
    <mergeCell ref="A15:AE15"/>
    <mergeCell ref="A16:AE16"/>
    <mergeCell ref="A17:C17"/>
    <mergeCell ref="F17:Z17"/>
    <mergeCell ref="A12:B12"/>
    <mergeCell ref="C12:R12"/>
    <mergeCell ref="S12:Z12"/>
    <mergeCell ref="A13:B13"/>
    <mergeCell ref="C13:R13"/>
    <mergeCell ref="S13:Z13"/>
    <mergeCell ref="A10:B10"/>
    <mergeCell ref="C10:R10"/>
    <mergeCell ref="S10:Z10"/>
    <mergeCell ref="A11:B11"/>
    <mergeCell ref="C11:R11"/>
    <mergeCell ref="S11:Z11"/>
    <mergeCell ref="A8:B8"/>
    <mergeCell ref="C8:R8"/>
    <mergeCell ref="S8:Z8"/>
    <mergeCell ref="A9:B9"/>
    <mergeCell ref="C9:R9"/>
    <mergeCell ref="S9:Z9"/>
    <mergeCell ref="A4:AG4"/>
    <mergeCell ref="A5:R5"/>
    <mergeCell ref="S5:Z5"/>
    <mergeCell ref="D6:R6"/>
    <mergeCell ref="S6:Z6"/>
    <mergeCell ref="A7:B7"/>
    <mergeCell ref="C7:R7"/>
    <mergeCell ref="S7:Z7"/>
    <mergeCell ref="A1:Z1"/>
    <mergeCell ref="AA1:AG3"/>
    <mergeCell ref="AH1:AM3"/>
    <mergeCell ref="AN1:AP3"/>
    <mergeCell ref="A2:Z2"/>
    <mergeCell ref="A3:H3"/>
    <mergeCell ref="I3:N3"/>
    <mergeCell ref="O3:U3"/>
    <mergeCell ref="V3:Z3"/>
  </mergeCells>
  <dataValidations count="2">
    <dataValidation type="list" allowBlank="1" showErrorMessage="1" sqref="K76:K77" xr:uid="{00000000-0002-0000-0600-000000000000}">
      <formula1>"Modified Total Direct Costs (MTDC),Total Direct Costs (TDC),DOD Contract,Other Sponsored Activities,Instruction"</formula1>
    </dataValidation>
    <dataValidation type="list" allowBlank="1" sqref="X76:X77" xr:uid="{00000000-0002-0000-0600-000001000000}">
      <formula1>"0.565,0.26,0.585,0.3,0.5"</formula1>
    </dataValidation>
  </dataValidations>
  <printOptions horizontalCentered="1" verticalCentered="1"/>
  <pageMargins left="0" right="0" top="0.25" bottom="0.25" header="0" footer="0"/>
  <pageSetup scale="6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E5FFFF"/>
    <pageSetUpPr fitToPage="1"/>
  </sheetPr>
  <dimension ref="A1:BJ80"/>
  <sheetViews>
    <sheetView showGridLines="0" showZeros="0" zoomScaleNormal="100" workbookViewId="0">
      <selection activeCell="AC86" sqref="AC86"/>
    </sheetView>
  </sheetViews>
  <sheetFormatPr defaultColWidth="14.42578125" defaultRowHeight="15" customHeight="1" outlineLevelRow="1"/>
  <cols>
    <col min="1" max="1" width="1.42578125" customWidth="1"/>
    <col min="2" max="2" width="2.42578125" customWidth="1"/>
    <col min="3" max="3" width="0.85546875" customWidth="1"/>
    <col min="4" max="4" width="4.42578125" customWidth="1"/>
    <col min="5" max="5" width="1.140625" customWidth="1"/>
    <col min="6" max="7" width="1.42578125" customWidth="1"/>
    <col min="8" max="8" width="2.140625" customWidth="1"/>
    <col min="9" max="10" width="1.42578125" customWidth="1"/>
    <col min="11" max="11" width="2.42578125" customWidth="1"/>
    <col min="12" max="13" width="1.42578125" customWidth="1"/>
    <col min="14" max="14" width="3.42578125" customWidth="1"/>
    <col min="15" max="23" width="1.42578125" customWidth="1"/>
    <col min="24" max="24" width="5.42578125" customWidth="1"/>
    <col min="25" max="26" width="1.42578125" customWidth="1"/>
    <col min="27" max="27" width="9.42578125" customWidth="1"/>
    <col min="28" max="28" width="5.42578125" customWidth="1"/>
    <col min="29" max="29" width="5.140625" customWidth="1"/>
    <col min="30" max="30" width="5.42578125" customWidth="1"/>
    <col min="31" max="31" width="14.42578125" customWidth="1"/>
    <col min="32" max="32" width="8.42578125" hidden="1" customWidth="1"/>
    <col min="33" max="33" width="16.42578125" customWidth="1"/>
    <col min="34" max="34" width="5.85546875" customWidth="1"/>
    <col min="35" max="35" width="6.42578125" customWidth="1"/>
    <col min="36" max="36" width="6.140625" customWidth="1"/>
    <col min="37" max="37" width="16.140625" customWidth="1"/>
    <col min="38" max="38" width="0.140625" customWidth="1"/>
    <col min="39" max="39" width="16.42578125" customWidth="1"/>
    <col min="40" max="40" width="17" customWidth="1"/>
    <col min="41" max="41" width="0.140625" customWidth="1"/>
    <col min="42" max="42" width="18" customWidth="1"/>
    <col min="43" max="62" width="9.140625" customWidth="1"/>
  </cols>
  <sheetData>
    <row r="1" spans="1:62" ht="12" customHeight="1">
      <c r="A1" s="1077" t="s">
        <v>0</v>
      </c>
      <c r="B1" s="1078"/>
      <c r="C1" s="1078"/>
      <c r="D1" s="1078"/>
      <c r="E1" s="1078"/>
      <c r="F1" s="1078"/>
      <c r="G1" s="1078"/>
      <c r="H1" s="1078"/>
      <c r="I1" s="1078"/>
      <c r="J1" s="1078"/>
      <c r="K1" s="1078"/>
      <c r="L1" s="1078"/>
      <c r="M1" s="1078"/>
      <c r="N1" s="1078"/>
      <c r="O1" s="1078"/>
      <c r="P1" s="1078"/>
      <c r="Q1" s="1078"/>
      <c r="R1" s="1078"/>
      <c r="S1" s="1078"/>
      <c r="T1" s="1078"/>
      <c r="U1" s="1078"/>
      <c r="V1" s="1078"/>
      <c r="W1" s="1078"/>
      <c r="X1" s="1078"/>
      <c r="Y1" s="1078"/>
      <c r="Z1" s="1078"/>
      <c r="AA1" s="1079" t="s">
        <v>120</v>
      </c>
      <c r="AB1" s="1078"/>
      <c r="AC1" s="1078"/>
      <c r="AD1" s="1078"/>
      <c r="AE1" s="1078"/>
      <c r="AF1" s="1078"/>
      <c r="AG1" s="1087"/>
      <c r="AH1" s="1238" t="s">
        <v>2</v>
      </c>
      <c r="AI1" s="1239"/>
      <c r="AJ1" s="1239"/>
      <c r="AK1" s="1239"/>
      <c r="AL1" s="1239"/>
      <c r="AM1" s="1241"/>
      <c r="AN1" s="1240" t="s">
        <v>3</v>
      </c>
      <c r="AO1" s="1239"/>
      <c r="AP1" s="1241"/>
      <c r="AQ1" s="4"/>
      <c r="AR1" s="4"/>
      <c r="AS1" s="4"/>
      <c r="AT1" s="4"/>
      <c r="AU1" s="4"/>
      <c r="AV1" s="4"/>
      <c r="AW1" s="4"/>
      <c r="AX1" s="4"/>
      <c r="AY1" s="4"/>
      <c r="AZ1" s="4"/>
      <c r="BA1" s="4"/>
      <c r="BB1" s="4"/>
      <c r="BC1" s="4"/>
      <c r="BD1" s="4"/>
      <c r="BE1" s="4"/>
      <c r="BF1" s="4"/>
      <c r="BG1" s="4"/>
      <c r="BH1" s="4"/>
      <c r="BI1" s="4"/>
      <c r="BJ1" s="4"/>
    </row>
    <row r="2" spans="1:62" ht="12" customHeight="1" thickBot="1">
      <c r="A2" s="1092" t="s">
        <v>4</v>
      </c>
      <c r="B2" s="1054"/>
      <c r="C2" s="1054"/>
      <c r="D2" s="1054"/>
      <c r="E2" s="1054"/>
      <c r="F2" s="1054"/>
      <c r="G2" s="1054"/>
      <c r="H2" s="1054"/>
      <c r="I2" s="1054"/>
      <c r="J2" s="1054"/>
      <c r="K2" s="1054"/>
      <c r="L2" s="1054"/>
      <c r="M2" s="1054"/>
      <c r="N2" s="1054"/>
      <c r="O2" s="1054"/>
      <c r="P2" s="1054"/>
      <c r="Q2" s="1054"/>
      <c r="R2" s="1054"/>
      <c r="S2" s="1054"/>
      <c r="T2" s="1054"/>
      <c r="U2" s="1054"/>
      <c r="V2" s="1054"/>
      <c r="W2" s="1054"/>
      <c r="X2" s="1054"/>
      <c r="Y2" s="1054"/>
      <c r="Z2" s="1054"/>
      <c r="AA2" s="1054"/>
      <c r="AB2" s="1054"/>
      <c r="AC2" s="1054"/>
      <c r="AD2" s="1054"/>
      <c r="AE2" s="1054"/>
      <c r="AF2" s="1054"/>
      <c r="AG2" s="1316"/>
      <c r="AH2" s="1091"/>
      <c r="AI2" s="1094"/>
      <c r="AJ2" s="1094"/>
      <c r="AK2" s="1094"/>
      <c r="AL2" s="1094"/>
      <c r="AM2" s="1083"/>
      <c r="AN2" s="1082"/>
      <c r="AO2" s="1094"/>
      <c r="AP2" s="1083"/>
      <c r="AQ2" s="4"/>
      <c r="AR2" s="4"/>
      <c r="AS2" s="4"/>
      <c r="AT2" s="4"/>
      <c r="AU2" s="4"/>
      <c r="AV2" s="4"/>
      <c r="AW2" s="4"/>
      <c r="AX2" s="4"/>
      <c r="AY2" s="4"/>
      <c r="AZ2" s="4"/>
      <c r="BA2" s="4"/>
      <c r="BB2" s="4"/>
      <c r="BC2" s="4"/>
      <c r="BD2" s="4"/>
      <c r="BE2" s="4"/>
      <c r="BF2" s="4"/>
      <c r="BG2" s="4"/>
      <c r="BH2" s="4"/>
      <c r="BI2" s="4"/>
      <c r="BJ2" s="4"/>
    </row>
    <row r="3" spans="1:62" ht="12.75" customHeight="1" thickBot="1">
      <c r="A3" s="1098" t="s">
        <v>7</v>
      </c>
      <c r="B3" s="1054"/>
      <c r="C3" s="1054"/>
      <c r="D3" s="1054"/>
      <c r="E3" s="1054"/>
      <c r="F3" s="1054"/>
      <c r="G3" s="1054"/>
      <c r="H3" s="1054"/>
      <c r="I3" s="1243"/>
      <c r="J3" s="1322"/>
      <c r="K3" s="1322"/>
      <c r="L3" s="1322"/>
      <c r="M3" s="1322"/>
      <c r="N3" s="1323"/>
      <c r="O3" s="1102" t="s">
        <v>8</v>
      </c>
      <c r="P3" s="1054"/>
      <c r="Q3" s="1054"/>
      <c r="R3" s="1054"/>
      <c r="S3" s="1054"/>
      <c r="T3" s="1054"/>
      <c r="U3" s="1054"/>
      <c r="V3" s="1243">
        <f>IF(AG80&gt;0,DATE(YEAR('Year 1'!V3:Z3)+4,MONTH('Year 1'!V3:Z3),DAY('Year 1'!V3:Z3)),'Year 4'!V3:Z3)</f>
        <v>0</v>
      </c>
      <c r="W3" s="1322"/>
      <c r="X3" s="1322"/>
      <c r="Y3" s="1322"/>
      <c r="Z3" s="1323"/>
      <c r="AA3" s="1054"/>
      <c r="AB3" s="1054"/>
      <c r="AC3" s="1054"/>
      <c r="AD3" s="1054"/>
      <c r="AE3" s="1054"/>
      <c r="AF3" s="1054"/>
      <c r="AG3" s="1316"/>
      <c r="AH3" s="1085"/>
      <c r="AI3" s="1085"/>
      <c r="AJ3" s="1085"/>
      <c r="AK3" s="1085"/>
      <c r="AL3" s="1085"/>
      <c r="AM3" s="1086"/>
      <c r="AN3" s="1084"/>
      <c r="AO3" s="1085"/>
      <c r="AP3" s="1086"/>
      <c r="AQ3" s="49"/>
      <c r="AR3" s="49"/>
      <c r="AS3" s="49"/>
      <c r="AT3" s="49"/>
      <c r="AU3" s="49"/>
      <c r="AV3" s="49"/>
      <c r="AW3" s="49"/>
      <c r="AX3" s="49"/>
      <c r="AY3" s="49"/>
      <c r="AZ3" s="49"/>
      <c r="BA3" s="49"/>
      <c r="BB3" s="49"/>
      <c r="BC3" s="49"/>
      <c r="BD3" s="49"/>
      <c r="BE3" s="49"/>
      <c r="BF3" s="49"/>
      <c r="BG3" s="49"/>
      <c r="BH3" s="49"/>
      <c r="BI3" s="49"/>
      <c r="BJ3" s="49"/>
    </row>
    <row r="4" spans="1:62" ht="12.75" customHeight="1" thickBot="1">
      <c r="A4" s="1095" t="s">
        <v>10</v>
      </c>
      <c r="B4" s="1096"/>
      <c r="C4" s="1096"/>
      <c r="D4" s="1096"/>
      <c r="E4" s="1096"/>
      <c r="F4" s="1096"/>
      <c r="G4" s="1096"/>
      <c r="H4" s="1096"/>
      <c r="I4" s="1096"/>
      <c r="J4" s="1096"/>
      <c r="K4" s="1096"/>
      <c r="L4" s="1096"/>
      <c r="M4" s="1096"/>
      <c r="N4" s="1096"/>
      <c r="O4" s="1096"/>
      <c r="P4" s="1096"/>
      <c r="Q4" s="1096"/>
      <c r="R4" s="1096"/>
      <c r="S4" s="1096"/>
      <c r="T4" s="1096"/>
      <c r="U4" s="1096"/>
      <c r="V4" s="1096"/>
      <c r="W4" s="1096"/>
      <c r="X4" s="1096"/>
      <c r="Y4" s="1096"/>
      <c r="Z4" s="1096"/>
      <c r="AA4" s="1096"/>
      <c r="AB4" s="1096"/>
      <c r="AC4" s="1096"/>
      <c r="AD4" s="1096"/>
      <c r="AE4" s="1096"/>
      <c r="AF4" s="1096"/>
      <c r="AG4" s="1314"/>
      <c r="AH4" s="141"/>
      <c r="AI4" s="5"/>
      <c r="AJ4" s="683"/>
      <c r="AK4" s="5"/>
      <c r="AL4" s="5"/>
      <c r="AM4" s="142"/>
      <c r="AN4" s="5"/>
      <c r="AO4" s="5"/>
      <c r="AP4" s="142"/>
      <c r="AQ4" s="4"/>
      <c r="AR4" s="4"/>
      <c r="AS4" s="4"/>
      <c r="AT4" s="4"/>
      <c r="AU4" s="4"/>
      <c r="AV4" s="4"/>
      <c r="AW4" s="4"/>
      <c r="AX4" s="4"/>
      <c r="AY4" s="4"/>
      <c r="AZ4" s="4"/>
      <c r="BA4" s="4"/>
      <c r="BB4" s="4"/>
      <c r="BC4" s="4"/>
      <c r="BD4" s="4"/>
      <c r="BE4" s="4"/>
      <c r="BF4" s="4"/>
      <c r="BG4" s="4"/>
      <c r="BH4" s="4"/>
      <c r="BI4" s="4"/>
      <c r="BJ4" s="4"/>
    </row>
    <row r="5" spans="1:62" ht="11.25" customHeight="1">
      <c r="A5" s="1315"/>
      <c r="B5" s="1073"/>
      <c r="C5" s="1073"/>
      <c r="D5" s="1073"/>
      <c r="E5" s="1073"/>
      <c r="F5" s="1073"/>
      <c r="G5" s="1073"/>
      <c r="H5" s="1073"/>
      <c r="I5" s="1073"/>
      <c r="J5" s="1073"/>
      <c r="K5" s="1073"/>
      <c r="L5" s="1073"/>
      <c r="M5" s="1073"/>
      <c r="N5" s="1073"/>
      <c r="O5" s="1073"/>
      <c r="P5" s="1073"/>
      <c r="Q5" s="1073"/>
      <c r="R5" s="1073"/>
      <c r="S5" s="1248"/>
      <c r="T5" s="1073"/>
      <c r="U5" s="1073"/>
      <c r="V5" s="1073"/>
      <c r="W5" s="1073"/>
      <c r="X5" s="1073"/>
      <c r="Y5" s="1073"/>
      <c r="Z5" s="1074"/>
      <c r="AA5" s="7" t="s">
        <v>11</v>
      </c>
      <c r="AB5" s="51"/>
      <c r="AC5" s="186" t="s">
        <v>12</v>
      </c>
      <c r="AD5" s="52"/>
      <c r="AE5" s="53" t="s">
        <v>13</v>
      </c>
      <c r="AF5" s="149"/>
      <c r="AG5" s="187" t="s">
        <v>14</v>
      </c>
      <c r="AH5" s="185"/>
      <c r="AI5" s="686" t="s">
        <v>12</v>
      </c>
      <c r="AJ5" s="708"/>
      <c r="AK5" s="684" t="s">
        <v>13</v>
      </c>
      <c r="AL5" s="700"/>
      <c r="AM5" s="11" t="s">
        <v>14</v>
      </c>
      <c r="AN5" s="54" t="s">
        <v>13</v>
      </c>
      <c r="AO5" s="701"/>
      <c r="AP5" s="684" t="s">
        <v>14</v>
      </c>
      <c r="AQ5" s="14"/>
      <c r="AR5" s="14"/>
      <c r="AS5" s="14"/>
      <c r="AT5" s="14"/>
      <c r="AU5" s="14"/>
      <c r="AV5" s="14"/>
      <c r="AW5" s="14"/>
      <c r="AX5" s="14"/>
      <c r="AY5" s="14"/>
      <c r="AZ5" s="14"/>
      <c r="BA5" s="14"/>
      <c r="BB5" s="14"/>
      <c r="BC5" s="14"/>
      <c r="BD5" s="14"/>
      <c r="BE5" s="14"/>
      <c r="BF5" s="14"/>
      <c r="BG5" s="14"/>
      <c r="BH5" s="14"/>
      <c r="BI5" s="14"/>
      <c r="BJ5" s="14"/>
    </row>
    <row r="6" spans="1:62" ht="12.75" customHeight="1">
      <c r="A6" s="151"/>
      <c r="B6" s="152"/>
      <c r="C6" s="152"/>
      <c r="D6" s="1056" t="s">
        <v>15</v>
      </c>
      <c r="E6" s="1057"/>
      <c r="F6" s="1057"/>
      <c r="G6" s="1057"/>
      <c r="H6" s="1057"/>
      <c r="I6" s="1057"/>
      <c r="J6" s="1057"/>
      <c r="K6" s="1057"/>
      <c r="L6" s="1057"/>
      <c r="M6" s="1057"/>
      <c r="N6" s="1057"/>
      <c r="O6" s="1057"/>
      <c r="P6" s="1057"/>
      <c r="Q6" s="1057"/>
      <c r="R6" s="1057"/>
      <c r="S6" s="1056" t="s">
        <v>16</v>
      </c>
      <c r="T6" s="1057"/>
      <c r="U6" s="1057"/>
      <c r="V6" s="1057"/>
      <c r="W6" s="1057"/>
      <c r="X6" s="1057"/>
      <c r="Y6" s="1057"/>
      <c r="Z6" s="1058"/>
      <c r="AA6" s="15" t="s">
        <v>17</v>
      </c>
      <c r="AB6" s="153" t="s">
        <v>18</v>
      </c>
      <c r="AC6" s="7" t="s">
        <v>19</v>
      </c>
      <c r="AD6" s="7" t="s">
        <v>20</v>
      </c>
      <c r="AE6" s="15" t="s">
        <v>21</v>
      </c>
      <c r="AF6" s="149"/>
      <c r="AG6" s="188" t="s">
        <v>22</v>
      </c>
      <c r="AH6" s="153" t="s">
        <v>18</v>
      </c>
      <c r="AI6" s="7" t="s">
        <v>19</v>
      </c>
      <c r="AJ6" s="87" t="s">
        <v>20</v>
      </c>
      <c r="AK6" s="93" t="s">
        <v>21</v>
      </c>
      <c r="AL6" s="13"/>
      <c r="AM6" s="155" t="s">
        <v>22</v>
      </c>
      <c r="AN6" s="146" t="s">
        <v>21</v>
      </c>
      <c r="AO6" s="701"/>
      <c r="AP6" s="155" t="s">
        <v>22</v>
      </c>
      <c r="AQ6" s="14"/>
      <c r="AR6" s="14"/>
      <c r="AS6" s="14"/>
      <c r="AT6" s="14"/>
      <c r="AU6" s="14"/>
      <c r="AV6" s="14"/>
      <c r="AW6" s="14"/>
      <c r="AX6" s="14"/>
      <c r="AY6" s="14"/>
      <c r="AZ6" s="14"/>
      <c r="BA6" s="14"/>
      <c r="BB6" s="14"/>
      <c r="BC6" s="14"/>
      <c r="BD6" s="14"/>
      <c r="BE6" s="14"/>
      <c r="BF6" s="14"/>
      <c r="BG6" s="14"/>
      <c r="BH6" s="14"/>
      <c r="BI6" s="14"/>
      <c r="BJ6" s="14"/>
    </row>
    <row r="7" spans="1:62" ht="12.75" customHeight="1">
      <c r="A7" s="1068" t="str">
        <f>"1."</f>
        <v>1.</v>
      </c>
      <c r="B7" s="1069"/>
      <c r="C7" s="1225">
        <f>'Year 1'!C7:R7</f>
        <v>0</v>
      </c>
      <c r="D7" s="1069"/>
      <c r="E7" s="1069"/>
      <c r="F7" s="1069"/>
      <c r="G7" s="1069"/>
      <c r="H7" s="1069"/>
      <c r="I7" s="1069"/>
      <c r="J7" s="1069"/>
      <c r="K7" s="1069"/>
      <c r="L7" s="1069"/>
      <c r="M7" s="1069"/>
      <c r="N7" s="1069"/>
      <c r="O7" s="1069"/>
      <c r="P7" s="1069"/>
      <c r="Q7" s="1069"/>
      <c r="R7" s="1226"/>
      <c r="S7" s="1227">
        <f>'Year 1'!S7:Z7</f>
        <v>0</v>
      </c>
      <c r="T7" s="1228"/>
      <c r="U7" s="1228"/>
      <c r="V7" s="1228"/>
      <c r="W7" s="1228"/>
      <c r="X7" s="1228"/>
      <c r="Y7" s="1228"/>
      <c r="Z7" s="1229"/>
      <c r="AA7" s="58">
        <f>IF('Year 1'!AT3&gt;0,'Year 6'!AA7*(1+'Year 1'!AT3),'Year 1'!AA7)</f>
        <v>0</v>
      </c>
      <c r="AB7" s="292"/>
      <c r="AC7" s="292"/>
      <c r="AD7" s="292"/>
      <c r="AE7" s="157">
        <f t="shared" ref="AE7:AE14" si="0">(AA7*AB7/12)+(AA7*AC7/9)+(AA7*AD7/9)</f>
        <v>0</v>
      </c>
      <c r="AF7" s="158"/>
      <c r="AG7" s="189">
        <f>(AA7/9*DATA!A$5*AC7)+(DATA!A$4*AC7)+(AA7/9*DATA!A$3*AD7)+(AA7/12*DATA!A$5*AB7)+(DATA!A$4*AB7)</f>
        <v>0</v>
      </c>
      <c r="AH7" s="351"/>
      <c r="AI7" s="304"/>
      <c r="AJ7" s="304"/>
      <c r="AK7" s="94">
        <f t="shared" ref="AK7:AK14" si="1">(AA7*AH7/12)+(AA7*AJ7/9)+(AA7*AI7/9)</f>
        <v>0</v>
      </c>
      <c r="AL7" s="159"/>
      <c r="AM7" s="21">
        <f>(AA7/9*DATA!A$5*AI7)+(DATA!A$4*AI7)+(AA7/9*DATA!A$3*AJ7)+(AA7/12*DATA!A$5*AH7)+(DATA!A$4*AH7)</f>
        <v>0</v>
      </c>
      <c r="AN7" s="95">
        <f t="shared" ref="AN7:AN14" si="2">AE7+AK7</f>
        <v>0</v>
      </c>
      <c r="AO7" s="63"/>
      <c r="AP7" s="96">
        <f t="shared" ref="AP7:AP14" si="3">AG7+AM7</f>
        <v>0</v>
      </c>
      <c r="AQ7" s="14"/>
      <c r="AR7" s="14"/>
      <c r="AS7" s="14"/>
      <c r="AT7" s="14"/>
      <c r="AU7" s="14"/>
      <c r="AV7" s="14"/>
      <c r="AW7" s="14"/>
      <c r="AX7" s="14"/>
      <c r="AY7" s="14"/>
      <c r="AZ7" s="14"/>
      <c r="BA7" s="14"/>
      <c r="BB7" s="14"/>
      <c r="BC7" s="14"/>
      <c r="BD7" s="14"/>
      <c r="BE7" s="14"/>
      <c r="BF7" s="14"/>
      <c r="BG7" s="14"/>
      <c r="BH7" s="14"/>
      <c r="BI7" s="14"/>
      <c r="BJ7" s="14"/>
    </row>
    <row r="8" spans="1:62" ht="12.75" customHeight="1">
      <c r="A8" s="1075" t="str">
        <f>"2."</f>
        <v>2.</v>
      </c>
      <c r="B8" s="1076"/>
      <c r="C8" s="1163">
        <f>'Year 1'!C8:R8</f>
        <v>0</v>
      </c>
      <c r="D8" s="1076"/>
      <c r="E8" s="1076"/>
      <c r="F8" s="1076"/>
      <c r="G8" s="1076"/>
      <c r="H8" s="1076"/>
      <c r="I8" s="1076"/>
      <c r="J8" s="1076"/>
      <c r="K8" s="1076"/>
      <c r="L8" s="1076"/>
      <c r="M8" s="1076"/>
      <c r="N8" s="1076"/>
      <c r="O8" s="1076"/>
      <c r="P8" s="1076"/>
      <c r="Q8" s="1076"/>
      <c r="R8" s="1217"/>
      <c r="S8" s="1231">
        <f>'Year 1'!S8:Z8</f>
        <v>0</v>
      </c>
      <c r="T8" s="1232"/>
      <c r="U8" s="1232"/>
      <c r="V8" s="1232"/>
      <c r="W8" s="1232"/>
      <c r="X8" s="1232"/>
      <c r="Y8" s="1232"/>
      <c r="Z8" s="1233"/>
      <c r="AA8" s="58">
        <f>IF('Year 1'!AT3&gt;0,'Year 6'!AA8*(1+'Year 1'!AT3),'Year 1'!AA8)</f>
        <v>0</v>
      </c>
      <c r="AB8" s="293"/>
      <c r="AC8" s="293"/>
      <c r="AD8" s="293"/>
      <c r="AE8" s="157">
        <f t="shared" si="0"/>
        <v>0</v>
      </c>
      <c r="AF8" s="149"/>
      <c r="AG8" s="190">
        <f>(AA8/9*DATA!A$5*AC8)+(DATA!A$4*AC8)+(AA8/9*DATA!A$3*AD8)+(AA8/12*DATA!A$5*AB8)+(DATA!A$4*AB8)</f>
        <v>0</v>
      </c>
      <c r="AH8" s="352"/>
      <c r="AI8" s="307"/>
      <c r="AJ8" s="307"/>
      <c r="AK8" s="94">
        <f t="shared" si="1"/>
        <v>0</v>
      </c>
      <c r="AL8" s="559"/>
      <c r="AM8" s="23">
        <f>(AA8/9*DATA!A$5*AI8)+(DATA!A$4*AI8)+(AA8/9*DATA!A$3*AJ8)+(AA8/12*DATA!A$5*AH8)+(DATA!A$4*AH8)</f>
        <v>0</v>
      </c>
      <c r="AN8" s="97">
        <f t="shared" si="2"/>
        <v>0</v>
      </c>
      <c r="AO8" s="614"/>
      <c r="AP8" s="61">
        <f t="shared" si="3"/>
        <v>0</v>
      </c>
      <c r="AQ8" s="26"/>
      <c r="AR8" s="26"/>
      <c r="AS8" s="26"/>
      <c r="AT8" s="26"/>
      <c r="AU8" s="26"/>
      <c r="AV8" s="26"/>
      <c r="AW8" s="26"/>
      <c r="AX8" s="26"/>
      <c r="AY8" s="26"/>
      <c r="AZ8" s="26"/>
      <c r="BA8" s="26"/>
      <c r="BB8" s="26"/>
      <c r="BC8" s="26"/>
      <c r="BD8" s="26"/>
      <c r="BE8" s="26"/>
      <c r="BF8" s="26"/>
      <c r="BG8" s="26"/>
      <c r="BH8" s="26"/>
      <c r="BI8" s="26"/>
      <c r="BJ8" s="26"/>
    </row>
    <row r="9" spans="1:62" ht="12.75" customHeight="1">
      <c r="A9" s="1075" t="str">
        <f>"3."</f>
        <v>3.</v>
      </c>
      <c r="B9" s="1076"/>
      <c r="C9" s="1163">
        <f>'Year 1'!C9:R9</f>
        <v>0</v>
      </c>
      <c r="D9" s="1076"/>
      <c r="E9" s="1076"/>
      <c r="F9" s="1076"/>
      <c r="G9" s="1076"/>
      <c r="H9" s="1076"/>
      <c r="I9" s="1076"/>
      <c r="J9" s="1076"/>
      <c r="K9" s="1076"/>
      <c r="L9" s="1076"/>
      <c r="M9" s="1076"/>
      <c r="N9" s="1076"/>
      <c r="O9" s="1076"/>
      <c r="P9" s="1076"/>
      <c r="Q9" s="1076"/>
      <c r="R9" s="1217"/>
      <c r="S9" s="1218">
        <f>'Year 1'!S9:Z9</f>
        <v>0</v>
      </c>
      <c r="T9" s="1076"/>
      <c r="U9" s="1076"/>
      <c r="V9" s="1076"/>
      <c r="W9" s="1076"/>
      <c r="X9" s="1076"/>
      <c r="Y9" s="1076"/>
      <c r="Z9" s="1115"/>
      <c r="AA9" s="58">
        <f>IF('Year 1'!AT3&gt;0,'Year 6'!AA9*(1+'Year 1'!AT3),'Year 1'!AA9)</f>
        <v>0</v>
      </c>
      <c r="AB9" s="293"/>
      <c r="AC9" s="293"/>
      <c r="AD9" s="293"/>
      <c r="AE9" s="157">
        <f t="shared" si="0"/>
        <v>0</v>
      </c>
      <c r="AF9" s="161"/>
      <c r="AG9" s="190">
        <f>(AA9/9*DATA!A$5*AC9)+(DATA!A$4*AC9)+(AA9/9*DATA!A$3*AD9)+(AA9/12*DATA!A$5*AB9)+(DATA!A$4*AB9)</f>
        <v>0</v>
      </c>
      <c r="AH9" s="352"/>
      <c r="AI9" s="309"/>
      <c r="AJ9" s="709"/>
      <c r="AK9" s="23">
        <f t="shared" si="1"/>
        <v>0</v>
      </c>
      <c r="AL9" s="591"/>
      <c r="AM9" s="23">
        <f>(AA9/9*DATA!A$5*AI9)+(DATA!A$4*AI9)+(AA9/9*DATA!A$3*AJ9)+(AA9/12*DATA!A$5*AH9)+(DATA!A$4*AH9)</f>
        <v>0</v>
      </c>
      <c r="AN9" s="97">
        <f t="shared" si="2"/>
        <v>0</v>
      </c>
      <c r="AO9" s="567"/>
      <c r="AP9" s="61">
        <f t="shared" si="3"/>
        <v>0</v>
      </c>
      <c r="AQ9" s="26"/>
      <c r="AR9" s="26"/>
      <c r="AS9" s="26"/>
      <c r="AT9" s="26"/>
      <c r="AU9" s="26"/>
      <c r="AV9" s="26"/>
      <c r="AW9" s="26"/>
      <c r="AX9" s="26"/>
      <c r="AY9" s="26"/>
      <c r="AZ9" s="26"/>
      <c r="BA9" s="26"/>
      <c r="BB9" s="26"/>
      <c r="BC9" s="26"/>
      <c r="BD9" s="26"/>
      <c r="BE9" s="26"/>
      <c r="BF9" s="26"/>
      <c r="BG9" s="26"/>
      <c r="BH9" s="26"/>
      <c r="BI9" s="26"/>
      <c r="BJ9" s="26"/>
    </row>
    <row r="10" spans="1:62" ht="12.75" customHeight="1">
      <c r="A10" s="1075" t="str">
        <f>"4."</f>
        <v>4.</v>
      </c>
      <c r="B10" s="1076"/>
      <c r="C10" s="1163">
        <f>'Year 1'!C10:R10</f>
        <v>0</v>
      </c>
      <c r="D10" s="1076"/>
      <c r="E10" s="1076"/>
      <c r="F10" s="1076"/>
      <c r="G10" s="1076"/>
      <c r="H10" s="1076"/>
      <c r="I10" s="1076"/>
      <c r="J10" s="1076"/>
      <c r="K10" s="1076"/>
      <c r="L10" s="1076"/>
      <c r="M10" s="1076"/>
      <c r="N10" s="1076"/>
      <c r="O10" s="1076"/>
      <c r="P10" s="1076"/>
      <c r="Q10" s="1076"/>
      <c r="R10" s="1217"/>
      <c r="S10" s="1218">
        <f>'Year 1'!S10:Z10</f>
        <v>0</v>
      </c>
      <c r="T10" s="1076"/>
      <c r="U10" s="1076"/>
      <c r="V10" s="1076"/>
      <c r="W10" s="1076"/>
      <c r="X10" s="1076"/>
      <c r="Y10" s="1076"/>
      <c r="Z10" s="1115"/>
      <c r="AA10" s="58">
        <f>IF('Year 1'!AT3&gt;0,'Year 6'!AA10*(1+'Year 1'!AT3),'Year 1'!AA10)</f>
        <v>0</v>
      </c>
      <c r="AB10" s="293"/>
      <c r="AC10" s="293"/>
      <c r="AD10" s="293"/>
      <c r="AE10" s="157">
        <f t="shared" si="0"/>
        <v>0</v>
      </c>
      <c r="AF10" s="161"/>
      <c r="AG10" s="190">
        <f>(AA10/9*DATA!A$5*AC10)+(DATA!A$4*AC10)+(AA10/9*DATA!A$3*AD10)+(AA10/12*DATA!A$5*AB10)+(DATA!A$4*AB10)</f>
        <v>0</v>
      </c>
      <c r="AH10" s="352"/>
      <c r="AI10" s="307"/>
      <c r="AJ10" s="307"/>
      <c r="AK10" s="94">
        <f t="shared" si="1"/>
        <v>0</v>
      </c>
      <c r="AL10" s="591"/>
      <c r="AM10" s="23">
        <f>(AA10/9*DATA!A$5*AI10)+(DATA!A$4*AI10)+(AA10/9*DATA!A$3*AJ10)+(AA10/12*DATA!A$5*AH10)+(DATA!A$4*AH10)</f>
        <v>0</v>
      </c>
      <c r="AN10" s="97">
        <f t="shared" si="2"/>
        <v>0</v>
      </c>
      <c r="AO10" s="567"/>
      <c r="AP10" s="61">
        <f t="shared" si="3"/>
        <v>0</v>
      </c>
      <c r="AQ10" s="26"/>
      <c r="AR10" s="26"/>
      <c r="AS10" s="26"/>
      <c r="AT10" s="26"/>
      <c r="AU10" s="26"/>
      <c r="AV10" s="26"/>
      <c r="AW10" s="26"/>
      <c r="AX10" s="26"/>
      <c r="AY10" s="26"/>
      <c r="AZ10" s="26"/>
      <c r="BA10" s="26"/>
      <c r="BB10" s="26"/>
      <c r="BC10" s="26"/>
      <c r="BD10" s="26"/>
      <c r="BE10" s="26"/>
      <c r="BF10" s="26"/>
      <c r="BG10" s="26"/>
      <c r="BH10" s="26"/>
      <c r="BI10" s="26"/>
      <c r="BJ10" s="26"/>
    </row>
    <row r="11" spans="1:62" ht="12.75" customHeight="1">
      <c r="A11" s="1075" t="str">
        <f>"5."</f>
        <v>5.</v>
      </c>
      <c r="B11" s="1076"/>
      <c r="C11" s="1163">
        <f>'Year 1'!C11:R11</f>
        <v>0</v>
      </c>
      <c r="D11" s="1076"/>
      <c r="E11" s="1076"/>
      <c r="F11" s="1076"/>
      <c r="G11" s="1076"/>
      <c r="H11" s="1076"/>
      <c r="I11" s="1076"/>
      <c r="J11" s="1076"/>
      <c r="K11" s="1076"/>
      <c r="L11" s="1076"/>
      <c r="M11" s="1076"/>
      <c r="N11" s="1076"/>
      <c r="O11" s="1076"/>
      <c r="P11" s="1076"/>
      <c r="Q11" s="1076"/>
      <c r="R11" s="1217"/>
      <c r="S11" s="1218">
        <f>'Year 1'!S11:Z11</f>
        <v>0</v>
      </c>
      <c r="T11" s="1076"/>
      <c r="U11" s="1076"/>
      <c r="V11" s="1076"/>
      <c r="W11" s="1076"/>
      <c r="X11" s="1076"/>
      <c r="Y11" s="1076"/>
      <c r="Z11" s="1115"/>
      <c r="AA11" s="58">
        <f>IF('Year 1'!AT3&gt;0,'Year 6'!AA11*(1+'Year 1'!AT3),'Year 1'!AA11)</f>
        <v>0</v>
      </c>
      <c r="AB11" s="293"/>
      <c r="AC11" s="293"/>
      <c r="AD11" s="293"/>
      <c r="AE11" s="157">
        <f t="shared" si="0"/>
        <v>0</v>
      </c>
      <c r="AF11" s="161"/>
      <c r="AG11" s="190">
        <f>(AA11/9*DATA!A$5*AC11)+(DATA!A$4*AC11)+(AA11/9*DATA!A$3*AD11)+(AA11/12*DATA!A$5*AB11)+(DATA!A$4*AB11)</f>
        <v>0</v>
      </c>
      <c r="AH11" s="352"/>
      <c r="AI11" s="309"/>
      <c r="AJ11" s="709"/>
      <c r="AK11" s="94">
        <f t="shared" si="1"/>
        <v>0</v>
      </c>
      <c r="AL11" s="591"/>
      <c r="AM11" s="23">
        <f>(AA11/9*DATA!A$5*AI11)+(DATA!A$4*AI11)+(AA11/9*DATA!A$3*AJ11)+(AA11/12*DATA!A$5*AH11)+(DATA!A$4*AH11)</f>
        <v>0</v>
      </c>
      <c r="AN11" s="60">
        <f t="shared" si="2"/>
        <v>0</v>
      </c>
      <c r="AO11" s="615"/>
      <c r="AP11" s="61">
        <f t="shared" si="3"/>
        <v>0</v>
      </c>
      <c r="AQ11" s="26"/>
      <c r="AR11" s="26"/>
      <c r="AS11" s="26"/>
      <c r="AT11" s="26"/>
      <c r="AU11" s="26"/>
      <c r="AV11" s="26"/>
      <c r="AW11" s="26"/>
      <c r="AX11" s="26"/>
      <c r="AY11" s="26"/>
      <c r="AZ11" s="26"/>
      <c r="BA11" s="26"/>
      <c r="BB11" s="26"/>
      <c r="BC11" s="26"/>
      <c r="BD11" s="26"/>
      <c r="BE11" s="26"/>
      <c r="BF11" s="26"/>
      <c r="BG11" s="26"/>
      <c r="BH11" s="26"/>
      <c r="BI11" s="26"/>
      <c r="BJ11" s="26"/>
    </row>
    <row r="12" spans="1:62" ht="12.75" customHeight="1">
      <c r="A12" s="1075" t="str">
        <f>"6."</f>
        <v>6.</v>
      </c>
      <c r="B12" s="1076"/>
      <c r="C12" s="1163">
        <f>'Year 1'!C12:R12</f>
        <v>0</v>
      </c>
      <c r="D12" s="1076"/>
      <c r="E12" s="1076"/>
      <c r="F12" s="1076"/>
      <c r="G12" s="1076"/>
      <c r="H12" s="1076"/>
      <c r="I12" s="1076"/>
      <c r="J12" s="1076"/>
      <c r="K12" s="1076"/>
      <c r="L12" s="1076"/>
      <c r="M12" s="1076"/>
      <c r="N12" s="1076"/>
      <c r="O12" s="1076"/>
      <c r="P12" s="1076"/>
      <c r="Q12" s="1076"/>
      <c r="R12" s="1217"/>
      <c r="S12" s="1218">
        <f>'Year 1'!S12:Z12</f>
        <v>0</v>
      </c>
      <c r="T12" s="1076"/>
      <c r="U12" s="1076"/>
      <c r="V12" s="1076"/>
      <c r="W12" s="1076"/>
      <c r="X12" s="1076"/>
      <c r="Y12" s="1076"/>
      <c r="Z12" s="1115"/>
      <c r="AA12" s="58">
        <f>IF('Year 1'!AT3&gt;0,'Year 6'!AA12*(1+'Year 1'!AT3),'Year 1'!AA12)</f>
        <v>0</v>
      </c>
      <c r="AB12" s="293"/>
      <c r="AC12" s="293"/>
      <c r="AD12" s="293"/>
      <c r="AE12" s="157">
        <f t="shared" si="0"/>
        <v>0</v>
      </c>
      <c r="AF12" s="161"/>
      <c r="AG12" s="190">
        <f>(AA12/9*DATA!A$5*AC12)+(DATA!A$4*AC12)+(AA12/9*DATA!A$3*AD12)+(AA12/12*DATA!A$5*AB12)+(DATA!A$4*AB12)</f>
        <v>0</v>
      </c>
      <c r="AH12" s="352"/>
      <c r="AI12" s="307"/>
      <c r="AJ12" s="307"/>
      <c r="AK12" s="94">
        <f t="shared" si="1"/>
        <v>0</v>
      </c>
      <c r="AL12" s="591"/>
      <c r="AM12" s="23">
        <f>(AA12/9*DATA!A$5*AI12)+(DATA!A$4*AI12)+(AA12/9*DATA!A$3*AJ12)+(AA12/12*DATA!A$5*AH12)+(DATA!A$4*AH12)</f>
        <v>0</v>
      </c>
      <c r="AN12" s="60">
        <f t="shared" si="2"/>
        <v>0</v>
      </c>
      <c r="AO12" s="615"/>
      <c r="AP12" s="61">
        <f t="shared" si="3"/>
        <v>0</v>
      </c>
      <c r="AQ12" s="26"/>
      <c r="AR12" s="26"/>
      <c r="AS12" s="26"/>
      <c r="AT12" s="26"/>
      <c r="AU12" s="26"/>
      <c r="AV12" s="26"/>
      <c r="AW12" s="26"/>
      <c r="AX12" s="26"/>
      <c r="AY12" s="26"/>
      <c r="AZ12" s="26"/>
      <c r="BA12" s="26"/>
      <c r="BB12" s="26"/>
      <c r="BC12" s="26"/>
      <c r="BD12" s="26"/>
      <c r="BE12" s="26"/>
      <c r="BF12" s="26"/>
      <c r="BG12" s="26"/>
      <c r="BH12" s="26"/>
      <c r="BI12" s="26"/>
      <c r="BJ12" s="26"/>
    </row>
    <row r="13" spans="1:62" ht="12.75" customHeight="1">
      <c r="A13" s="1075" t="str">
        <f>"7."</f>
        <v>7.</v>
      </c>
      <c r="B13" s="1076"/>
      <c r="C13" s="1163">
        <f>'Year 1'!C13:R13</f>
        <v>0</v>
      </c>
      <c r="D13" s="1076"/>
      <c r="E13" s="1076"/>
      <c r="F13" s="1076"/>
      <c r="G13" s="1076"/>
      <c r="H13" s="1076"/>
      <c r="I13" s="1076"/>
      <c r="J13" s="1076"/>
      <c r="K13" s="1076"/>
      <c r="L13" s="1076"/>
      <c r="M13" s="1076"/>
      <c r="N13" s="1076"/>
      <c r="O13" s="1076"/>
      <c r="P13" s="1076"/>
      <c r="Q13" s="1076"/>
      <c r="R13" s="1217"/>
      <c r="S13" s="1218">
        <f>'Year 1'!S13:Z13</f>
        <v>0</v>
      </c>
      <c r="T13" s="1076"/>
      <c r="U13" s="1076"/>
      <c r="V13" s="1076"/>
      <c r="W13" s="1076"/>
      <c r="X13" s="1076"/>
      <c r="Y13" s="1076"/>
      <c r="Z13" s="1115"/>
      <c r="AA13" s="58">
        <f>IF('Year 1'!AT3&gt;0,'Year 6'!AA13*(1+'Year 1'!AT3),'Year 1'!AA13)</f>
        <v>0</v>
      </c>
      <c r="AB13" s="293"/>
      <c r="AC13" s="293"/>
      <c r="AD13" s="293"/>
      <c r="AE13" s="157">
        <f t="shared" si="0"/>
        <v>0</v>
      </c>
      <c r="AF13" s="161"/>
      <c r="AG13" s="190">
        <f>(AA13/9*DATA!A$5*AC13)+(DATA!A$4*AC13)+(AA13/9*DATA!A$3*AD13)+(AA13/12*DATA!A$5*AB13)+(DATA!A$4*AB13)</f>
        <v>0</v>
      </c>
      <c r="AH13" s="352"/>
      <c r="AI13" s="309"/>
      <c r="AJ13" s="709"/>
      <c r="AK13" s="23">
        <f t="shared" si="1"/>
        <v>0</v>
      </c>
      <c r="AL13" s="591"/>
      <c r="AM13" s="23">
        <f>(AA13/9*DATA!A$5*AI13)+(DATA!A$4*AI13)+(AA13/9*DATA!A$3*AJ13)+(AA13/12*DATA!A$5*AH13)+(DATA!A$4*AH13)</f>
        <v>0</v>
      </c>
      <c r="AN13" s="60">
        <f t="shared" si="2"/>
        <v>0</v>
      </c>
      <c r="AO13" s="615"/>
      <c r="AP13" s="61">
        <f t="shared" si="3"/>
        <v>0</v>
      </c>
      <c r="AQ13" s="26"/>
      <c r="AR13" s="26"/>
      <c r="AS13" s="26"/>
      <c r="AT13" s="26"/>
      <c r="AU13" s="26"/>
      <c r="AV13" s="26"/>
      <c r="AW13" s="26"/>
      <c r="AX13" s="26"/>
      <c r="AY13" s="26"/>
      <c r="AZ13" s="26"/>
      <c r="BA13" s="26"/>
      <c r="BB13" s="26"/>
      <c r="BC13" s="26"/>
      <c r="BD13" s="26"/>
      <c r="BE13" s="26"/>
      <c r="BF13" s="26"/>
      <c r="BG13" s="26"/>
      <c r="BH13" s="26"/>
      <c r="BI13" s="26"/>
      <c r="BJ13" s="26"/>
    </row>
    <row r="14" spans="1:62" ht="12.75" customHeight="1">
      <c r="A14" s="1103" t="str">
        <f>"8."</f>
        <v>8.</v>
      </c>
      <c r="B14" s="1104"/>
      <c r="C14" s="1234">
        <f>'Year 1'!C14:R14</f>
        <v>0</v>
      </c>
      <c r="D14" s="1104"/>
      <c r="E14" s="1104"/>
      <c r="F14" s="1104"/>
      <c r="G14" s="1104"/>
      <c r="H14" s="1104"/>
      <c r="I14" s="1104"/>
      <c r="J14" s="1104"/>
      <c r="K14" s="1104"/>
      <c r="L14" s="1104"/>
      <c r="M14" s="1104"/>
      <c r="N14" s="1104"/>
      <c r="O14" s="1104"/>
      <c r="P14" s="1104"/>
      <c r="Q14" s="1104"/>
      <c r="R14" s="1235"/>
      <c r="S14" s="1236">
        <f>'Year 1'!S14:Z14</f>
        <v>0</v>
      </c>
      <c r="T14" s="1104"/>
      <c r="U14" s="1104"/>
      <c r="V14" s="1104"/>
      <c r="W14" s="1104"/>
      <c r="X14" s="1104"/>
      <c r="Y14" s="1104"/>
      <c r="Z14" s="1237"/>
      <c r="AA14" s="58">
        <f>IF('Year 1'!AT3&gt;0,'Year 6'!AA14*(1+'Year 1'!AT3),'Year 1'!AA14)</f>
        <v>0</v>
      </c>
      <c r="AB14" s="293"/>
      <c r="AC14" s="293"/>
      <c r="AD14" s="293"/>
      <c r="AE14" s="157">
        <f t="shared" si="0"/>
        <v>0</v>
      </c>
      <c r="AF14" s="161"/>
      <c r="AG14" s="191">
        <f>(AA14/9*DATA!A$5*AC14)+(DATA!A$4*AC14)+(AA14/9*DATA!A$3*AD14)+(AA14/12*DATA!A$5*AB14)+(DATA!A$4*AB14)</f>
        <v>0</v>
      </c>
      <c r="AH14" s="353"/>
      <c r="AI14" s="313"/>
      <c r="AJ14" s="354"/>
      <c r="AK14" s="31">
        <f t="shared" si="1"/>
        <v>0</v>
      </c>
      <c r="AL14" s="591"/>
      <c r="AM14" s="31">
        <f>(AA14/9*DATA!A$5*AI14)+(DATA!A$4*AI14)+(AA14/9*DATA!A$3*AJ14)+(AA14/12*DATA!A$5*AH14)+(DATA!A$4*AH14)</f>
        <v>0</v>
      </c>
      <c r="AN14" s="63">
        <f t="shared" si="2"/>
        <v>0</v>
      </c>
      <c r="AO14" s="615"/>
      <c r="AP14" s="98">
        <f t="shared" si="3"/>
        <v>0</v>
      </c>
      <c r="AQ14" s="26"/>
      <c r="AR14" s="26"/>
      <c r="AS14" s="26"/>
      <c r="AT14" s="26"/>
      <c r="AU14" s="26"/>
      <c r="AV14" s="26"/>
      <c r="AW14" s="26"/>
      <c r="AX14" s="26"/>
      <c r="AY14" s="26"/>
      <c r="AZ14" s="26"/>
      <c r="BA14" s="26"/>
      <c r="BB14" s="26"/>
      <c r="BC14" s="26"/>
      <c r="BD14" s="26"/>
      <c r="BE14" s="26"/>
      <c r="BF14" s="26"/>
      <c r="BG14" s="26"/>
      <c r="BH14" s="26"/>
      <c r="BI14" s="26"/>
      <c r="BJ14" s="26"/>
    </row>
    <row r="15" spans="1:62" ht="13.5" customHeight="1" thickBot="1">
      <c r="A15" s="1198" t="s">
        <v>32</v>
      </c>
      <c r="B15" s="1144"/>
      <c r="C15" s="1144"/>
      <c r="D15" s="1144"/>
      <c r="E15" s="1144"/>
      <c r="F15" s="1144"/>
      <c r="G15" s="1144"/>
      <c r="H15" s="1144"/>
      <c r="I15" s="1144"/>
      <c r="J15" s="1144"/>
      <c r="K15" s="1144"/>
      <c r="L15" s="1144"/>
      <c r="M15" s="1144"/>
      <c r="N15" s="1144"/>
      <c r="O15" s="1144"/>
      <c r="P15" s="1144"/>
      <c r="Q15" s="1144"/>
      <c r="R15" s="1144"/>
      <c r="S15" s="1144"/>
      <c r="T15" s="1144"/>
      <c r="U15" s="1144"/>
      <c r="V15" s="1144"/>
      <c r="W15" s="1144"/>
      <c r="X15" s="1144"/>
      <c r="Y15" s="1144"/>
      <c r="Z15" s="1144"/>
      <c r="AA15" s="1144"/>
      <c r="AB15" s="1144"/>
      <c r="AC15" s="1144"/>
      <c r="AD15" s="1144"/>
      <c r="AE15" s="1199"/>
      <c r="AF15" s="161"/>
      <c r="AG15" s="192">
        <f>SUM(AE7:AG14)</f>
        <v>0</v>
      </c>
      <c r="AH15" s="263"/>
      <c r="AI15" s="264"/>
      <c r="AJ15" s="266"/>
      <c r="AK15" s="710"/>
      <c r="AL15" s="563"/>
      <c r="AM15" s="33">
        <f>SUM(AK7:AM14)</f>
        <v>0</v>
      </c>
      <c r="AN15" s="277"/>
      <c r="AO15" s="616"/>
      <c r="AP15" s="279">
        <f>SUM(AN7:AP14)</f>
        <v>0</v>
      </c>
      <c r="AQ15" s="26"/>
      <c r="AR15" s="26"/>
      <c r="AS15" s="26"/>
      <c r="AT15" s="26"/>
      <c r="AU15" s="26"/>
      <c r="AV15" s="26"/>
      <c r="AW15" s="26"/>
      <c r="AX15" s="26"/>
      <c r="AY15" s="26"/>
      <c r="AZ15" s="26"/>
      <c r="BA15" s="26"/>
      <c r="BB15" s="26"/>
      <c r="BC15" s="26"/>
      <c r="BD15" s="26"/>
      <c r="BE15" s="26"/>
      <c r="BF15" s="26"/>
      <c r="BG15" s="26"/>
      <c r="BH15" s="26"/>
      <c r="BI15" s="26"/>
      <c r="BJ15" s="26"/>
    </row>
    <row r="16" spans="1:62" ht="11.25" customHeight="1">
      <c r="A16" s="1184" t="s">
        <v>34</v>
      </c>
      <c r="B16" s="1057"/>
      <c r="C16" s="1057"/>
      <c r="D16" s="1057"/>
      <c r="E16" s="1057"/>
      <c r="F16" s="1057"/>
      <c r="G16" s="1057"/>
      <c r="H16" s="1057"/>
      <c r="I16" s="1057"/>
      <c r="J16" s="1057"/>
      <c r="K16" s="1057"/>
      <c r="L16" s="1057"/>
      <c r="M16" s="1057"/>
      <c r="N16" s="1057"/>
      <c r="O16" s="1057"/>
      <c r="P16" s="1057"/>
      <c r="Q16" s="1057"/>
      <c r="R16" s="1057"/>
      <c r="S16" s="1057"/>
      <c r="T16" s="1057"/>
      <c r="U16" s="1057"/>
      <c r="V16" s="1057"/>
      <c r="W16" s="1057"/>
      <c r="X16" s="1057"/>
      <c r="Y16" s="1057"/>
      <c r="Z16" s="1057"/>
      <c r="AA16" s="1057"/>
      <c r="AB16" s="1057"/>
      <c r="AC16" s="1057"/>
      <c r="AD16" s="1057"/>
      <c r="AE16" s="1057"/>
      <c r="AF16" s="165"/>
      <c r="AG16" s="655"/>
      <c r="AH16" s="261"/>
      <c r="AI16" s="201"/>
      <c r="AJ16" s="234"/>
      <c r="AK16" s="620"/>
      <c r="AL16" s="618"/>
      <c r="AM16" s="620"/>
      <c r="AN16" s="276"/>
      <c r="AO16" s="619"/>
      <c r="AP16" s="620"/>
      <c r="AQ16" s="26"/>
      <c r="AR16" s="26"/>
      <c r="AS16" s="26"/>
      <c r="AT16" s="26"/>
      <c r="AU16" s="26"/>
      <c r="AV16" s="26"/>
      <c r="AW16" s="26"/>
      <c r="AX16" s="26"/>
      <c r="AY16" s="26"/>
      <c r="AZ16" s="26"/>
      <c r="BA16" s="26"/>
      <c r="BB16" s="26"/>
      <c r="BC16" s="26"/>
      <c r="BD16" s="26"/>
      <c r="BE16" s="26"/>
      <c r="BF16" s="26"/>
      <c r="BG16" s="26"/>
      <c r="BH16" s="26"/>
      <c r="BI16" s="26"/>
      <c r="BJ16" s="26"/>
    </row>
    <row r="17" spans="1:62" ht="12.75" customHeight="1">
      <c r="A17" s="1118" t="s">
        <v>36</v>
      </c>
      <c r="B17" s="1069"/>
      <c r="C17" s="1069"/>
      <c r="D17" s="676"/>
      <c r="E17" s="166" t="s">
        <v>37</v>
      </c>
      <c r="F17" s="1113" t="s">
        <v>38</v>
      </c>
      <c r="G17" s="1069"/>
      <c r="H17" s="1069"/>
      <c r="I17" s="1069"/>
      <c r="J17" s="1069"/>
      <c r="K17" s="1069"/>
      <c r="L17" s="1069"/>
      <c r="M17" s="1069"/>
      <c r="N17" s="1069"/>
      <c r="O17" s="1069"/>
      <c r="P17" s="1069"/>
      <c r="Q17" s="1069"/>
      <c r="R17" s="1069"/>
      <c r="S17" s="1069"/>
      <c r="T17" s="1069"/>
      <c r="U17" s="1069"/>
      <c r="V17" s="1069"/>
      <c r="W17" s="1069"/>
      <c r="X17" s="1069"/>
      <c r="Y17" s="1069"/>
      <c r="Z17" s="1069"/>
      <c r="AA17" s="294">
        <f>IF('Year 1'!AT3&gt;0,('Year 6'!AA17*(1+'Year 1'!AT3)),'Year 1'!AA17)</f>
        <v>0</v>
      </c>
      <c r="AB17" s="355"/>
      <c r="AC17" s="258"/>
      <c r="AD17" s="232"/>
      <c r="AE17" s="36">
        <f>AA17*AB17/12*D17</f>
        <v>0</v>
      </c>
      <c r="AF17" s="161"/>
      <c r="AG17" s="190">
        <f>(AE17*DATA!A$5)+(DATA!A$4*AB17)</f>
        <v>0</v>
      </c>
      <c r="AH17" s="357"/>
      <c r="AI17" s="198"/>
      <c r="AJ17" s="229"/>
      <c r="AK17" s="94">
        <f>AA17*AH17/12*D17</f>
        <v>0</v>
      </c>
      <c r="AL17" s="594"/>
      <c r="AM17" s="23">
        <f>(AK17*DATA!A$5)+(DATA!A$4*AH17)</f>
        <v>0</v>
      </c>
      <c r="AN17" s="60">
        <f t="shared" ref="AN17:AN34" si="4">AE17+AK17</f>
        <v>0</v>
      </c>
      <c r="AO17" s="615"/>
      <c r="AP17" s="61">
        <f t="shared" ref="AP17:AP34" si="5">AG17+AM17</f>
        <v>0</v>
      </c>
      <c r="AQ17" s="26"/>
      <c r="AR17" s="26"/>
      <c r="AS17" s="26"/>
      <c r="AT17" s="26"/>
      <c r="AU17" s="26"/>
      <c r="AV17" s="26"/>
      <c r="AW17" s="26"/>
      <c r="AX17" s="26"/>
      <c r="AY17" s="26"/>
      <c r="AZ17" s="26"/>
      <c r="BA17" s="26"/>
      <c r="BB17" s="26"/>
      <c r="BC17" s="26"/>
      <c r="BD17" s="26"/>
      <c r="BE17" s="26"/>
      <c r="BF17" s="26"/>
      <c r="BG17" s="26"/>
      <c r="BH17" s="26"/>
      <c r="BI17" s="26"/>
      <c r="BJ17" s="26"/>
    </row>
    <row r="18" spans="1:62" ht="12.75" customHeight="1">
      <c r="A18" s="1119" t="s">
        <v>40</v>
      </c>
      <c r="B18" s="1313"/>
      <c r="C18" s="1313"/>
      <c r="D18" s="677"/>
      <c r="E18" s="167" t="s">
        <v>37</v>
      </c>
      <c r="F18" s="1114" t="s">
        <v>41</v>
      </c>
      <c r="G18" s="1076"/>
      <c r="H18" s="1076"/>
      <c r="I18" s="1076"/>
      <c r="J18" s="1076"/>
      <c r="K18" s="1076"/>
      <c r="L18" s="1076"/>
      <c r="M18" s="1076"/>
      <c r="N18" s="1076"/>
      <c r="O18" s="1076"/>
      <c r="P18" s="1076"/>
      <c r="Q18" s="1076"/>
      <c r="R18" s="1076"/>
      <c r="S18" s="1076"/>
      <c r="T18" s="1076"/>
      <c r="U18" s="1076"/>
      <c r="V18" s="1076"/>
      <c r="W18" s="1076"/>
      <c r="X18" s="1076"/>
      <c r="Y18" s="1076"/>
      <c r="Z18" s="1115"/>
      <c r="AA18" s="295">
        <f>IF('Year 1'!AT3&gt;0,('Year 6'!AA18*(1+'Year 1'!AT3)),'Year 1'!AA18)</f>
        <v>0</v>
      </c>
      <c r="AB18" s="257"/>
      <c r="AC18" s="422"/>
      <c r="AD18" s="259">
        <v>0</v>
      </c>
      <c r="AE18" s="36">
        <f>AA18*AC18/9*D18+AA18/9*AD18</f>
        <v>0</v>
      </c>
      <c r="AF18" s="161"/>
      <c r="AG18" s="190">
        <f>AE18*DATA!A$6</f>
        <v>0</v>
      </c>
      <c r="AH18" s="199"/>
      <c r="AI18" s="423"/>
      <c r="AJ18" s="198"/>
      <c r="AK18" s="94">
        <f>AA18*AI18/12*D18</f>
        <v>0</v>
      </c>
      <c r="AL18" s="594"/>
      <c r="AM18" s="23">
        <f>AK18*DATA!A6</f>
        <v>0</v>
      </c>
      <c r="AN18" s="63">
        <f t="shared" si="4"/>
        <v>0</v>
      </c>
      <c r="AO18" s="615"/>
      <c r="AP18" s="61">
        <f t="shared" si="5"/>
        <v>0</v>
      </c>
      <c r="AQ18" s="26"/>
      <c r="AR18" s="26"/>
      <c r="AS18" s="26"/>
      <c r="AT18" s="26"/>
      <c r="AU18" s="26"/>
      <c r="AV18" s="26"/>
      <c r="AW18" s="26"/>
      <c r="AX18" s="26"/>
      <c r="AY18" s="26"/>
      <c r="AZ18" s="26"/>
      <c r="BA18" s="26"/>
      <c r="BB18" s="26"/>
      <c r="BC18" s="26"/>
      <c r="BD18" s="26"/>
      <c r="BE18" s="26"/>
      <c r="BF18" s="26"/>
      <c r="BG18" s="26"/>
      <c r="BH18" s="26"/>
      <c r="BI18" s="26"/>
      <c r="BJ18" s="26"/>
    </row>
    <row r="19" spans="1:62" ht="12.75" customHeight="1">
      <c r="A19" s="1119" t="s">
        <v>43</v>
      </c>
      <c r="B19" s="1313"/>
      <c r="C19" s="1313"/>
      <c r="D19" s="677"/>
      <c r="E19" s="167" t="s">
        <v>37</v>
      </c>
      <c r="F19" s="1114" t="s">
        <v>44</v>
      </c>
      <c r="G19" s="1076"/>
      <c r="H19" s="1076"/>
      <c r="I19" s="1076"/>
      <c r="J19" s="1076"/>
      <c r="K19" s="1076"/>
      <c r="L19" s="1076"/>
      <c r="M19" s="1076"/>
      <c r="N19" s="1076"/>
      <c r="O19" s="1076"/>
      <c r="P19" s="1076"/>
      <c r="Q19" s="1076"/>
      <c r="R19" s="1076"/>
      <c r="S19" s="1076"/>
      <c r="T19" s="1076"/>
      <c r="U19" s="1076"/>
      <c r="V19" s="1076"/>
      <c r="W19" s="1076"/>
      <c r="X19" s="1076"/>
      <c r="Y19" s="1076"/>
      <c r="Z19" s="1115"/>
      <c r="AA19" s="295">
        <f>IF('Year 1'!AT3&gt;0,('Year 6'!AA19*(1+'Year 1'!AT3)),'Year 1'!AA19)</f>
        <v>0</v>
      </c>
      <c r="AB19" s="257"/>
      <c r="AC19" s="341"/>
      <c r="AD19" s="259"/>
      <c r="AE19" s="36">
        <f>AA19*AC19/9*D19+AA19/9*AD19</f>
        <v>0</v>
      </c>
      <c r="AF19" s="161"/>
      <c r="AG19" s="190">
        <f>AE19*DATA!A$6</f>
        <v>0</v>
      </c>
      <c r="AH19" s="198"/>
      <c r="AI19" s="420"/>
      <c r="AJ19" s="198"/>
      <c r="AK19" s="94">
        <f t="shared" ref="AK19:AK20" si="6">AA19*AI19/12*D19</f>
        <v>0</v>
      </c>
      <c r="AL19" s="594"/>
      <c r="AM19" s="23">
        <f>AK19*DATA!A6</f>
        <v>0</v>
      </c>
      <c r="AN19" s="63">
        <f t="shared" si="4"/>
        <v>0</v>
      </c>
      <c r="AO19" s="615"/>
      <c r="AP19" s="61">
        <f t="shared" si="5"/>
        <v>0</v>
      </c>
      <c r="AQ19" s="26"/>
      <c r="AR19" s="26"/>
      <c r="AS19" s="26"/>
      <c r="AT19" s="26"/>
      <c r="AU19" s="26"/>
      <c r="AV19" s="26"/>
      <c r="AW19" s="26"/>
      <c r="AX19" s="26"/>
      <c r="AY19" s="26"/>
      <c r="AZ19" s="26"/>
      <c r="BA19" s="26"/>
      <c r="BB19" s="26"/>
      <c r="BC19" s="26"/>
      <c r="BD19" s="26"/>
      <c r="BE19" s="26"/>
      <c r="BF19" s="26"/>
      <c r="BG19" s="26"/>
      <c r="BH19" s="26"/>
      <c r="BI19" s="26"/>
      <c r="BJ19" s="26"/>
    </row>
    <row r="20" spans="1:62" ht="12.75" customHeight="1">
      <c r="A20" s="1119" t="s">
        <v>46</v>
      </c>
      <c r="B20" s="1313"/>
      <c r="C20" s="1313"/>
      <c r="D20" s="677"/>
      <c r="E20" s="167" t="s">
        <v>37</v>
      </c>
      <c r="F20" s="1114" t="s">
        <v>47</v>
      </c>
      <c r="G20" s="1076"/>
      <c r="H20" s="1076"/>
      <c r="I20" s="1076"/>
      <c r="J20" s="1076"/>
      <c r="K20" s="1076"/>
      <c r="L20" s="1076"/>
      <c r="M20" s="1076"/>
      <c r="N20" s="1076"/>
      <c r="O20" s="1076"/>
      <c r="P20" s="1076"/>
      <c r="Q20" s="1076"/>
      <c r="R20" s="1076"/>
      <c r="S20" s="1076"/>
      <c r="T20" s="1076"/>
      <c r="U20" s="1076"/>
      <c r="V20" s="1076"/>
      <c r="W20" s="1076"/>
      <c r="X20" s="1076"/>
      <c r="Y20" s="1076"/>
      <c r="Z20" s="1115"/>
      <c r="AA20" s="295">
        <f>IF('Year 1'!AT3&gt;0,('Year 6'!AA20*(1+'Year 1'!AT3)),'Year 1'!AA20)</f>
        <v>0</v>
      </c>
      <c r="AB20" s="257"/>
      <c r="AC20" s="341"/>
      <c r="AD20" s="259"/>
      <c r="AE20" s="36">
        <f>AA20*AC20/9*D20+AA20/9*AD20</f>
        <v>0</v>
      </c>
      <c r="AF20" s="161"/>
      <c r="AG20" s="190">
        <f>AE20*DATA!A$6</f>
        <v>0</v>
      </c>
      <c r="AH20" s="198"/>
      <c r="AI20" s="420"/>
      <c r="AJ20" s="198"/>
      <c r="AK20" s="94">
        <f t="shared" si="6"/>
        <v>0</v>
      </c>
      <c r="AL20" s="594"/>
      <c r="AM20" s="23">
        <f>AK20*DATA!A6</f>
        <v>0</v>
      </c>
      <c r="AN20" s="63">
        <f t="shared" si="4"/>
        <v>0</v>
      </c>
      <c r="AO20" s="615"/>
      <c r="AP20" s="61">
        <f t="shared" si="5"/>
        <v>0</v>
      </c>
      <c r="AQ20" s="26"/>
      <c r="AR20" s="26"/>
      <c r="AS20" s="26"/>
      <c r="AT20" s="26"/>
      <c r="AU20" s="26"/>
      <c r="AV20" s="26"/>
      <c r="AW20" s="26"/>
      <c r="AX20" s="26"/>
      <c r="AY20" s="26"/>
      <c r="AZ20" s="26"/>
      <c r="BA20" s="26"/>
      <c r="BB20" s="26"/>
      <c r="BC20" s="26"/>
      <c r="BD20" s="26"/>
      <c r="BE20" s="26"/>
      <c r="BF20" s="26"/>
      <c r="BG20" s="26"/>
      <c r="BH20" s="26"/>
      <c r="BI20" s="26"/>
      <c r="BJ20" s="26"/>
    </row>
    <row r="21" spans="1:62" ht="12.75" customHeight="1">
      <c r="A21" s="1119" t="s">
        <v>49</v>
      </c>
      <c r="B21" s="1076"/>
      <c r="C21" s="1076"/>
      <c r="D21" s="677"/>
      <c r="E21" s="167" t="s">
        <v>37</v>
      </c>
      <c r="F21" s="1114" t="s">
        <v>50</v>
      </c>
      <c r="G21" s="1076"/>
      <c r="H21" s="1076"/>
      <c r="I21" s="1076"/>
      <c r="J21" s="1076"/>
      <c r="K21" s="1076"/>
      <c r="L21" s="1076"/>
      <c r="M21" s="1076"/>
      <c r="N21" s="1076"/>
      <c r="O21" s="1076"/>
      <c r="P21" s="1076"/>
      <c r="Q21" s="1076"/>
      <c r="R21" s="1076"/>
      <c r="S21" s="1076"/>
      <c r="T21" s="1076"/>
      <c r="U21" s="1076"/>
      <c r="V21" s="1076"/>
      <c r="W21" s="1076"/>
      <c r="X21" s="1076"/>
      <c r="Y21" s="1076"/>
      <c r="Z21" s="1115"/>
      <c r="AA21" s="296">
        <f>IF('Year 1'!AT3&gt;0,('Year 6'!AA21*(1+'Year 1'!AT3)),'Year 1'!AA21)</f>
        <v>0</v>
      </c>
      <c r="AB21" s="1288"/>
      <c r="AC21" s="1125"/>
      <c r="AD21" s="330"/>
      <c r="AE21" s="36">
        <f>AA21*AD21/3*D21</f>
        <v>0</v>
      </c>
      <c r="AF21" s="161"/>
      <c r="AG21" s="190">
        <f>AE21*DATA!A3</f>
        <v>0</v>
      </c>
      <c r="AH21" s="1317"/>
      <c r="AI21" s="1125"/>
      <c r="AJ21" s="358"/>
      <c r="AK21" s="94">
        <f>AA21*AJ21/12*D21</f>
        <v>0</v>
      </c>
      <c r="AL21" s="594"/>
      <c r="AM21" s="23">
        <f>AK21*DATA!A3</f>
        <v>0</v>
      </c>
      <c r="AN21" s="60">
        <f t="shared" si="4"/>
        <v>0</v>
      </c>
      <c r="AO21" s="615"/>
      <c r="AP21" s="61">
        <f t="shared" si="5"/>
        <v>0</v>
      </c>
      <c r="AQ21" s="26"/>
      <c r="AR21" s="26"/>
      <c r="AS21" s="26"/>
      <c r="AT21" s="26"/>
      <c r="AU21" s="26"/>
      <c r="AV21" s="26"/>
      <c r="AW21" s="26"/>
      <c r="AX21" s="26"/>
      <c r="AY21" s="26"/>
      <c r="AZ21" s="26"/>
      <c r="BA21" s="26"/>
      <c r="BB21" s="26"/>
      <c r="BC21" s="26"/>
      <c r="BD21" s="26"/>
      <c r="BE21" s="26"/>
      <c r="BF21" s="26"/>
      <c r="BG21" s="26"/>
      <c r="BH21" s="26"/>
      <c r="BI21" s="26"/>
      <c r="BJ21" s="26"/>
    </row>
    <row r="22" spans="1:62" ht="12.75" customHeight="1">
      <c r="A22" s="1119" t="s">
        <v>52</v>
      </c>
      <c r="B22" s="1076"/>
      <c r="C22" s="1076"/>
      <c r="D22" s="679"/>
      <c r="E22" s="167" t="s">
        <v>37</v>
      </c>
      <c r="F22" s="1126" t="str">
        <f>'Year 4'!F22:Z22</f>
        <v xml:space="preserve">Other - full time benefited </v>
      </c>
      <c r="G22" s="1063"/>
      <c r="H22" s="1063"/>
      <c r="I22" s="1063"/>
      <c r="J22" s="1063"/>
      <c r="K22" s="1063"/>
      <c r="L22" s="1063"/>
      <c r="M22" s="1063"/>
      <c r="N22" s="1063"/>
      <c r="O22" s="1063"/>
      <c r="P22" s="1063"/>
      <c r="Q22" s="1063"/>
      <c r="R22" s="1063"/>
      <c r="S22" s="1063"/>
      <c r="T22" s="1063"/>
      <c r="U22" s="1063"/>
      <c r="V22" s="1063"/>
      <c r="W22" s="1063"/>
      <c r="X22" s="1063"/>
      <c r="Y22" s="1063"/>
      <c r="Z22" s="1064"/>
      <c r="AA22" s="297">
        <f>IF('Year 1'!AT3&gt;0,('Year 6'!AA22*(1+'Year 1'!AT3)),'Year 1'!AA22)</f>
        <v>0</v>
      </c>
      <c r="AB22" s="342"/>
      <c r="AC22" s="1207"/>
      <c r="AD22" s="1125"/>
      <c r="AE22" s="36">
        <f t="shared" ref="AE22:AE34" si="7">AA22*AB22/12*D22</f>
        <v>0</v>
      </c>
      <c r="AF22" s="161"/>
      <c r="AG22" s="190">
        <f>(AE22*DATA!A$5)+(DATA!A$4*AB22)</f>
        <v>0</v>
      </c>
      <c r="AH22" s="357"/>
      <c r="AI22" s="1116"/>
      <c r="AJ22" s="1254"/>
      <c r="AK22" s="94">
        <f t="shared" ref="AK22:AK34" si="8">AA22*AH22/12*D22</f>
        <v>0</v>
      </c>
      <c r="AL22" s="594"/>
      <c r="AM22" s="568">
        <f>(AK22*DATA!A$5)+(DATA!A$4*AH22)</f>
        <v>0</v>
      </c>
      <c r="AN22" s="99">
        <f t="shared" si="4"/>
        <v>0</v>
      </c>
      <c r="AO22" s="615"/>
      <c r="AP22" s="61">
        <f t="shared" si="5"/>
        <v>0</v>
      </c>
      <c r="AQ22" s="26"/>
      <c r="AR22" s="26"/>
      <c r="AS22" s="26"/>
      <c r="AT22" s="26"/>
      <c r="AU22" s="26"/>
      <c r="AV22" s="26"/>
      <c r="AW22" s="26"/>
      <c r="AX22" s="26"/>
      <c r="AY22" s="26"/>
      <c r="AZ22" s="26"/>
      <c r="BA22" s="26"/>
      <c r="BB22" s="26"/>
      <c r="BC22" s="26"/>
      <c r="BD22" s="26"/>
      <c r="BE22" s="26"/>
      <c r="BF22" s="26"/>
      <c r="BG22" s="26"/>
      <c r="BH22" s="26"/>
      <c r="BI22" s="26"/>
      <c r="BJ22" s="26"/>
    </row>
    <row r="23" spans="1:62" ht="12.75" customHeight="1" outlineLevel="1">
      <c r="A23" s="1119" t="s">
        <v>54</v>
      </c>
      <c r="B23" s="1076"/>
      <c r="C23" s="1076"/>
      <c r="D23" s="677"/>
      <c r="E23" s="168" t="s">
        <v>37</v>
      </c>
      <c r="F23" s="1126" t="str">
        <f>'Year 4'!F28:Z28</f>
        <v xml:space="preserve">Other - full time benefited </v>
      </c>
      <c r="G23" s="1063"/>
      <c r="H23" s="1063"/>
      <c r="I23" s="1063"/>
      <c r="J23" s="1063"/>
      <c r="K23" s="1063"/>
      <c r="L23" s="1063"/>
      <c r="M23" s="1063"/>
      <c r="N23" s="1063"/>
      <c r="O23" s="1063"/>
      <c r="P23" s="1063"/>
      <c r="Q23" s="1063"/>
      <c r="R23" s="1063"/>
      <c r="S23" s="1063"/>
      <c r="T23" s="1063"/>
      <c r="U23" s="1063"/>
      <c r="V23" s="1063"/>
      <c r="W23" s="1063"/>
      <c r="X23" s="1063"/>
      <c r="Y23" s="1063"/>
      <c r="Z23" s="1064"/>
      <c r="AA23" s="297">
        <f>IF('Year 1'!AT3&gt;0,('Year 6'!AA23*(1+'Year 1'!AT3)),'Year 1'!AA23)</f>
        <v>0</v>
      </c>
      <c r="AB23" s="356"/>
      <c r="AC23" s="1207"/>
      <c r="AD23" s="1125"/>
      <c r="AE23" s="36">
        <f t="shared" ref="AE23:AE28" si="9">AA23*AB23/12*D23</f>
        <v>0</v>
      </c>
      <c r="AF23" s="161"/>
      <c r="AG23" s="190">
        <f>(AE23*DATA!A$5)+(DATA!A$4*AB23)</f>
        <v>0</v>
      </c>
      <c r="AH23" s="352"/>
      <c r="AI23" s="1116"/>
      <c r="AJ23" s="1254"/>
      <c r="AK23" s="94">
        <f t="shared" ref="AK23:AK28" si="10">AA23*AH23/12*D23</f>
        <v>0</v>
      </c>
      <c r="AL23" s="579"/>
      <c r="AM23" s="570">
        <f>(AK23*DATA!A$5)+(DATA!A$4*AH23)</f>
        <v>0</v>
      </c>
      <c r="AN23" s="99">
        <f t="shared" ref="AN23:AN28" si="11">AE23+AK23</f>
        <v>0</v>
      </c>
      <c r="AO23" s="615"/>
      <c r="AP23" s="61">
        <f t="shared" ref="AP23:AP28" si="12">AG23+AM23</f>
        <v>0</v>
      </c>
      <c r="AQ23" s="26"/>
      <c r="AR23" s="26"/>
      <c r="AS23" s="26"/>
      <c r="AT23" s="26"/>
      <c r="AU23" s="26"/>
      <c r="AV23" s="26"/>
      <c r="AW23" s="26"/>
      <c r="AX23" s="26"/>
      <c r="AY23" s="26"/>
      <c r="AZ23" s="26"/>
      <c r="BA23" s="26"/>
      <c r="BB23" s="26"/>
      <c r="BC23" s="26"/>
      <c r="BD23" s="26"/>
      <c r="BE23" s="26"/>
      <c r="BF23" s="26"/>
      <c r="BG23" s="26"/>
      <c r="BH23" s="26"/>
      <c r="BI23" s="26"/>
      <c r="BJ23" s="26"/>
    </row>
    <row r="24" spans="1:62" ht="12.75" customHeight="1" outlineLevel="1">
      <c r="A24" s="1119" t="s">
        <v>56</v>
      </c>
      <c r="B24" s="1076"/>
      <c r="C24" s="1076"/>
      <c r="D24" s="677"/>
      <c r="E24" s="168" t="s">
        <v>37</v>
      </c>
      <c r="F24" s="1126" t="str">
        <f>'Year 4'!F28:Z28</f>
        <v xml:space="preserve">Other - full time benefited </v>
      </c>
      <c r="G24" s="1063"/>
      <c r="H24" s="1063"/>
      <c r="I24" s="1063"/>
      <c r="J24" s="1063"/>
      <c r="K24" s="1063"/>
      <c r="L24" s="1063"/>
      <c r="M24" s="1063"/>
      <c r="N24" s="1063"/>
      <c r="O24" s="1063"/>
      <c r="P24" s="1063"/>
      <c r="Q24" s="1063"/>
      <c r="R24" s="1063"/>
      <c r="S24" s="1063"/>
      <c r="T24" s="1063"/>
      <c r="U24" s="1063"/>
      <c r="V24" s="1063"/>
      <c r="W24" s="1063"/>
      <c r="X24" s="1063"/>
      <c r="Y24" s="1063"/>
      <c r="Z24" s="1064"/>
      <c r="AA24" s="297">
        <f>IF('Year 1'!AT3&gt;0,('Year 6'!AA24*(1+'Year 1'!AT3)),'Year 1'!AA24)</f>
        <v>0</v>
      </c>
      <c r="AB24" s="356"/>
      <c r="AC24" s="1207"/>
      <c r="AD24" s="1125"/>
      <c r="AE24" s="36">
        <f t="shared" si="9"/>
        <v>0</v>
      </c>
      <c r="AF24" s="161"/>
      <c r="AG24" s="190">
        <f>(AE24*DATA!A$5)+(DATA!A$4*AB24)</f>
        <v>0</v>
      </c>
      <c r="AH24" s="352"/>
      <c r="AI24" s="1116"/>
      <c r="AJ24" s="1254"/>
      <c r="AK24" s="94">
        <f t="shared" si="10"/>
        <v>0</v>
      </c>
      <c r="AL24" s="579"/>
      <c r="AM24" s="570">
        <f>(AK24*DATA!A$5)+(DATA!A$4*AH24)</f>
        <v>0</v>
      </c>
      <c r="AN24" s="99">
        <f t="shared" si="11"/>
        <v>0</v>
      </c>
      <c r="AO24" s="615"/>
      <c r="AP24" s="61">
        <f t="shared" si="12"/>
        <v>0</v>
      </c>
      <c r="AQ24" s="26"/>
      <c r="AR24" s="26"/>
      <c r="AS24" s="26"/>
      <c r="AT24" s="26"/>
      <c r="AU24" s="26"/>
      <c r="AV24" s="26"/>
      <c r="AW24" s="26"/>
      <c r="AX24" s="26"/>
      <c r="AY24" s="26"/>
      <c r="AZ24" s="26"/>
      <c r="BA24" s="26"/>
      <c r="BB24" s="26"/>
      <c r="BC24" s="26"/>
      <c r="BD24" s="26"/>
      <c r="BE24" s="26"/>
      <c r="BF24" s="26"/>
      <c r="BG24" s="26"/>
      <c r="BH24" s="26"/>
      <c r="BI24" s="26"/>
      <c r="BJ24" s="26"/>
    </row>
    <row r="25" spans="1:62" ht="12.75" customHeight="1" outlineLevel="1">
      <c r="A25" s="1119" t="s">
        <v>57</v>
      </c>
      <c r="B25" s="1076"/>
      <c r="C25" s="1076"/>
      <c r="D25" s="677"/>
      <c r="E25" s="168" t="s">
        <v>37</v>
      </c>
      <c r="F25" s="1126" t="str">
        <f>'Year 4'!F28:Z28</f>
        <v xml:space="preserve">Other - full time benefited </v>
      </c>
      <c r="G25" s="1063"/>
      <c r="H25" s="1063"/>
      <c r="I25" s="1063"/>
      <c r="J25" s="1063"/>
      <c r="K25" s="1063"/>
      <c r="L25" s="1063"/>
      <c r="M25" s="1063"/>
      <c r="N25" s="1063"/>
      <c r="O25" s="1063"/>
      <c r="P25" s="1063"/>
      <c r="Q25" s="1063"/>
      <c r="R25" s="1063"/>
      <c r="S25" s="1063"/>
      <c r="T25" s="1063"/>
      <c r="U25" s="1063"/>
      <c r="V25" s="1063"/>
      <c r="W25" s="1063"/>
      <c r="X25" s="1063"/>
      <c r="Y25" s="1063"/>
      <c r="Z25" s="1064"/>
      <c r="AA25" s="297">
        <f>IF('Year 1'!AT3&gt;0,('Year 6'!AA25*(1+'Year 1'!AT3)),'Year 1'!AA25)</f>
        <v>0</v>
      </c>
      <c r="AB25" s="356"/>
      <c r="AC25" s="1207"/>
      <c r="AD25" s="1125"/>
      <c r="AE25" s="36">
        <f t="shared" si="9"/>
        <v>0</v>
      </c>
      <c r="AF25" s="161"/>
      <c r="AG25" s="190">
        <f>(AE25*DATA!A$5)+(DATA!A$4*AB25)</f>
        <v>0</v>
      </c>
      <c r="AH25" s="352"/>
      <c r="AI25" s="1116"/>
      <c r="AJ25" s="1254"/>
      <c r="AK25" s="94">
        <f t="shared" si="10"/>
        <v>0</v>
      </c>
      <c r="AL25" s="579"/>
      <c r="AM25" s="570">
        <f>(AK25*DATA!A$5)+(DATA!A$4*AH25)</f>
        <v>0</v>
      </c>
      <c r="AN25" s="99">
        <f t="shared" si="11"/>
        <v>0</v>
      </c>
      <c r="AO25" s="615"/>
      <c r="AP25" s="61">
        <f t="shared" si="12"/>
        <v>0</v>
      </c>
      <c r="AQ25" s="26"/>
      <c r="AR25" s="26"/>
      <c r="AS25" s="26"/>
      <c r="AT25" s="26"/>
      <c r="AU25" s="26"/>
      <c r="AV25" s="26"/>
      <c r="AW25" s="26"/>
      <c r="AX25" s="26"/>
      <c r="AY25" s="26"/>
      <c r="AZ25" s="26"/>
      <c r="BA25" s="26"/>
      <c r="BB25" s="26"/>
      <c r="BC25" s="26"/>
      <c r="BD25" s="26"/>
      <c r="BE25" s="26"/>
      <c r="BF25" s="26"/>
      <c r="BG25" s="26"/>
      <c r="BH25" s="26"/>
      <c r="BI25" s="26"/>
      <c r="BJ25" s="26"/>
    </row>
    <row r="26" spans="1:62" ht="12.75" customHeight="1" outlineLevel="1">
      <c r="A26" s="1119" t="s">
        <v>58</v>
      </c>
      <c r="B26" s="1076"/>
      <c r="C26" s="1076"/>
      <c r="D26" s="677"/>
      <c r="E26" s="168" t="s">
        <v>37</v>
      </c>
      <c r="F26" s="1126" t="str">
        <f>'Year 4'!F28:Z28</f>
        <v xml:space="preserve">Other - full time benefited </v>
      </c>
      <c r="G26" s="1063"/>
      <c r="H26" s="1063"/>
      <c r="I26" s="1063"/>
      <c r="J26" s="1063"/>
      <c r="K26" s="1063"/>
      <c r="L26" s="1063"/>
      <c r="M26" s="1063"/>
      <c r="N26" s="1063"/>
      <c r="O26" s="1063"/>
      <c r="P26" s="1063"/>
      <c r="Q26" s="1063"/>
      <c r="R26" s="1063"/>
      <c r="S26" s="1063"/>
      <c r="T26" s="1063"/>
      <c r="U26" s="1063"/>
      <c r="V26" s="1063"/>
      <c r="W26" s="1063"/>
      <c r="X26" s="1063"/>
      <c r="Y26" s="1063"/>
      <c r="Z26" s="1064"/>
      <c r="AA26" s="297">
        <f>IF('Year 1'!AT3&gt;0,('Year 6'!AA26*(1+'Year 1'!AT3)),'Year 1'!AA26)</f>
        <v>0</v>
      </c>
      <c r="AB26" s="356"/>
      <c r="AC26" s="1207"/>
      <c r="AD26" s="1125"/>
      <c r="AE26" s="36">
        <f t="shared" si="9"/>
        <v>0</v>
      </c>
      <c r="AF26" s="161"/>
      <c r="AG26" s="190">
        <f>(AE26*DATA!A$5)+(DATA!A$4*AB26)</f>
        <v>0</v>
      </c>
      <c r="AH26" s="352"/>
      <c r="AI26" s="1116"/>
      <c r="AJ26" s="1254"/>
      <c r="AK26" s="94">
        <f t="shared" si="10"/>
        <v>0</v>
      </c>
      <c r="AL26" s="579"/>
      <c r="AM26" s="570">
        <f>(AK26*DATA!A$5)+(DATA!A$4*AH26)</f>
        <v>0</v>
      </c>
      <c r="AN26" s="99">
        <f t="shared" si="11"/>
        <v>0</v>
      </c>
      <c r="AO26" s="615"/>
      <c r="AP26" s="61">
        <f t="shared" si="12"/>
        <v>0</v>
      </c>
      <c r="AQ26" s="26"/>
      <c r="AR26" s="26"/>
      <c r="AS26" s="26"/>
      <c r="AT26" s="26"/>
      <c r="AU26" s="26"/>
      <c r="AV26" s="26"/>
      <c r="AW26" s="26"/>
      <c r="AX26" s="26"/>
      <c r="AY26" s="26"/>
      <c r="AZ26" s="26"/>
      <c r="BA26" s="26"/>
      <c r="BB26" s="26"/>
      <c r="BC26" s="26"/>
      <c r="BD26" s="26"/>
      <c r="BE26" s="26"/>
      <c r="BF26" s="26"/>
      <c r="BG26" s="26"/>
      <c r="BH26" s="26"/>
      <c r="BI26" s="26"/>
      <c r="BJ26" s="26"/>
    </row>
    <row r="27" spans="1:62" ht="12.75" customHeight="1" outlineLevel="1">
      <c r="A27" s="1119" t="s">
        <v>59</v>
      </c>
      <c r="B27" s="1076"/>
      <c r="C27" s="1076"/>
      <c r="D27" s="677"/>
      <c r="E27" s="168" t="s">
        <v>37</v>
      </c>
      <c r="F27" s="1126" t="str">
        <f>'Year 4'!F28:Z28</f>
        <v xml:space="preserve">Other - full time benefited </v>
      </c>
      <c r="G27" s="1063"/>
      <c r="H27" s="1063"/>
      <c r="I27" s="1063"/>
      <c r="J27" s="1063"/>
      <c r="K27" s="1063"/>
      <c r="L27" s="1063"/>
      <c r="M27" s="1063"/>
      <c r="N27" s="1063"/>
      <c r="O27" s="1063"/>
      <c r="P27" s="1063"/>
      <c r="Q27" s="1063"/>
      <c r="R27" s="1063"/>
      <c r="S27" s="1063"/>
      <c r="T27" s="1063"/>
      <c r="U27" s="1063"/>
      <c r="V27" s="1063"/>
      <c r="W27" s="1063"/>
      <c r="X27" s="1063"/>
      <c r="Y27" s="1063"/>
      <c r="Z27" s="1064"/>
      <c r="AA27" s="297">
        <f>IF('Year 1'!AT3&gt;0,('Year 6'!AA27*(1+'Year 1'!AT3)),'Year 1'!AA27)</f>
        <v>0</v>
      </c>
      <c r="AB27" s="356"/>
      <c r="AC27" s="1207"/>
      <c r="AD27" s="1125"/>
      <c r="AE27" s="36">
        <f t="shared" si="9"/>
        <v>0</v>
      </c>
      <c r="AF27" s="161"/>
      <c r="AG27" s="190">
        <f>(AE27*DATA!A$5)+(DATA!A$4*AB27)</f>
        <v>0</v>
      </c>
      <c r="AH27" s="352"/>
      <c r="AI27" s="1116"/>
      <c r="AJ27" s="1254"/>
      <c r="AK27" s="94">
        <f t="shared" si="10"/>
        <v>0</v>
      </c>
      <c r="AL27" s="579"/>
      <c r="AM27" s="570">
        <f>(AK27*DATA!A$5)+(DATA!A$4*AH27)</f>
        <v>0</v>
      </c>
      <c r="AN27" s="99">
        <f t="shared" si="11"/>
        <v>0</v>
      </c>
      <c r="AO27" s="615"/>
      <c r="AP27" s="61">
        <f t="shared" si="12"/>
        <v>0</v>
      </c>
      <c r="AQ27" s="26"/>
      <c r="AR27" s="26"/>
      <c r="AS27" s="26"/>
      <c r="AT27" s="26"/>
      <c r="AU27" s="26"/>
      <c r="AV27" s="26"/>
      <c r="AW27" s="26"/>
      <c r="AX27" s="26"/>
      <c r="AY27" s="26"/>
      <c r="AZ27" s="26"/>
      <c r="BA27" s="26"/>
      <c r="BB27" s="26"/>
      <c r="BC27" s="26"/>
      <c r="BD27" s="26"/>
      <c r="BE27" s="26"/>
      <c r="BF27" s="26"/>
      <c r="BG27" s="26"/>
      <c r="BH27" s="26"/>
      <c r="BI27" s="26"/>
      <c r="BJ27" s="26"/>
    </row>
    <row r="28" spans="1:62" ht="12.75" customHeight="1" outlineLevel="1">
      <c r="A28" s="1119" t="s">
        <v>60</v>
      </c>
      <c r="B28" s="1076"/>
      <c r="C28" s="1076"/>
      <c r="D28" s="677"/>
      <c r="E28" s="168" t="s">
        <v>37</v>
      </c>
      <c r="F28" s="1126" t="str">
        <f>'Year 4'!F28:Z28</f>
        <v xml:space="preserve">Other - full time benefited </v>
      </c>
      <c r="G28" s="1063"/>
      <c r="H28" s="1063"/>
      <c r="I28" s="1063"/>
      <c r="J28" s="1063"/>
      <c r="K28" s="1063"/>
      <c r="L28" s="1063"/>
      <c r="M28" s="1063"/>
      <c r="N28" s="1063"/>
      <c r="O28" s="1063"/>
      <c r="P28" s="1063"/>
      <c r="Q28" s="1063"/>
      <c r="R28" s="1063"/>
      <c r="S28" s="1063"/>
      <c r="T28" s="1063"/>
      <c r="U28" s="1063"/>
      <c r="V28" s="1063"/>
      <c r="W28" s="1063"/>
      <c r="X28" s="1063"/>
      <c r="Y28" s="1063"/>
      <c r="Z28" s="1064"/>
      <c r="AA28" s="297">
        <f>IF('Year 1'!AT3&gt;0,('Year 6'!AA28*(1+'Year 1'!AT3)),'Year 1'!AA28)</f>
        <v>0</v>
      </c>
      <c r="AB28" s="356"/>
      <c r="AC28" s="1207"/>
      <c r="AD28" s="1125"/>
      <c r="AE28" s="36">
        <f t="shared" si="9"/>
        <v>0</v>
      </c>
      <c r="AF28" s="161"/>
      <c r="AG28" s="190">
        <f>(AE28*DATA!A$5)+(DATA!A$4*AB28)</f>
        <v>0</v>
      </c>
      <c r="AH28" s="352"/>
      <c r="AI28" s="1116"/>
      <c r="AJ28" s="1254"/>
      <c r="AK28" s="94">
        <f t="shared" si="10"/>
        <v>0</v>
      </c>
      <c r="AL28" s="579"/>
      <c r="AM28" s="570">
        <f>(AK28*DATA!A$5)+(DATA!A$4*AH28)</f>
        <v>0</v>
      </c>
      <c r="AN28" s="99">
        <f t="shared" si="11"/>
        <v>0</v>
      </c>
      <c r="AO28" s="615"/>
      <c r="AP28" s="61">
        <f t="shared" si="12"/>
        <v>0</v>
      </c>
      <c r="AQ28" s="26"/>
      <c r="AR28" s="26"/>
      <c r="AS28" s="26"/>
      <c r="AT28" s="26"/>
      <c r="AU28" s="26"/>
      <c r="AV28" s="26"/>
      <c r="AW28" s="26"/>
      <c r="AX28" s="26"/>
      <c r="AY28" s="26"/>
      <c r="AZ28" s="26"/>
      <c r="BA28" s="26"/>
      <c r="BB28" s="26"/>
      <c r="BC28" s="26"/>
      <c r="BD28" s="26"/>
      <c r="BE28" s="26"/>
      <c r="BF28" s="26"/>
      <c r="BG28" s="26"/>
      <c r="BH28" s="26"/>
      <c r="BI28" s="26"/>
      <c r="BJ28" s="26"/>
    </row>
    <row r="29" spans="1:62" ht="12.75" customHeight="1" outlineLevel="1">
      <c r="A29" s="1119" t="s">
        <v>61</v>
      </c>
      <c r="B29" s="1076"/>
      <c r="C29" s="1076"/>
      <c r="D29" s="680"/>
      <c r="E29" s="168" t="s">
        <v>37</v>
      </c>
      <c r="F29" s="1126" t="str">
        <f>'Year 4'!F29:Z29</f>
        <v xml:space="preserve">Other - full time benefited </v>
      </c>
      <c r="G29" s="1126"/>
      <c r="H29" s="1126"/>
      <c r="I29" s="1126"/>
      <c r="J29" s="1126"/>
      <c r="K29" s="1126"/>
      <c r="L29" s="1126"/>
      <c r="M29" s="1126"/>
      <c r="N29" s="1126"/>
      <c r="O29" s="1126"/>
      <c r="P29" s="1126"/>
      <c r="Q29" s="1126"/>
      <c r="R29" s="1126"/>
      <c r="S29" s="1126"/>
      <c r="T29" s="1126"/>
      <c r="U29" s="1126"/>
      <c r="V29" s="1126"/>
      <c r="W29" s="1126"/>
      <c r="X29" s="1126"/>
      <c r="Y29" s="1126"/>
      <c r="Z29" s="1300"/>
      <c r="AA29" s="297">
        <f>IF('Year 1'!AT3&gt;0,('Year 6'!AA29*(1+'Year 1'!AT3)),'Year 1'!AA29)</f>
        <v>0</v>
      </c>
      <c r="AB29" s="356"/>
      <c r="AC29" s="1252"/>
      <c r="AD29" s="1125"/>
      <c r="AE29" s="36">
        <f t="shared" si="7"/>
        <v>0</v>
      </c>
      <c r="AF29" s="161"/>
      <c r="AG29" s="190">
        <f>(AE29*DATA!A$5)+(DATA!A$4*AB29)</f>
        <v>0</v>
      </c>
      <c r="AH29" s="351"/>
      <c r="AI29" s="1252"/>
      <c r="AJ29" s="1254"/>
      <c r="AK29" s="94">
        <f t="shared" si="8"/>
        <v>0</v>
      </c>
      <c r="AL29" s="594"/>
      <c r="AM29" s="569">
        <f>(AK29*DATA!A$5)+(DATA!A$4*AH29)</f>
        <v>0</v>
      </c>
      <c r="AN29" s="99">
        <f t="shared" si="4"/>
        <v>0</v>
      </c>
      <c r="AO29" s="615"/>
      <c r="AP29" s="61">
        <f t="shared" si="5"/>
        <v>0</v>
      </c>
      <c r="AQ29" s="26"/>
      <c r="AR29" s="26"/>
      <c r="AS29" s="26"/>
      <c r="AT29" s="26"/>
      <c r="AU29" s="26"/>
      <c r="AV29" s="26"/>
      <c r="AW29" s="26"/>
      <c r="AX29" s="26"/>
      <c r="AY29" s="26"/>
      <c r="AZ29" s="26"/>
      <c r="BA29" s="26"/>
      <c r="BB29" s="26"/>
      <c r="BC29" s="26"/>
      <c r="BD29" s="26"/>
      <c r="BE29" s="26"/>
      <c r="BF29" s="26"/>
      <c r="BG29" s="26"/>
      <c r="BH29" s="26"/>
      <c r="BI29" s="26"/>
      <c r="BJ29" s="26"/>
    </row>
    <row r="30" spans="1:62" ht="12.75" customHeight="1" outlineLevel="1">
      <c r="A30" s="1119" t="s">
        <v>62</v>
      </c>
      <c r="B30" s="1076"/>
      <c r="C30" s="1076"/>
      <c r="D30" s="677"/>
      <c r="E30" s="168" t="s">
        <v>37</v>
      </c>
      <c r="F30" s="1126" t="str">
        <f>'Year 4'!F30:Z30</f>
        <v xml:space="preserve">Other - full time benefited </v>
      </c>
      <c r="G30" s="1063"/>
      <c r="H30" s="1063"/>
      <c r="I30" s="1063"/>
      <c r="J30" s="1063"/>
      <c r="K30" s="1063"/>
      <c r="L30" s="1063"/>
      <c r="M30" s="1063"/>
      <c r="N30" s="1063"/>
      <c r="O30" s="1063"/>
      <c r="P30" s="1063"/>
      <c r="Q30" s="1063"/>
      <c r="R30" s="1063"/>
      <c r="S30" s="1063"/>
      <c r="T30" s="1063"/>
      <c r="U30" s="1063"/>
      <c r="V30" s="1063"/>
      <c r="W30" s="1063"/>
      <c r="X30" s="1063"/>
      <c r="Y30" s="1063"/>
      <c r="Z30" s="1064"/>
      <c r="AA30" s="297">
        <f>IF('Year 1'!AT3&gt;0,('Year 6'!AA30*(1+'Year 1'!AT3)),'Year 1'!AA30)</f>
        <v>0</v>
      </c>
      <c r="AB30" s="356"/>
      <c r="AC30" s="1207"/>
      <c r="AD30" s="1125"/>
      <c r="AE30" s="36">
        <f t="shared" si="7"/>
        <v>0</v>
      </c>
      <c r="AF30" s="161"/>
      <c r="AG30" s="190">
        <f>(AE30*DATA!A$5)+(DATA!A$4*AB30)</f>
        <v>0</v>
      </c>
      <c r="AH30" s="352"/>
      <c r="AI30" s="1116"/>
      <c r="AJ30" s="1117"/>
      <c r="AK30" s="94">
        <f t="shared" si="8"/>
        <v>0</v>
      </c>
      <c r="AL30" s="579"/>
      <c r="AM30" s="570">
        <f>(AK30*DATA!A$5)+(DATA!A$4*AH30)</f>
        <v>0</v>
      </c>
      <c r="AN30" s="99">
        <f t="shared" si="4"/>
        <v>0</v>
      </c>
      <c r="AO30" s="615"/>
      <c r="AP30" s="61">
        <f t="shared" si="5"/>
        <v>0</v>
      </c>
      <c r="AQ30" s="26"/>
      <c r="AR30" s="26"/>
      <c r="AS30" s="26"/>
      <c r="AT30" s="26"/>
      <c r="AU30" s="26"/>
      <c r="AV30" s="26"/>
      <c r="AW30" s="26"/>
      <c r="AX30" s="26"/>
      <c r="AY30" s="26"/>
      <c r="AZ30" s="26"/>
      <c r="BA30" s="26"/>
      <c r="BB30" s="26"/>
      <c r="BC30" s="26"/>
      <c r="BD30" s="26"/>
      <c r="BE30" s="26"/>
      <c r="BF30" s="26"/>
      <c r="BG30" s="26"/>
      <c r="BH30" s="26"/>
      <c r="BI30" s="26"/>
      <c r="BJ30" s="26"/>
    </row>
    <row r="31" spans="1:62" ht="12.75" customHeight="1" outlineLevel="1">
      <c r="A31" s="1119" t="s">
        <v>63</v>
      </c>
      <c r="B31" s="1076"/>
      <c r="C31" s="1076"/>
      <c r="D31" s="677"/>
      <c r="E31" s="168" t="s">
        <v>37</v>
      </c>
      <c r="F31" s="1126" t="str">
        <f>'Year 4'!F31:Z31</f>
        <v xml:space="preserve">Other - part time undergrad student </v>
      </c>
      <c r="G31" s="1063"/>
      <c r="H31" s="1063"/>
      <c r="I31" s="1063"/>
      <c r="J31" s="1063"/>
      <c r="K31" s="1063"/>
      <c r="L31" s="1063"/>
      <c r="M31" s="1063"/>
      <c r="N31" s="1063"/>
      <c r="O31" s="1063"/>
      <c r="P31" s="1063"/>
      <c r="Q31" s="1063"/>
      <c r="R31" s="1063"/>
      <c r="S31" s="1063"/>
      <c r="T31" s="1063"/>
      <c r="U31" s="1063"/>
      <c r="V31" s="1063"/>
      <c r="W31" s="1063"/>
      <c r="X31" s="1063"/>
      <c r="Y31" s="1063"/>
      <c r="Z31" s="1064"/>
      <c r="AA31" s="297">
        <f>IF('Year 1'!AT3&gt;0,('Year 6'!AA31*(1+'Year 1'!AT3)),'Year 1'!AA31)</f>
        <v>0</v>
      </c>
      <c r="AB31" s="356"/>
      <c r="AC31" s="1252"/>
      <c r="AD31" s="1125"/>
      <c r="AE31" s="36">
        <f t="shared" si="7"/>
        <v>0</v>
      </c>
      <c r="AF31" s="161"/>
      <c r="AG31" s="190">
        <f>AE31*DATA!A3</f>
        <v>0</v>
      </c>
      <c r="AH31" s="352"/>
      <c r="AI31" s="1252"/>
      <c r="AJ31" s="1117"/>
      <c r="AK31" s="94">
        <f t="shared" si="8"/>
        <v>0</v>
      </c>
      <c r="AL31" s="579"/>
      <c r="AM31" s="570">
        <f>AK31*DATA!A3</f>
        <v>0</v>
      </c>
      <c r="AN31" s="68">
        <f t="shared" si="4"/>
        <v>0</v>
      </c>
      <c r="AO31" s="615"/>
      <c r="AP31" s="61">
        <f t="shared" si="5"/>
        <v>0</v>
      </c>
      <c r="AQ31" s="26"/>
      <c r="AR31" s="26"/>
      <c r="AS31" s="26"/>
      <c r="AT31" s="26"/>
      <c r="AU31" s="26"/>
      <c r="AV31" s="26"/>
      <c r="AW31" s="26"/>
      <c r="AX31" s="26"/>
      <c r="AY31" s="26"/>
      <c r="AZ31" s="26"/>
      <c r="BA31" s="26"/>
      <c r="BB31" s="26"/>
      <c r="BC31" s="26"/>
      <c r="BD31" s="26"/>
      <c r="BE31" s="26"/>
      <c r="BF31" s="26"/>
      <c r="BG31" s="26"/>
      <c r="BH31" s="26"/>
      <c r="BI31" s="26"/>
      <c r="BJ31" s="26"/>
    </row>
    <row r="32" spans="1:62" ht="12.75" customHeight="1" outlineLevel="1">
      <c r="A32" s="1119" t="s">
        <v>65</v>
      </c>
      <c r="B32" s="1076"/>
      <c r="C32" s="1076"/>
      <c r="D32" s="681"/>
      <c r="E32" s="168" t="s">
        <v>37</v>
      </c>
      <c r="F32" s="1126" t="str">
        <f>'Year 4'!F32:Z32</f>
        <v xml:space="preserve">Other - part time undergrad student </v>
      </c>
      <c r="G32" s="1063"/>
      <c r="H32" s="1063"/>
      <c r="I32" s="1063"/>
      <c r="J32" s="1063"/>
      <c r="K32" s="1063"/>
      <c r="L32" s="1063"/>
      <c r="M32" s="1063"/>
      <c r="N32" s="1063"/>
      <c r="O32" s="1063"/>
      <c r="P32" s="1063"/>
      <c r="Q32" s="1063"/>
      <c r="R32" s="1063"/>
      <c r="S32" s="1063"/>
      <c r="T32" s="1063"/>
      <c r="U32" s="1063"/>
      <c r="V32" s="1063"/>
      <c r="W32" s="1063"/>
      <c r="X32" s="1063"/>
      <c r="Y32" s="1063"/>
      <c r="Z32" s="1064"/>
      <c r="AA32" s="297">
        <f>IF('Year 1'!AT3&gt;0,('Year 6'!AA32*(1+'Year 1'!AT3)),'Year 1'!AA32)</f>
        <v>0</v>
      </c>
      <c r="AB32" s="356"/>
      <c r="AC32" s="1207"/>
      <c r="AD32" s="1125"/>
      <c r="AE32" s="36">
        <f t="shared" si="7"/>
        <v>0</v>
      </c>
      <c r="AF32" s="161"/>
      <c r="AG32" s="190">
        <f>AE32*DATA!A3</f>
        <v>0</v>
      </c>
      <c r="AH32" s="352"/>
      <c r="AI32" s="1116"/>
      <c r="AJ32" s="1117"/>
      <c r="AK32" s="94">
        <f t="shared" si="8"/>
        <v>0</v>
      </c>
      <c r="AL32" s="594"/>
      <c r="AM32" s="570">
        <f>AK32*DATA!A3</f>
        <v>0</v>
      </c>
      <c r="AN32" s="68">
        <f t="shared" si="4"/>
        <v>0</v>
      </c>
      <c r="AO32" s="615"/>
      <c r="AP32" s="61">
        <f t="shared" si="5"/>
        <v>0</v>
      </c>
      <c r="AQ32" s="26"/>
      <c r="AR32" s="26"/>
      <c r="AS32" s="26"/>
      <c r="AT32" s="26"/>
      <c r="AU32" s="26"/>
      <c r="AV32" s="26"/>
      <c r="AW32" s="26"/>
      <c r="AX32" s="26"/>
      <c r="AY32" s="26"/>
      <c r="AZ32" s="26"/>
      <c r="BA32" s="26"/>
      <c r="BB32" s="26"/>
      <c r="BC32" s="26"/>
      <c r="BD32" s="26"/>
      <c r="BE32" s="26"/>
      <c r="BF32" s="26"/>
      <c r="BG32" s="26"/>
      <c r="BH32" s="26"/>
      <c r="BI32" s="26"/>
      <c r="BJ32" s="26"/>
    </row>
    <row r="33" spans="1:62" ht="12.75" customHeight="1" outlineLevel="1">
      <c r="A33" s="1119" t="s">
        <v>66</v>
      </c>
      <c r="B33" s="1076"/>
      <c r="C33" s="1076"/>
      <c r="D33" s="682"/>
      <c r="E33" s="168" t="s">
        <v>37</v>
      </c>
      <c r="F33" s="1126" t="str">
        <f>'Year 4'!F33:Z33</f>
        <v>Other - part time - Graduate Student Hourly</v>
      </c>
      <c r="G33" s="1063"/>
      <c r="H33" s="1063"/>
      <c r="I33" s="1063"/>
      <c r="J33" s="1063"/>
      <c r="K33" s="1063"/>
      <c r="L33" s="1063"/>
      <c r="M33" s="1063"/>
      <c r="N33" s="1063"/>
      <c r="O33" s="1063"/>
      <c r="P33" s="1063"/>
      <c r="Q33" s="1063"/>
      <c r="R33" s="1063"/>
      <c r="S33" s="1063"/>
      <c r="T33" s="1063"/>
      <c r="U33" s="1063"/>
      <c r="V33" s="1063"/>
      <c r="W33" s="1063"/>
      <c r="X33" s="1063"/>
      <c r="Y33" s="1063"/>
      <c r="Z33" s="1064"/>
      <c r="AA33" s="297">
        <f>IF('Year 1'!AT3&gt;0,('Year 6'!AA33*(1+'Year 1'!AT3)),'Year 1'!AA33)</f>
        <v>0</v>
      </c>
      <c r="AB33" s="356"/>
      <c r="AC33" s="1252"/>
      <c r="AD33" s="1125"/>
      <c r="AE33" s="36">
        <f t="shared" si="7"/>
        <v>0</v>
      </c>
      <c r="AF33" s="161"/>
      <c r="AG33" s="190">
        <f>AE33*DATA!A3</f>
        <v>0</v>
      </c>
      <c r="AH33" s="352"/>
      <c r="AI33" s="1252"/>
      <c r="AJ33" s="1117"/>
      <c r="AK33" s="94">
        <f t="shared" si="8"/>
        <v>0</v>
      </c>
      <c r="AL33" s="594"/>
      <c r="AM33" s="570">
        <f>AK33*DATA!A3</f>
        <v>0</v>
      </c>
      <c r="AN33" s="99">
        <f t="shared" si="4"/>
        <v>0</v>
      </c>
      <c r="AO33" s="615"/>
      <c r="AP33" s="645">
        <f t="shared" si="5"/>
        <v>0</v>
      </c>
      <c r="AQ33" s="26"/>
      <c r="AR33" s="26"/>
      <c r="AS33" s="26"/>
      <c r="AT33" s="26"/>
      <c r="AU33" s="26"/>
      <c r="AV33" s="26"/>
      <c r="AW33" s="26"/>
      <c r="AX33" s="26"/>
      <c r="AY33" s="26"/>
      <c r="AZ33" s="26"/>
      <c r="BA33" s="26"/>
      <c r="BB33" s="26"/>
      <c r="BC33" s="26"/>
      <c r="BD33" s="26"/>
      <c r="BE33" s="26"/>
      <c r="BF33" s="26"/>
      <c r="BG33" s="26"/>
      <c r="BH33" s="26"/>
      <c r="BI33" s="26"/>
      <c r="BJ33" s="26"/>
    </row>
    <row r="34" spans="1:62" ht="12.75" customHeight="1" outlineLevel="1">
      <c r="A34" s="1119" t="s">
        <v>68</v>
      </c>
      <c r="B34" s="1076"/>
      <c r="C34" s="1076"/>
      <c r="D34" s="677"/>
      <c r="E34" s="169" t="s">
        <v>37</v>
      </c>
      <c r="F34" s="1126" t="str">
        <f>'Year 4'!F34:Z34</f>
        <v>Other - part time</v>
      </c>
      <c r="G34" s="1063"/>
      <c r="H34" s="1063"/>
      <c r="I34" s="1063"/>
      <c r="J34" s="1063"/>
      <c r="K34" s="1063"/>
      <c r="L34" s="1063"/>
      <c r="M34" s="1063"/>
      <c r="N34" s="1063"/>
      <c r="O34" s="1063"/>
      <c r="P34" s="1063"/>
      <c r="Q34" s="1063"/>
      <c r="R34" s="1063"/>
      <c r="S34" s="1063"/>
      <c r="T34" s="1063"/>
      <c r="U34" s="1063"/>
      <c r="V34" s="1063"/>
      <c r="W34" s="1063"/>
      <c r="X34" s="1063"/>
      <c r="Y34" s="1063"/>
      <c r="Z34" s="1064"/>
      <c r="AA34" s="297">
        <f>IF('Year 1'!AT3&gt;0,('Year 6'!AA34*(1+'Year 1'!AT3)),'Year 1'!AA34)</f>
        <v>0</v>
      </c>
      <c r="AB34" s="356"/>
      <c r="AC34" s="260"/>
      <c r="AD34" s="231"/>
      <c r="AE34" s="36">
        <f t="shared" si="7"/>
        <v>0</v>
      </c>
      <c r="AF34" s="161"/>
      <c r="AG34" s="191">
        <f>AE34*DATA!A3</f>
        <v>0</v>
      </c>
      <c r="AH34" s="359"/>
      <c r="AI34" s="197"/>
      <c r="AJ34" s="198"/>
      <c r="AK34" s="100">
        <f t="shared" si="8"/>
        <v>0</v>
      </c>
      <c r="AL34" s="594"/>
      <c r="AM34" s="572">
        <f>AK34*DATA!A3</f>
        <v>0</v>
      </c>
      <c r="AN34" s="101">
        <f t="shared" si="4"/>
        <v>0</v>
      </c>
      <c r="AO34" s="622"/>
      <c r="AP34" s="103">
        <f t="shared" si="5"/>
        <v>0</v>
      </c>
      <c r="AQ34" s="26"/>
      <c r="AR34" s="26"/>
      <c r="AS34" s="26"/>
      <c r="AT34" s="26"/>
      <c r="AU34" s="26"/>
      <c r="AV34" s="26"/>
      <c r="AW34" s="26"/>
      <c r="AX34" s="26"/>
      <c r="AY34" s="26"/>
      <c r="AZ34" s="26"/>
      <c r="BA34" s="26"/>
      <c r="BB34" s="26"/>
      <c r="BC34" s="26"/>
      <c r="BD34" s="26"/>
      <c r="BE34" s="26"/>
      <c r="BF34" s="26"/>
      <c r="BG34" s="26"/>
      <c r="BH34" s="26"/>
      <c r="BI34" s="26"/>
      <c r="BJ34" s="26"/>
    </row>
    <row r="35" spans="1:62" ht="13.5" customHeight="1">
      <c r="A35" s="1133" t="s">
        <v>70</v>
      </c>
      <c r="B35" s="1134"/>
      <c r="C35" s="1209">
        <f>SUM(D17:D34)</f>
        <v>0</v>
      </c>
      <c r="D35" s="1134"/>
      <c r="E35" s="170" t="s">
        <v>37</v>
      </c>
      <c r="F35" s="1278" t="s">
        <v>71</v>
      </c>
      <c r="G35" s="1134"/>
      <c r="H35" s="1134"/>
      <c r="I35" s="1134"/>
      <c r="J35" s="1134"/>
      <c r="K35" s="1134"/>
      <c r="L35" s="1134"/>
      <c r="M35" s="1134"/>
      <c r="N35" s="1134"/>
      <c r="O35" s="1134"/>
      <c r="P35" s="1134"/>
      <c r="Q35" s="1134"/>
      <c r="R35" s="1134"/>
      <c r="S35" s="1134"/>
      <c r="T35" s="1134"/>
      <c r="U35" s="1134"/>
      <c r="V35" s="1134"/>
      <c r="W35" s="1134"/>
      <c r="X35" s="1134"/>
      <c r="Y35" s="1134"/>
      <c r="Z35" s="1134"/>
      <c r="AA35" s="1134"/>
      <c r="AB35" s="1134"/>
      <c r="AC35" s="1134"/>
      <c r="AD35" s="1134"/>
      <c r="AE35" s="1279"/>
      <c r="AF35" s="161"/>
      <c r="AG35" s="193">
        <f>SUM(AE17:AG34)</f>
        <v>0</v>
      </c>
      <c r="AH35" s="1324"/>
      <c r="AI35" s="1325"/>
      <c r="AJ35" s="1326"/>
      <c r="AK35" s="711"/>
      <c r="AL35" s="594"/>
      <c r="AM35" s="40">
        <f>SUM(AK17:AM34)</f>
        <v>0</v>
      </c>
      <c r="AN35" s="575"/>
      <c r="AO35" s="624"/>
      <c r="AP35" s="102">
        <f>SUM(AN17:AP34)</f>
        <v>0</v>
      </c>
      <c r="AQ35" s="26"/>
      <c r="AR35" s="26"/>
      <c r="AS35" s="26"/>
      <c r="AT35" s="26"/>
      <c r="AU35" s="26"/>
      <c r="AV35" s="26"/>
      <c r="AW35" s="26"/>
      <c r="AX35" s="26"/>
      <c r="AY35" s="26"/>
      <c r="AZ35" s="26"/>
      <c r="BA35" s="26"/>
      <c r="BB35" s="26"/>
      <c r="BC35" s="26"/>
      <c r="BD35" s="26"/>
      <c r="BE35" s="26"/>
      <c r="BF35" s="26"/>
      <c r="BG35" s="26"/>
      <c r="BH35" s="26"/>
      <c r="BI35" s="26"/>
      <c r="BJ35" s="26"/>
    </row>
    <row r="36" spans="1:62" ht="13.5" customHeight="1" thickBot="1">
      <c r="A36" s="1309" t="s">
        <v>72</v>
      </c>
      <c r="B36" s="1148"/>
      <c r="C36" s="1148"/>
      <c r="D36" s="1148"/>
      <c r="E36" s="1148"/>
      <c r="F36" s="1148"/>
      <c r="G36" s="1148"/>
      <c r="H36" s="1148"/>
      <c r="I36" s="1148"/>
      <c r="J36" s="1148"/>
      <c r="K36" s="1148"/>
      <c r="L36" s="1148"/>
      <c r="M36" s="1148"/>
      <c r="N36" s="1148"/>
      <c r="O36" s="1148"/>
      <c r="P36" s="1148"/>
      <c r="Q36" s="1148"/>
      <c r="R36" s="1148"/>
      <c r="S36" s="1148"/>
      <c r="T36" s="1148"/>
      <c r="U36" s="1148"/>
      <c r="V36" s="1148"/>
      <c r="W36" s="1148"/>
      <c r="X36" s="1148"/>
      <c r="Y36" s="1148"/>
      <c r="Z36" s="1148"/>
      <c r="AA36" s="1148"/>
      <c r="AB36" s="1148"/>
      <c r="AC36" s="1148"/>
      <c r="AD36" s="1148"/>
      <c r="AE36" s="1281"/>
      <c r="AF36" s="41"/>
      <c r="AG36" s="173">
        <f>AG15+AG35</f>
        <v>0</v>
      </c>
      <c r="AH36" s="1327"/>
      <c r="AI36" s="1328"/>
      <c r="AJ36" s="1326"/>
      <c r="AK36" s="647"/>
      <c r="AL36" s="594"/>
      <c r="AM36" s="175">
        <f>AM15+AM35</f>
        <v>0</v>
      </c>
      <c r="AN36" s="278"/>
      <c r="AO36" s="619"/>
      <c r="AP36" s="626">
        <f>AP15+AP35</f>
        <v>0</v>
      </c>
      <c r="AQ36" s="26"/>
      <c r="AR36" s="26"/>
      <c r="AS36" s="26"/>
      <c r="AT36" s="26"/>
      <c r="AU36" s="26"/>
      <c r="AV36" s="26"/>
      <c r="AW36" s="26"/>
      <c r="AX36" s="26"/>
      <c r="AY36" s="26"/>
      <c r="AZ36" s="26"/>
      <c r="BA36" s="26"/>
      <c r="BB36" s="26"/>
      <c r="BC36" s="26"/>
      <c r="BD36" s="26"/>
      <c r="BE36" s="26"/>
      <c r="BF36" s="26"/>
      <c r="BG36" s="26"/>
      <c r="BH36" s="26"/>
      <c r="BI36" s="26"/>
      <c r="BJ36" s="26"/>
    </row>
    <row r="37" spans="1:62" ht="12.75" customHeight="1">
      <c r="A37" s="1310" t="s">
        <v>28</v>
      </c>
      <c r="B37" s="1283"/>
      <c r="C37" s="1283"/>
      <c r="D37" s="1283"/>
      <c r="E37" s="1283"/>
      <c r="F37" s="1283"/>
      <c r="G37" s="1283"/>
      <c r="H37" s="1283"/>
      <c r="I37" s="1283"/>
      <c r="J37" s="1283"/>
      <c r="K37" s="1283"/>
      <c r="L37" s="1283"/>
      <c r="M37" s="1283"/>
      <c r="N37" s="1283"/>
      <c r="O37" s="1283"/>
      <c r="P37" s="1283"/>
      <c r="Q37" s="1283"/>
      <c r="R37" s="1283"/>
      <c r="S37" s="1283"/>
      <c r="T37" s="1283"/>
      <c r="U37" s="1283"/>
      <c r="V37" s="1283"/>
      <c r="W37" s="1283"/>
      <c r="X37" s="1283"/>
      <c r="Y37" s="1283"/>
      <c r="Z37" s="1283"/>
      <c r="AA37" s="1283"/>
      <c r="AB37" s="1283"/>
      <c r="AC37" s="1283"/>
      <c r="AD37" s="1283"/>
      <c r="AE37" s="1283"/>
      <c r="AF37" s="171"/>
      <c r="AG37" s="655"/>
      <c r="AH37" s="1327"/>
      <c r="AI37" s="1328"/>
      <c r="AJ37" s="1326"/>
      <c r="AK37" s="648"/>
      <c r="AL37" s="704"/>
      <c r="AM37" s="620"/>
      <c r="AN37" s="1263">
        <f>IF(AM65&gt;25000,(25000),(AM65))</f>
        <v>0</v>
      </c>
      <c r="AO37" s="579"/>
      <c r="AP37" s="620"/>
      <c r="AQ37" s="26"/>
      <c r="AR37" s="26"/>
      <c r="AS37" s="26"/>
      <c r="AT37" s="26"/>
      <c r="AU37" s="26"/>
      <c r="AV37" s="26"/>
      <c r="AW37" s="26"/>
      <c r="AX37" s="26"/>
      <c r="AY37" s="26"/>
      <c r="AZ37" s="26"/>
      <c r="BA37" s="26"/>
      <c r="BB37" s="26"/>
      <c r="BC37" s="26"/>
      <c r="BD37" s="26"/>
      <c r="BE37" s="26"/>
      <c r="BF37" s="26"/>
      <c r="BG37" s="26"/>
      <c r="BH37" s="26"/>
      <c r="BI37" s="26"/>
      <c r="BJ37" s="26"/>
    </row>
    <row r="38" spans="1:62" ht="12.75" customHeight="1">
      <c r="A38" s="1042" t="s">
        <v>73</v>
      </c>
      <c r="B38" s="1220"/>
      <c r="C38" s="1220"/>
      <c r="D38" s="1220"/>
      <c r="E38" s="1220"/>
      <c r="F38" s="1220"/>
      <c r="G38" s="1221"/>
      <c r="H38" s="1149" t="str">
        <f>"1."</f>
        <v>1.</v>
      </c>
      <c r="I38" s="1069"/>
      <c r="J38" s="1069"/>
      <c r="K38" s="1129"/>
      <c r="L38" s="1060"/>
      <c r="M38" s="1060"/>
      <c r="N38" s="1060"/>
      <c r="O38" s="1060"/>
      <c r="P38" s="1060"/>
      <c r="Q38" s="1060"/>
      <c r="R38" s="1060"/>
      <c r="S38" s="1060"/>
      <c r="T38" s="1060"/>
      <c r="U38" s="1060"/>
      <c r="V38" s="1060"/>
      <c r="W38" s="1060"/>
      <c r="X38" s="1060"/>
      <c r="Y38" s="1060"/>
      <c r="Z38" s="1060"/>
      <c r="AA38" s="1060"/>
      <c r="AB38" s="1060"/>
      <c r="AC38" s="1060"/>
      <c r="AD38" s="1060"/>
      <c r="AE38" s="1060"/>
      <c r="AF38" s="1061"/>
      <c r="AG38" s="360"/>
      <c r="AH38" s="1327"/>
      <c r="AI38" s="1328"/>
      <c r="AJ38" s="1326"/>
      <c r="AK38" s="649">
        <f>IF(AG67&gt;25000,(25000),(AG67))</f>
        <v>0</v>
      </c>
      <c r="AL38" s="704"/>
      <c r="AM38" s="580"/>
      <c r="AN38" s="1264"/>
      <c r="AO38" s="579"/>
      <c r="AP38" s="61">
        <f t="shared" ref="AP38:AP47" si="13">AG38+AM38</f>
        <v>0</v>
      </c>
      <c r="AQ38" s="26"/>
      <c r="AR38" s="26"/>
      <c r="AS38" s="26"/>
      <c r="AT38" s="26"/>
      <c r="AU38" s="26"/>
      <c r="AV38" s="26"/>
      <c r="AW38" s="26"/>
      <c r="AX38" s="26"/>
      <c r="AY38" s="26"/>
      <c r="AZ38" s="26"/>
      <c r="BA38" s="26"/>
      <c r="BB38" s="26"/>
      <c r="BC38" s="26"/>
      <c r="BD38" s="26"/>
      <c r="BE38" s="26"/>
      <c r="BF38" s="26"/>
      <c r="BG38" s="26"/>
      <c r="BH38" s="26"/>
      <c r="BI38" s="26"/>
      <c r="BJ38" s="26"/>
    </row>
    <row r="39" spans="1:62" ht="12.75" customHeight="1">
      <c r="A39" s="1311"/>
      <c r="B39" s="1312"/>
      <c r="C39" s="1312"/>
      <c r="D39" s="1312"/>
      <c r="E39" s="1312"/>
      <c r="F39" s="1312"/>
      <c r="G39" s="1224"/>
      <c r="H39" s="1212" t="str">
        <f>"2."</f>
        <v>2.</v>
      </c>
      <c r="I39" s="1076"/>
      <c r="J39" s="1076"/>
      <c r="K39" s="1145"/>
      <c r="L39" s="1063"/>
      <c r="M39" s="1063"/>
      <c r="N39" s="1063"/>
      <c r="O39" s="1063"/>
      <c r="P39" s="1063"/>
      <c r="Q39" s="1063"/>
      <c r="R39" s="1063"/>
      <c r="S39" s="1063"/>
      <c r="T39" s="1063"/>
      <c r="U39" s="1063"/>
      <c r="V39" s="1063"/>
      <c r="W39" s="1063"/>
      <c r="X39" s="1063"/>
      <c r="Y39" s="1063"/>
      <c r="Z39" s="1063"/>
      <c r="AA39" s="1063"/>
      <c r="AB39" s="1063"/>
      <c r="AC39" s="1063"/>
      <c r="AD39" s="1063"/>
      <c r="AE39" s="1063"/>
      <c r="AF39" s="1064"/>
      <c r="AG39" s="360"/>
      <c r="AH39" s="1327"/>
      <c r="AI39" s="1328"/>
      <c r="AJ39" s="1326"/>
      <c r="AK39" s="649"/>
      <c r="AL39" s="594"/>
      <c r="AM39" s="580"/>
      <c r="AN39" s="1264"/>
      <c r="AO39" s="594"/>
      <c r="AP39" s="61">
        <f t="shared" si="13"/>
        <v>0</v>
      </c>
      <c r="AQ39" s="26"/>
      <c r="AR39" s="26"/>
      <c r="AS39" s="26"/>
      <c r="AT39" s="26"/>
      <c r="AU39" s="26"/>
      <c r="AV39" s="26"/>
      <c r="AW39" s="26"/>
      <c r="AX39" s="26"/>
      <c r="AY39" s="26"/>
      <c r="AZ39" s="26"/>
      <c r="BA39" s="26"/>
      <c r="BB39" s="26"/>
      <c r="BC39" s="26"/>
      <c r="BD39" s="26"/>
      <c r="BE39" s="26"/>
      <c r="BF39" s="26"/>
      <c r="BG39" s="26"/>
      <c r="BH39" s="26"/>
      <c r="BI39" s="26"/>
      <c r="BJ39" s="26"/>
    </row>
    <row r="40" spans="1:62" ht="12.75" customHeight="1">
      <c r="A40" s="1311"/>
      <c r="B40" s="1312"/>
      <c r="C40" s="1312"/>
      <c r="D40" s="1312"/>
      <c r="E40" s="1312"/>
      <c r="F40" s="1312"/>
      <c r="G40" s="1224"/>
      <c r="H40" s="1212" t="str">
        <f>"3."</f>
        <v>3.</v>
      </c>
      <c r="I40" s="1076"/>
      <c r="J40" s="1076"/>
      <c r="K40" s="1145"/>
      <c r="L40" s="1063"/>
      <c r="M40" s="1063"/>
      <c r="N40" s="1063"/>
      <c r="O40" s="1063"/>
      <c r="P40" s="1063"/>
      <c r="Q40" s="1063"/>
      <c r="R40" s="1063"/>
      <c r="S40" s="1063"/>
      <c r="T40" s="1063"/>
      <c r="U40" s="1063"/>
      <c r="V40" s="1063"/>
      <c r="W40" s="1063"/>
      <c r="X40" s="1063"/>
      <c r="Y40" s="1063"/>
      <c r="Z40" s="1063"/>
      <c r="AA40" s="1063"/>
      <c r="AB40" s="1063"/>
      <c r="AC40" s="1063"/>
      <c r="AD40" s="1063"/>
      <c r="AE40" s="1063"/>
      <c r="AF40" s="1064"/>
      <c r="AG40" s="360"/>
      <c r="AH40" s="1327"/>
      <c r="AI40" s="1328"/>
      <c r="AJ40" s="1326"/>
      <c r="AK40" s="649"/>
      <c r="AL40" s="594"/>
      <c r="AM40" s="580"/>
      <c r="AN40" s="1264"/>
      <c r="AO40" s="579"/>
      <c r="AP40" s="61">
        <f t="shared" si="13"/>
        <v>0</v>
      </c>
      <c r="AQ40" s="26"/>
      <c r="AR40" s="26"/>
      <c r="AS40" s="26"/>
      <c r="AT40" s="26"/>
      <c r="AU40" s="26"/>
      <c r="AV40" s="26"/>
      <c r="AW40" s="26"/>
      <c r="AX40" s="26"/>
      <c r="AY40" s="26"/>
      <c r="AZ40" s="26"/>
      <c r="BA40" s="26"/>
      <c r="BB40" s="26"/>
      <c r="BC40" s="26"/>
      <c r="BD40" s="26"/>
      <c r="BE40" s="26"/>
      <c r="BF40" s="26"/>
      <c r="BG40" s="26"/>
      <c r="BH40" s="26"/>
      <c r="BI40" s="26"/>
      <c r="BJ40" s="26"/>
    </row>
    <row r="41" spans="1:62" ht="12.75" customHeight="1">
      <c r="A41" s="1311"/>
      <c r="B41" s="1312"/>
      <c r="C41" s="1312"/>
      <c r="D41" s="1312"/>
      <c r="E41" s="1312"/>
      <c r="F41" s="1312"/>
      <c r="G41" s="1224"/>
      <c r="H41" s="1212" t="str">
        <f>"4."</f>
        <v>4.</v>
      </c>
      <c r="I41" s="1076"/>
      <c r="J41" s="1076"/>
      <c r="K41" s="1145"/>
      <c r="L41" s="1063"/>
      <c r="M41" s="1063"/>
      <c r="N41" s="1063"/>
      <c r="O41" s="1063"/>
      <c r="P41" s="1063"/>
      <c r="Q41" s="1063"/>
      <c r="R41" s="1063"/>
      <c r="S41" s="1063"/>
      <c r="T41" s="1063"/>
      <c r="U41" s="1063"/>
      <c r="V41" s="1063"/>
      <c r="W41" s="1063"/>
      <c r="X41" s="1063"/>
      <c r="Y41" s="1063"/>
      <c r="Z41" s="1063"/>
      <c r="AA41" s="1063"/>
      <c r="AB41" s="1063"/>
      <c r="AC41" s="1063"/>
      <c r="AD41" s="1063"/>
      <c r="AE41" s="1063"/>
      <c r="AF41" s="1064"/>
      <c r="AG41" s="360"/>
      <c r="AH41" s="1327"/>
      <c r="AI41" s="1328"/>
      <c r="AJ41" s="1326"/>
      <c r="AK41" s="649"/>
      <c r="AL41" s="594"/>
      <c r="AM41" s="580"/>
      <c r="AN41" s="1264"/>
      <c r="AO41" s="594"/>
      <c r="AP41" s="61">
        <f t="shared" si="13"/>
        <v>0</v>
      </c>
      <c r="AQ41" s="26"/>
      <c r="AR41" s="26"/>
      <c r="AS41" s="26"/>
      <c r="AT41" s="26"/>
      <c r="AU41" s="26"/>
      <c r="AV41" s="26"/>
      <c r="AW41" s="26"/>
      <c r="AX41" s="26"/>
      <c r="AY41" s="26"/>
      <c r="AZ41" s="26"/>
      <c r="BA41" s="26"/>
      <c r="BB41" s="26"/>
      <c r="BC41" s="26"/>
      <c r="BD41" s="26"/>
      <c r="BE41" s="26"/>
      <c r="BF41" s="26"/>
      <c r="BG41" s="26"/>
      <c r="BH41" s="26"/>
      <c r="BI41" s="26"/>
      <c r="BJ41" s="26"/>
    </row>
    <row r="42" spans="1:62" ht="12.75" customHeight="1">
      <c r="A42" s="1311"/>
      <c r="B42" s="1117"/>
      <c r="C42" s="1117"/>
      <c r="D42" s="1117"/>
      <c r="E42" s="1117"/>
      <c r="F42" s="1117"/>
      <c r="G42" s="1224"/>
      <c r="H42" s="1212" t="str">
        <f>"5."</f>
        <v>5.</v>
      </c>
      <c r="I42" s="1076"/>
      <c r="J42" s="1076"/>
      <c r="K42" s="1145"/>
      <c r="L42" s="1063"/>
      <c r="M42" s="1063"/>
      <c r="N42" s="1063"/>
      <c r="O42" s="1063"/>
      <c r="P42" s="1063"/>
      <c r="Q42" s="1063"/>
      <c r="R42" s="1063"/>
      <c r="S42" s="1063"/>
      <c r="T42" s="1063"/>
      <c r="U42" s="1063"/>
      <c r="V42" s="1063"/>
      <c r="W42" s="1063"/>
      <c r="X42" s="1063"/>
      <c r="Y42" s="1063"/>
      <c r="Z42" s="1063"/>
      <c r="AA42" s="1063"/>
      <c r="AB42" s="1063"/>
      <c r="AC42" s="1063"/>
      <c r="AD42" s="1063"/>
      <c r="AE42" s="1063"/>
      <c r="AF42" s="1064"/>
      <c r="AG42" s="360"/>
      <c r="AH42" s="1327"/>
      <c r="AI42" s="1328"/>
      <c r="AJ42" s="1326"/>
      <c r="AK42" s="649"/>
      <c r="AL42" s="594"/>
      <c r="AM42" s="580"/>
      <c r="AN42" s="1264"/>
      <c r="AO42" s="579"/>
      <c r="AP42" s="621">
        <f t="shared" si="13"/>
        <v>0</v>
      </c>
      <c r="AQ42" s="26"/>
      <c r="AR42" s="26"/>
      <c r="AS42" s="26"/>
      <c r="AT42" s="26"/>
      <c r="AU42" s="26"/>
      <c r="AV42" s="26"/>
      <c r="AW42" s="26"/>
      <c r="AX42" s="26"/>
      <c r="AY42" s="26"/>
      <c r="AZ42" s="26"/>
      <c r="BA42" s="26"/>
      <c r="BB42" s="26"/>
      <c r="BC42" s="26"/>
      <c r="BD42" s="26"/>
      <c r="BE42" s="26"/>
      <c r="BF42" s="26"/>
      <c r="BG42" s="26"/>
      <c r="BH42" s="26"/>
      <c r="BI42" s="26"/>
      <c r="BJ42" s="26"/>
    </row>
    <row r="43" spans="1:62" ht="11.25" customHeight="1" outlineLevel="1">
      <c r="A43" s="240"/>
      <c r="B43" s="198"/>
      <c r="C43" s="198"/>
      <c r="D43" s="198"/>
      <c r="E43" s="198"/>
      <c r="F43" s="198"/>
      <c r="G43" s="241"/>
      <c r="H43" s="1212" t="str">
        <f>"6."</f>
        <v>6.</v>
      </c>
      <c r="I43" s="1076"/>
      <c r="J43" s="1076"/>
      <c r="K43" s="1145"/>
      <c r="L43" s="1063"/>
      <c r="M43" s="1063"/>
      <c r="N43" s="1063"/>
      <c r="O43" s="1063"/>
      <c r="P43" s="1063"/>
      <c r="Q43" s="1063"/>
      <c r="R43" s="1063"/>
      <c r="S43" s="1063"/>
      <c r="T43" s="1063"/>
      <c r="U43" s="1063"/>
      <c r="V43" s="1063"/>
      <c r="W43" s="1063"/>
      <c r="X43" s="1063"/>
      <c r="Y43" s="1063"/>
      <c r="Z43" s="1063"/>
      <c r="AA43" s="1063"/>
      <c r="AB43" s="1063"/>
      <c r="AC43" s="1063"/>
      <c r="AD43" s="1063"/>
      <c r="AE43" s="1063"/>
      <c r="AF43" s="1064"/>
      <c r="AG43" s="360"/>
      <c r="AH43" s="1327"/>
      <c r="AI43" s="1328"/>
      <c r="AJ43" s="1326"/>
      <c r="AK43" s="649"/>
      <c r="AL43" s="594"/>
      <c r="AM43" s="580"/>
      <c r="AN43" s="1264"/>
      <c r="AO43" s="594"/>
      <c r="AP43" s="25">
        <f t="shared" si="13"/>
        <v>0</v>
      </c>
      <c r="AQ43" s="26"/>
      <c r="AR43" s="26"/>
      <c r="AS43" s="26"/>
      <c r="AT43" s="26"/>
      <c r="AU43" s="26"/>
      <c r="AV43" s="26"/>
      <c r="AW43" s="26"/>
      <c r="AX43" s="26"/>
      <c r="AY43" s="26"/>
      <c r="AZ43" s="26"/>
      <c r="BA43" s="26"/>
      <c r="BB43" s="26"/>
      <c r="BC43" s="26"/>
      <c r="BD43" s="26"/>
      <c r="BE43" s="26"/>
      <c r="BF43" s="26"/>
      <c r="BG43" s="26"/>
      <c r="BH43" s="26"/>
      <c r="BI43" s="26"/>
      <c r="BJ43" s="26"/>
    </row>
    <row r="44" spans="1:62" ht="11.25" customHeight="1" outlineLevel="1">
      <c r="A44" s="240"/>
      <c r="B44" s="198"/>
      <c r="C44" s="198"/>
      <c r="D44" s="198"/>
      <c r="E44" s="198"/>
      <c r="F44" s="198"/>
      <c r="G44" s="241"/>
      <c r="H44" s="1212" t="str">
        <f>"7."</f>
        <v>7.</v>
      </c>
      <c r="I44" s="1076"/>
      <c r="J44" s="1076"/>
      <c r="K44" s="1145"/>
      <c r="L44" s="1063"/>
      <c r="M44" s="1063"/>
      <c r="N44" s="1063"/>
      <c r="O44" s="1063"/>
      <c r="P44" s="1063"/>
      <c r="Q44" s="1063"/>
      <c r="R44" s="1063"/>
      <c r="S44" s="1063"/>
      <c r="T44" s="1063"/>
      <c r="U44" s="1063"/>
      <c r="V44" s="1063"/>
      <c r="W44" s="1063"/>
      <c r="X44" s="1063"/>
      <c r="Y44" s="1063"/>
      <c r="Z44" s="1063"/>
      <c r="AA44" s="1063"/>
      <c r="AB44" s="1063"/>
      <c r="AC44" s="1063"/>
      <c r="AD44" s="1063"/>
      <c r="AE44" s="1063"/>
      <c r="AF44" s="1064"/>
      <c r="AG44" s="360"/>
      <c r="AH44" s="1327"/>
      <c r="AI44" s="1328"/>
      <c r="AJ44" s="1326"/>
      <c r="AK44" s="649"/>
      <c r="AL44" s="704"/>
      <c r="AM44" s="580"/>
      <c r="AN44" s="1264"/>
      <c r="AO44" s="594"/>
      <c r="AP44" s="25">
        <f t="shared" si="13"/>
        <v>0</v>
      </c>
      <c r="AQ44" s="26"/>
      <c r="AR44" s="26"/>
      <c r="AS44" s="26"/>
      <c r="AT44" s="26"/>
      <c r="AU44" s="26"/>
      <c r="AV44" s="26"/>
      <c r="AW44" s="26"/>
      <c r="AX44" s="26"/>
      <c r="AY44" s="26"/>
      <c r="AZ44" s="26"/>
      <c r="BA44" s="26"/>
      <c r="BB44" s="26"/>
      <c r="BC44" s="26"/>
      <c r="BD44" s="26"/>
      <c r="BE44" s="26"/>
      <c r="BF44" s="26"/>
      <c r="BG44" s="26"/>
      <c r="BH44" s="26"/>
      <c r="BI44" s="26"/>
      <c r="BJ44" s="26"/>
    </row>
    <row r="45" spans="1:62" ht="11.25" customHeight="1" outlineLevel="1">
      <c r="A45" s="240"/>
      <c r="B45" s="198"/>
      <c r="C45" s="198"/>
      <c r="D45" s="198"/>
      <c r="E45" s="198"/>
      <c r="F45" s="198"/>
      <c r="G45" s="241"/>
      <c r="H45" s="1212" t="str">
        <f>"8."</f>
        <v>8.</v>
      </c>
      <c r="I45" s="1076"/>
      <c r="J45" s="1076"/>
      <c r="K45" s="1145"/>
      <c r="L45" s="1063"/>
      <c r="M45" s="1063"/>
      <c r="N45" s="1063"/>
      <c r="O45" s="1063"/>
      <c r="P45" s="1063"/>
      <c r="Q45" s="1063"/>
      <c r="R45" s="1063"/>
      <c r="S45" s="1063"/>
      <c r="T45" s="1063"/>
      <c r="U45" s="1063"/>
      <c r="V45" s="1063"/>
      <c r="W45" s="1063"/>
      <c r="X45" s="1063"/>
      <c r="Y45" s="1063"/>
      <c r="Z45" s="1063"/>
      <c r="AA45" s="1063"/>
      <c r="AB45" s="1063"/>
      <c r="AC45" s="1063"/>
      <c r="AD45" s="1063"/>
      <c r="AE45" s="1063"/>
      <c r="AF45" s="1064"/>
      <c r="AG45" s="360"/>
      <c r="AH45" s="1327"/>
      <c r="AI45" s="1328"/>
      <c r="AJ45" s="1326"/>
      <c r="AK45" s="649"/>
      <c r="AL45" s="594"/>
      <c r="AM45" s="580"/>
      <c r="AN45" s="1264"/>
      <c r="AO45" s="594"/>
      <c r="AP45" s="25">
        <f t="shared" si="13"/>
        <v>0</v>
      </c>
      <c r="AQ45" s="26"/>
      <c r="AR45" s="26"/>
      <c r="AS45" s="26"/>
      <c r="AT45" s="26"/>
      <c r="AU45" s="26"/>
      <c r="AV45" s="26"/>
      <c r="AW45" s="26"/>
      <c r="AX45" s="26"/>
      <c r="AY45" s="26"/>
      <c r="AZ45" s="26"/>
      <c r="BA45" s="26"/>
      <c r="BB45" s="26"/>
      <c r="BC45" s="26"/>
      <c r="BD45" s="26"/>
      <c r="BE45" s="26"/>
      <c r="BF45" s="26"/>
      <c r="BG45" s="26"/>
      <c r="BH45" s="26"/>
      <c r="BI45" s="26"/>
      <c r="BJ45" s="26"/>
    </row>
    <row r="46" spans="1:62" ht="11.25" customHeight="1" outlineLevel="1">
      <c r="A46" s="240"/>
      <c r="B46" s="198"/>
      <c r="C46" s="198"/>
      <c r="D46" s="198"/>
      <c r="E46" s="198"/>
      <c r="F46" s="198"/>
      <c r="G46" s="241"/>
      <c r="H46" s="1212" t="str">
        <f>"9."</f>
        <v>9.</v>
      </c>
      <c r="I46" s="1076"/>
      <c r="J46" s="1076"/>
      <c r="K46" s="1145"/>
      <c r="L46" s="1063"/>
      <c r="M46" s="1063"/>
      <c r="N46" s="1063"/>
      <c r="O46" s="1063"/>
      <c r="P46" s="1063"/>
      <c r="Q46" s="1063"/>
      <c r="R46" s="1063"/>
      <c r="S46" s="1063"/>
      <c r="T46" s="1063"/>
      <c r="U46" s="1063"/>
      <c r="V46" s="1063"/>
      <c r="W46" s="1063"/>
      <c r="X46" s="1063"/>
      <c r="Y46" s="1063"/>
      <c r="Z46" s="1063"/>
      <c r="AA46" s="1063"/>
      <c r="AB46" s="1063"/>
      <c r="AC46" s="1063"/>
      <c r="AD46" s="1063"/>
      <c r="AE46" s="1063"/>
      <c r="AF46" s="1064"/>
      <c r="AG46" s="360"/>
      <c r="AH46" s="1327"/>
      <c r="AI46" s="1328"/>
      <c r="AJ46" s="1326"/>
      <c r="AK46" s="649"/>
      <c r="AL46" s="594"/>
      <c r="AM46" s="580"/>
      <c r="AN46" s="1264"/>
      <c r="AO46" s="594"/>
      <c r="AP46" s="25">
        <f t="shared" si="13"/>
        <v>0</v>
      </c>
      <c r="AQ46" s="26"/>
      <c r="AR46" s="26"/>
      <c r="AS46" s="26"/>
      <c r="AT46" s="26"/>
      <c r="AU46" s="26"/>
      <c r="AV46" s="26"/>
      <c r="AW46" s="26"/>
      <c r="AX46" s="26"/>
      <c r="AY46" s="26"/>
      <c r="AZ46" s="26"/>
      <c r="BA46" s="26"/>
      <c r="BB46" s="26"/>
      <c r="BC46" s="26"/>
      <c r="BD46" s="26"/>
      <c r="BE46" s="26"/>
      <c r="BF46" s="26"/>
      <c r="BG46" s="26"/>
      <c r="BH46" s="26"/>
      <c r="BI46" s="26"/>
      <c r="BJ46" s="26"/>
    </row>
    <row r="47" spans="1:62" ht="11.25" customHeight="1" outlineLevel="1">
      <c r="A47" s="242"/>
      <c r="B47" s="243"/>
      <c r="C47" s="243"/>
      <c r="D47" s="243"/>
      <c r="E47" s="243"/>
      <c r="F47" s="243"/>
      <c r="G47" s="226"/>
      <c r="H47" s="1151" t="str">
        <f>"10."</f>
        <v>10.</v>
      </c>
      <c r="I47" s="1104"/>
      <c r="J47" s="1104"/>
      <c r="K47" s="1145"/>
      <c r="L47" s="1063"/>
      <c r="M47" s="1063"/>
      <c r="N47" s="1063"/>
      <c r="O47" s="1063"/>
      <c r="P47" s="1063"/>
      <c r="Q47" s="1063"/>
      <c r="R47" s="1063"/>
      <c r="S47" s="1063"/>
      <c r="T47" s="1063"/>
      <c r="U47" s="1063"/>
      <c r="V47" s="1063"/>
      <c r="W47" s="1063"/>
      <c r="X47" s="1063"/>
      <c r="Y47" s="1063"/>
      <c r="Z47" s="1063"/>
      <c r="AA47" s="1063"/>
      <c r="AB47" s="1063"/>
      <c r="AC47" s="1063"/>
      <c r="AD47" s="1063"/>
      <c r="AE47" s="1063"/>
      <c r="AF47" s="1064"/>
      <c r="AG47" s="361"/>
      <c r="AH47" s="1327"/>
      <c r="AI47" s="1328"/>
      <c r="AJ47" s="1326"/>
      <c r="AK47" s="649"/>
      <c r="AL47" s="594"/>
      <c r="AM47" s="581"/>
      <c r="AN47" s="1264"/>
      <c r="AO47" s="594"/>
      <c r="AP47" s="25">
        <f t="shared" si="13"/>
        <v>0</v>
      </c>
      <c r="AQ47" s="26"/>
      <c r="AR47" s="26"/>
      <c r="AS47" s="26"/>
      <c r="AT47" s="26"/>
      <c r="AU47" s="26"/>
      <c r="AV47" s="26"/>
      <c r="AW47" s="26"/>
      <c r="AX47" s="26"/>
      <c r="AY47" s="26"/>
      <c r="AZ47" s="26"/>
      <c r="BA47" s="26"/>
      <c r="BB47" s="26"/>
      <c r="BC47" s="26"/>
      <c r="BD47" s="26"/>
      <c r="BE47" s="26"/>
      <c r="BF47" s="26"/>
      <c r="BG47" s="26"/>
      <c r="BH47" s="26"/>
      <c r="BI47" s="26"/>
      <c r="BJ47" s="26"/>
    </row>
    <row r="48" spans="1:62" ht="12.75" customHeight="1" thickBot="1">
      <c r="A48" s="1320" t="s">
        <v>74</v>
      </c>
      <c r="B48" s="1148"/>
      <c r="C48" s="1148"/>
      <c r="D48" s="1148"/>
      <c r="E48" s="1148"/>
      <c r="F48" s="1148"/>
      <c r="G48" s="1148"/>
      <c r="H48" s="1148"/>
      <c r="I48" s="1148"/>
      <c r="J48" s="1148"/>
      <c r="K48" s="1148"/>
      <c r="L48" s="1148"/>
      <c r="M48" s="1148"/>
      <c r="N48" s="1148"/>
      <c r="O48" s="1148"/>
      <c r="P48" s="1148"/>
      <c r="Q48" s="1148"/>
      <c r="R48" s="1148"/>
      <c r="S48" s="1148"/>
      <c r="T48" s="1148"/>
      <c r="U48" s="1148"/>
      <c r="V48" s="1148"/>
      <c r="W48" s="1148"/>
      <c r="X48" s="1148"/>
      <c r="Y48" s="1148"/>
      <c r="Z48" s="1148"/>
      <c r="AA48" s="1148"/>
      <c r="AB48" s="1148"/>
      <c r="AC48" s="1148"/>
      <c r="AD48" s="1148"/>
      <c r="AE48" s="1148"/>
      <c r="AF48" s="1321"/>
      <c r="AG48" s="173">
        <f>SUM(AG38:AG47)</f>
        <v>0</v>
      </c>
      <c r="AH48" s="1327"/>
      <c r="AI48" s="1328"/>
      <c r="AJ48" s="1326"/>
      <c r="AK48" s="649"/>
      <c r="AL48" s="594"/>
      <c r="AM48" s="43">
        <f>SUM(AM38:AM47)</f>
        <v>0</v>
      </c>
      <c r="AN48" s="1264"/>
      <c r="AO48" s="579"/>
      <c r="AP48" s="82">
        <f>SUM(AP38:AP47)</f>
        <v>0</v>
      </c>
      <c r="AQ48" s="26"/>
      <c r="AR48" s="26"/>
      <c r="AS48" s="26"/>
      <c r="AT48" s="26"/>
      <c r="AU48" s="26"/>
      <c r="AV48" s="26"/>
      <c r="AW48" s="26"/>
      <c r="AX48" s="26"/>
      <c r="AY48" s="26"/>
      <c r="AZ48" s="26"/>
      <c r="BA48" s="26"/>
      <c r="BB48" s="26"/>
      <c r="BC48" s="26"/>
      <c r="BD48" s="26"/>
      <c r="BE48" s="26"/>
      <c r="BF48" s="26"/>
      <c r="BG48" s="26"/>
      <c r="BH48" s="26"/>
      <c r="BI48" s="26"/>
      <c r="BJ48" s="26"/>
    </row>
    <row r="49" spans="1:62" ht="12" customHeight="1">
      <c r="A49" s="1110" t="s">
        <v>75</v>
      </c>
      <c r="B49" s="1111"/>
      <c r="C49" s="1111"/>
      <c r="D49" s="1111"/>
      <c r="E49" s="1111"/>
      <c r="F49" s="1111"/>
      <c r="G49" s="1111"/>
      <c r="H49" s="1111"/>
      <c r="I49" s="1111"/>
      <c r="J49" s="1111"/>
      <c r="K49" s="1111"/>
      <c r="L49" s="1111"/>
      <c r="M49" s="1111"/>
      <c r="N49" s="1111"/>
      <c r="O49" s="1111"/>
      <c r="P49" s="1111"/>
      <c r="Q49" s="1111"/>
      <c r="R49" s="1111"/>
      <c r="S49" s="1111"/>
      <c r="T49" s="1111"/>
      <c r="U49" s="1111"/>
      <c r="V49" s="1111"/>
      <c r="W49" s="1111"/>
      <c r="X49" s="1111"/>
      <c r="Y49" s="1111"/>
      <c r="Z49" s="1111"/>
      <c r="AA49" s="1111"/>
      <c r="AB49" s="1111"/>
      <c r="AC49" s="1111"/>
      <c r="AD49" s="1111"/>
      <c r="AE49" s="1111"/>
      <c r="AF49" s="171"/>
      <c r="AG49" s="655"/>
      <c r="AH49" s="1327"/>
      <c r="AI49" s="1328"/>
      <c r="AJ49" s="1326"/>
      <c r="AK49" s="649"/>
      <c r="AL49" s="594"/>
      <c r="AM49" s="620"/>
      <c r="AN49" s="1264"/>
      <c r="AO49" s="594"/>
      <c r="AP49" s="620"/>
      <c r="AQ49" s="26"/>
      <c r="AR49" s="26"/>
      <c r="AS49" s="26"/>
      <c r="AT49" s="26"/>
      <c r="AU49" s="26"/>
      <c r="AV49" s="26"/>
      <c r="AW49" s="26"/>
      <c r="AX49" s="26"/>
      <c r="AY49" s="26"/>
      <c r="AZ49" s="26"/>
      <c r="BA49" s="26"/>
      <c r="BB49" s="26"/>
      <c r="BC49" s="26"/>
      <c r="BD49" s="26"/>
      <c r="BE49" s="26"/>
      <c r="BF49" s="26"/>
      <c r="BG49" s="26"/>
      <c r="BH49" s="26"/>
      <c r="BI49" s="26"/>
      <c r="BJ49" s="26"/>
    </row>
    <row r="50" spans="1:62" ht="12" customHeight="1">
      <c r="A50" s="1042"/>
      <c r="B50" s="1220"/>
      <c r="C50" s="1220"/>
      <c r="D50" s="1220"/>
      <c r="E50" s="1220"/>
      <c r="F50" s="1220"/>
      <c r="G50" s="1221"/>
      <c r="H50" s="1149" t="str">
        <f>"1."</f>
        <v>1.</v>
      </c>
      <c r="I50" s="1069"/>
      <c r="J50" s="1069"/>
      <c r="K50" s="1150" t="s">
        <v>76</v>
      </c>
      <c r="L50" s="1069"/>
      <c r="M50" s="1069"/>
      <c r="N50" s="1069"/>
      <c r="O50" s="1069"/>
      <c r="P50" s="1069"/>
      <c r="Q50" s="1069"/>
      <c r="R50" s="1069"/>
      <c r="S50" s="1069"/>
      <c r="T50" s="1069"/>
      <c r="U50" s="1069"/>
      <c r="V50" s="1069"/>
      <c r="W50" s="1069"/>
      <c r="X50" s="1069"/>
      <c r="Y50" s="1069"/>
      <c r="Z50" s="1069"/>
      <c r="AA50" s="1069"/>
      <c r="AB50" s="1069"/>
      <c r="AC50" s="1069"/>
      <c r="AD50" s="1069"/>
      <c r="AE50" s="1069"/>
      <c r="AF50" s="1069"/>
      <c r="AG50" s="360"/>
      <c r="AH50" s="1327"/>
      <c r="AI50" s="1328"/>
      <c r="AJ50" s="1326"/>
      <c r="AK50" s="649"/>
      <c r="AL50" s="594"/>
      <c r="AM50" s="580"/>
      <c r="AN50" s="1264"/>
      <c r="AO50" s="594"/>
      <c r="AP50" s="61">
        <f t="shared" ref="AP50:AP51" si="14">AG50+AM50</f>
        <v>0</v>
      </c>
      <c r="AQ50" s="26"/>
      <c r="AR50" s="26"/>
      <c r="AS50" s="26"/>
      <c r="AT50" s="26"/>
      <c r="AU50" s="26"/>
      <c r="AV50" s="26"/>
      <c r="AW50" s="26"/>
      <c r="AX50" s="26"/>
      <c r="AY50" s="26"/>
      <c r="AZ50" s="26"/>
      <c r="BA50" s="26"/>
      <c r="BB50" s="26"/>
      <c r="BC50" s="26"/>
      <c r="BD50" s="26"/>
      <c r="BE50" s="26"/>
      <c r="BF50" s="26"/>
      <c r="BG50" s="26"/>
      <c r="BH50" s="26"/>
      <c r="BI50" s="26"/>
      <c r="BJ50" s="26"/>
    </row>
    <row r="51" spans="1:62" ht="12" customHeight="1">
      <c r="A51" s="1311"/>
      <c r="B51" s="1117"/>
      <c r="C51" s="1117"/>
      <c r="D51" s="1117"/>
      <c r="E51" s="1117"/>
      <c r="F51" s="1117"/>
      <c r="G51" s="1224"/>
      <c r="H51" s="1151" t="str">
        <f>"2."</f>
        <v>2.</v>
      </c>
      <c r="I51" s="1104"/>
      <c r="J51" s="1104"/>
      <c r="K51" s="1142" t="s">
        <v>77</v>
      </c>
      <c r="L51" s="1104"/>
      <c r="M51" s="1104"/>
      <c r="N51" s="1104"/>
      <c r="O51" s="1104"/>
      <c r="P51" s="1104"/>
      <c r="Q51" s="1104"/>
      <c r="R51" s="1104"/>
      <c r="S51" s="1104"/>
      <c r="T51" s="1104"/>
      <c r="U51" s="1104"/>
      <c r="V51" s="1104"/>
      <c r="W51" s="1104"/>
      <c r="X51" s="1104"/>
      <c r="Y51" s="1104"/>
      <c r="Z51" s="1104"/>
      <c r="AA51" s="1104"/>
      <c r="AB51" s="1104"/>
      <c r="AC51" s="1104"/>
      <c r="AD51" s="1104"/>
      <c r="AE51" s="1104"/>
      <c r="AF51" s="1104"/>
      <c r="AG51" s="361">
        <v>0</v>
      </c>
      <c r="AH51" s="1327"/>
      <c r="AI51" s="1328"/>
      <c r="AJ51" s="1326"/>
      <c r="AK51" s="649"/>
      <c r="AL51" s="594"/>
      <c r="AM51" s="581"/>
      <c r="AN51" s="1264"/>
      <c r="AO51" s="594"/>
      <c r="AP51" s="98">
        <f t="shared" si="14"/>
        <v>0</v>
      </c>
      <c r="AQ51" s="26"/>
      <c r="AR51" s="26"/>
      <c r="AS51" s="26"/>
      <c r="AT51" s="26"/>
      <c r="AU51" s="26"/>
      <c r="AV51" s="26"/>
      <c r="AW51" s="26"/>
      <c r="AX51" s="26"/>
      <c r="AY51" s="26"/>
      <c r="AZ51" s="26"/>
      <c r="BA51" s="26"/>
      <c r="BB51" s="26"/>
      <c r="BC51" s="26"/>
      <c r="BD51" s="26"/>
      <c r="BE51" s="26"/>
      <c r="BF51" s="26"/>
      <c r="BG51" s="26"/>
      <c r="BH51" s="26"/>
      <c r="BI51" s="26"/>
      <c r="BJ51" s="26"/>
    </row>
    <row r="52" spans="1:62" ht="12.75" customHeight="1" thickBot="1">
      <c r="A52" s="1143" t="s">
        <v>78</v>
      </c>
      <c r="B52" s="1144"/>
      <c r="C52" s="1144"/>
      <c r="D52" s="1144"/>
      <c r="E52" s="1144"/>
      <c r="F52" s="1144"/>
      <c r="G52" s="1144"/>
      <c r="H52" s="1144"/>
      <c r="I52" s="1144"/>
      <c r="J52" s="1144"/>
      <c r="K52" s="1144"/>
      <c r="L52" s="1144"/>
      <c r="M52" s="1144"/>
      <c r="N52" s="1144"/>
      <c r="O52" s="1144"/>
      <c r="P52" s="1144"/>
      <c r="Q52" s="1144"/>
      <c r="R52" s="1144"/>
      <c r="S52" s="1144"/>
      <c r="T52" s="1144"/>
      <c r="U52" s="1144"/>
      <c r="V52" s="1144"/>
      <c r="W52" s="1144"/>
      <c r="X52" s="1144"/>
      <c r="Y52" s="1144"/>
      <c r="Z52" s="1144"/>
      <c r="AA52" s="1144"/>
      <c r="AB52" s="1144"/>
      <c r="AC52" s="1144"/>
      <c r="AD52" s="1144"/>
      <c r="AE52" s="1144"/>
      <c r="AF52" s="1261"/>
      <c r="AG52" s="173">
        <f>SUM(AG50:AG51)</f>
        <v>0</v>
      </c>
      <c r="AH52" s="1327"/>
      <c r="AI52" s="1328"/>
      <c r="AJ52" s="1326"/>
      <c r="AK52" s="649"/>
      <c r="AL52" s="594"/>
      <c r="AM52" s="473">
        <f>SUM(AM50:AM51)</f>
        <v>0</v>
      </c>
      <c r="AN52" s="1264"/>
      <c r="AO52" s="594"/>
      <c r="AP52" s="78">
        <f>SUM(AP50:AP51)</f>
        <v>0</v>
      </c>
      <c r="AQ52" s="26"/>
      <c r="AR52" s="26"/>
      <c r="AS52" s="26"/>
      <c r="AT52" s="26"/>
      <c r="AU52" s="26"/>
      <c r="AV52" s="26"/>
      <c r="AW52" s="26"/>
      <c r="AX52" s="26"/>
      <c r="AY52" s="26"/>
      <c r="AZ52" s="26"/>
      <c r="BA52" s="26"/>
      <c r="BB52" s="26"/>
      <c r="BC52" s="26"/>
      <c r="BD52" s="26"/>
      <c r="BE52" s="26"/>
      <c r="BF52" s="26"/>
      <c r="BG52" s="26"/>
      <c r="BH52" s="26"/>
      <c r="BI52" s="26"/>
      <c r="BJ52" s="26"/>
    </row>
    <row r="53" spans="1:62" ht="11.25" customHeight="1">
      <c r="A53" s="1184" t="s">
        <v>79</v>
      </c>
      <c r="B53" s="1057"/>
      <c r="C53" s="1057"/>
      <c r="D53" s="1057"/>
      <c r="E53" s="1057"/>
      <c r="F53" s="1057"/>
      <c r="G53" s="1057"/>
      <c r="H53" s="1057"/>
      <c r="I53" s="1057"/>
      <c r="J53" s="1057"/>
      <c r="K53" s="1057"/>
      <c r="L53" s="1057"/>
      <c r="M53" s="1057"/>
      <c r="N53" s="1057"/>
      <c r="O53" s="1057"/>
      <c r="P53" s="1057"/>
      <c r="Q53" s="1057"/>
      <c r="R53" s="1057"/>
      <c r="S53" s="1057"/>
      <c r="T53" s="1057"/>
      <c r="U53" s="1057"/>
      <c r="V53" s="1057"/>
      <c r="W53" s="1057"/>
      <c r="X53" s="1057"/>
      <c r="Y53" s="1057"/>
      <c r="Z53" s="1057"/>
      <c r="AA53" s="1057"/>
      <c r="AB53" s="1057"/>
      <c r="AC53" s="1057"/>
      <c r="AD53" s="1057"/>
      <c r="AE53" s="1057"/>
      <c r="AF53" s="165"/>
      <c r="AG53" s="656"/>
      <c r="AH53" s="1327"/>
      <c r="AI53" s="1328"/>
      <c r="AJ53" s="1326"/>
      <c r="AK53" s="649"/>
      <c r="AL53" s="594"/>
      <c r="AM53" s="620"/>
      <c r="AN53" s="1264"/>
      <c r="AO53" s="594"/>
      <c r="AP53" s="620"/>
      <c r="AQ53" s="26"/>
      <c r="AR53" s="26"/>
      <c r="AS53" s="26"/>
      <c r="AT53" s="26"/>
      <c r="AU53" s="26"/>
      <c r="AV53" s="26"/>
      <c r="AW53" s="26"/>
      <c r="AX53" s="26"/>
      <c r="AY53" s="26"/>
      <c r="AZ53" s="26"/>
      <c r="BA53" s="26"/>
      <c r="BB53" s="26"/>
      <c r="BC53" s="26"/>
      <c r="BD53" s="26"/>
      <c r="BE53" s="26"/>
      <c r="BF53" s="26"/>
      <c r="BG53" s="26"/>
      <c r="BH53" s="26"/>
      <c r="BI53" s="26"/>
      <c r="BJ53" s="26"/>
    </row>
    <row r="54" spans="1:62" ht="12.75" customHeight="1">
      <c r="A54" s="1042"/>
      <c r="B54" s="1220"/>
      <c r="C54" s="1220"/>
      <c r="D54" s="1220"/>
      <c r="E54" s="1220"/>
      <c r="F54" s="1220"/>
      <c r="G54" s="1221"/>
      <c r="H54" s="1149" t="str">
        <f>"1."</f>
        <v>1.</v>
      </c>
      <c r="I54" s="1069"/>
      <c r="J54" s="1069"/>
      <c r="K54" s="1307" t="s">
        <v>80</v>
      </c>
      <c r="L54" s="1308"/>
      <c r="M54" s="1308"/>
      <c r="N54" s="1308"/>
      <c r="O54" s="1308"/>
      <c r="P54" s="1308"/>
      <c r="Q54" s="1308"/>
      <c r="R54" s="1308"/>
      <c r="S54" s="1308"/>
      <c r="T54" s="1308"/>
      <c r="U54" s="1308"/>
      <c r="V54" s="1308"/>
      <c r="W54" s="1308"/>
      <c r="X54" s="1308"/>
      <c r="Y54" s="1308"/>
      <c r="Z54" s="1308"/>
      <c r="AA54" s="1308"/>
      <c r="AB54" s="1308"/>
      <c r="AC54" s="1308"/>
      <c r="AD54" s="1308"/>
      <c r="AE54" s="1308"/>
      <c r="AF54" s="1308"/>
      <c r="AG54" s="360"/>
      <c r="AH54" s="1327"/>
      <c r="AI54" s="1328"/>
      <c r="AJ54" s="1326"/>
      <c r="AK54" s="649"/>
      <c r="AL54" s="594"/>
      <c r="AM54" s="580"/>
      <c r="AN54" s="1264"/>
      <c r="AO54" s="579"/>
      <c r="AP54" s="61">
        <f t="shared" ref="AP54:AP58" si="15">AG54+AM54</f>
        <v>0</v>
      </c>
      <c r="AQ54" s="26"/>
      <c r="AR54" s="26"/>
      <c r="AS54" s="26"/>
      <c r="AT54" s="26"/>
      <c r="AU54" s="26"/>
      <c r="AV54" s="26"/>
      <c r="AW54" s="26"/>
      <c r="AX54" s="26"/>
      <c r="AY54" s="26"/>
      <c r="AZ54" s="26"/>
      <c r="BA54" s="26"/>
      <c r="BB54" s="26"/>
      <c r="BC54" s="26"/>
      <c r="BD54" s="26"/>
      <c r="BE54" s="26"/>
      <c r="BF54" s="26"/>
      <c r="BG54" s="26"/>
      <c r="BH54" s="26"/>
      <c r="BI54" s="26"/>
      <c r="BJ54" s="26"/>
    </row>
    <row r="55" spans="1:62" ht="12.75" customHeight="1">
      <c r="A55" s="1311"/>
      <c r="B55" s="1312"/>
      <c r="C55" s="1312"/>
      <c r="D55" s="1312"/>
      <c r="E55" s="1312"/>
      <c r="F55" s="1312"/>
      <c r="G55" s="1224"/>
      <c r="H55" s="1212" t="str">
        <f>"2."</f>
        <v>2.</v>
      </c>
      <c r="I55" s="1076"/>
      <c r="J55" s="1076"/>
      <c r="K55" s="1157" t="s">
        <v>81</v>
      </c>
      <c r="L55" s="1076"/>
      <c r="M55" s="1076"/>
      <c r="N55" s="1076"/>
      <c r="O55" s="1076"/>
      <c r="P55" s="1076"/>
      <c r="Q55" s="1076"/>
      <c r="R55" s="1076"/>
      <c r="S55" s="1076"/>
      <c r="T55" s="1076"/>
      <c r="U55" s="1076"/>
      <c r="V55" s="1076"/>
      <c r="W55" s="1076"/>
      <c r="X55" s="1076"/>
      <c r="Y55" s="1076"/>
      <c r="Z55" s="1076"/>
      <c r="AA55" s="1076"/>
      <c r="AB55" s="1076"/>
      <c r="AC55" s="1076"/>
      <c r="AD55" s="1076"/>
      <c r="AE55" s="1076"/>
      <c r="AF55" s="1076"/>
      <c r="AG55" s="360"/>
      <c r="AH55" s="1327"/>
      <c r="AI55" s="1328"/>
      <c r="AJ55" s="1326"/>
      <c r="AK55" s="649"/>
      <c r="AL55" s="594"/>
      <c r="AM55" s="580"/>
      <c r="AN55" s="1264"/>
      <c r="AO55" s="594"/>
      <c r="AP55" s="61">
        <f t="shared" si="15"/>
        <v>0</v>
      </c>
      <c r="AQ55" s="26"/>
      <c r="AR55" s="26"/>
      <c r="AS55" s="26"/>
      <c r="AT55" s="26"/>
      <c r="AU55" s="26"/>
      <c r="AV55" s="26"/>
      <c r="AW55" s="26"/>
      <c r="AX55" s="26"/>
      <c r="AY55" s="26"/>
      <c r="AZ55" s="26"/>
      <c r="BA55" s="26"/>
      <c r="BB55" s="26"/>
      <c r="BC55" s="26"/>
      <c r="BD55" s="26"/>
      <c r="BE55" s="26"/>
      <c r="BF55" s="26"/>
      <c r="BG55" s="26"/>
      <c r="BH55" s="26"/>
      <c r="BI55" s="26"/>
      <c r="BJ55" s="26"/>
    </row>
    <row r="56" spans="1:62" ht="12.75" customHeight="1">
      <c r="A56" s="1311"/>
      <c r="B56" s="1312"/>
      <c r="C56" s="1312"/>
      <c r="D56" s="1312"/>
      <c r="E56" s="1312"/>
      <c r="F56" s="1312"/>
      <c r="G56" s="1224"/>
      <c r="H56" s="1212" t="str">
        <f>"3."</f>
        <v>3.</v>
      </c>
      <c r="I56" s="1076"/>
      <c r="J56" s="1076"/>
      <c r="K56" s="1157" t="s">
        <v>82</v>
      </c>
      <c r="L56" s="1076"/>
      <c r="M56" s="1076"/>
      <c r="N56" s="1076"/>
      <c r="O56" s="1076"/>
      <c r="P56" s="1076"/>
      <c r="Q56" s="1076"/>
      <c r="R56" s="1076"/>
      <c r="S56" s="1076"/>
      <c r="T56" s="1076"/>
      <c r="U56" s="1076"/>
      <c r="V56" s="1076"/>
      <c r="W56" s="1076"/>
      <c r="X56" s="1076"/>
      <c r="Y56" s="1076"/>
      <c r="Z56" s="1076"/>
      <c r="AA56" s="1076"/>
      <c r="AB56" s="1076"/>
      <c r="AC56" s="1076"/>
      <c r="AD56" s="1076"/>
      <c r="AE56" s="1076"/>
      <c r="AF56" s="1076"/>
      <c r="AG56" s="360"/>
      <c r="AH56" s="1327"/>
      <c r="AI56" s="1328"/>
      <c r="AJ56" s="1326"/>
      <c r="AK56" s="649"/>
      <c r="AL56" s="594"/>
      <c r="AM56" s="580"/>
      <c r="AN56" s="1264"/>
      <c r="AO56" s="594"/>
      <c r="AP56" s="61">
        <f t="shared" si="15"/>
        <v>0</v>
      </c>
      <c r="AQ56" s="26"/>
      <c r="AR56" s="26"/>
      <c r="AS56" s="26"/>
      <c r="AT56" s="26"/>
      <c r="AU56" s="26"/>
      <c r="AV56" s="26"/>
      <c r="AW56" s="26"/>
      <c r="AX56" s="26"/>
      <c r="AY56" s="26"/>
      <c r="AZ56" s="26"/>
      <c r="BA56" s="26"/>
      <c r="BB56" s="26"/>
      <c r="BC56" s="26"/>
      <c r="BD56" s="26"/>
      <c r="BE56" s="26"/>
      <c r="BF56" s="26"/>
      <c r="BG56" s="26"/>
      <c r="BH56" s="26"/>
      <c r="BI56" s="26"/>
      <c r="BJ56" s="26"/>
    </row>
    <row r="57" spans="1:62" ht="12.75" customHeight="1">
      <c r="A57" s="1311"/>
      <c r="B57" s="1312"/>
      <c r="C57" s="1312"/>
      <c r="D57" s="1312"/>
      <c r="E57" s="1312"/>
      <c r="F57" s="1312"/>
      <c r="G57" s="1224"/>
      <c r="H57" s="1212" t="str">
        <f>"4."</f>
        <v>4.</v>
      </c>
      <c r="I57" s="1076"/>
      <c r="J57" s="1076"/>
      <c r="K57" s="1157" t="s">
        <v>83</v>
      </c>
      <c r="L57" s="1076"/>
      <c r="M57" s="1076"/>
      <c r="N57" s="1076"/>
      <c r="O57" s="1076"/>
      <c r="P57" s="1076"/>
      <c r="Q57" s="1076"/>
      <c r="R57" s="1076"/>
      <c r="S57" s="1076"/>
      <c r="T57" s="1076"/>
      <c r="U57" s="1076"/>
      <c r="V57" s="1076"/>
      <c r="W57" s="1076"/>
      <c r="X57" s="1076"/>
      <c r="Y57" s="1076"/>
      <c r="Z57" s="1076"/>
      <c r="AA57" s="1076"/>
      <c r="AB57" s="1076"/>
      <c r="AC57" s="1076"/>
      <c r="AD57" s="1076"/>
      <c r="AE57" s="1076"/>
      <c r="AF57" s="1076"/>
      <c r="AG57" s="360"/>
      <c r="AH57" s="1327"/>
      <c r="AI57" s="1328"/>
      <c r="AJ57" s="1326"/>
      <c r="AK57" s="649"/>
      <c r="AL57" s="594"/>
      <c r="AM57" s="580"/>
      <c r="AN57" s="1264"/>
      <c r="AO57" s="594"/>
      <c r="AP57" s="61">
        <f t="shared" si="15"/>
        <v>0</v>
      </c>
      <c r="AQ57" s="26"/>
      <c r="AR57" s="26"/>
      <c r="AS57" s="26"/>
      <c r="AT57" s="26"/>
      <c r="AU57" s="26"/>
      <c r="AV57" s="26"/>
      <c r="AW57" s="26"/>
      <c r="AX57" s="26"/>
      <c r="AY57" s="26"/>
      <c r="AZ57" s="26"/>
      <c r="BA57" s="26"/>
      <c r="BB57" s="26"/>
      <c r="BC57" s="26"/>
      <c r="BD57" s="26"/>
      <c r="BE57" s="26"/>
      <c r="BF57" s="26"/>
      <c r="BG57" s="26"/>
      <c r="BH57" s="26"/>
      <c r="BI57" s="26"/>
      <c r="BJ57" s="26"/>
    </row>
    <row r="58" spans="1:62" ht="12.75" customHeight="1">
      <c r="A58" s="1311"/>
      <c r="B58" s="1312"/>
      <c r="C58" s="1312"/>
      <c r="D58" s="1312"/>
      <c r="E58" s="1312"/>
      <c r="F58" s="1312"/>
      <c r="G58" s="1224"/>
      <c r="H58" s="1212" t="str">
        <f>"5."</f>
        <v>5.</v>
      </c>
      <c r="I58" s="1076"/>
      <c r="J58" s="1076"/>
      <c r="K58" s="1158" t="s">
        <v>84</v>
      </c>
      <c r="L58" s="1159"/>
      <c r="M58" s="1159"/>
      <c r="N58" s="1159"/>
      <c r="O58" s="1159"/>
      <c r="P58" s="1159"/>
      <c r="Q58" s="1159"/>
      <c r="R58" s="1159"/>
      <c r="S58" s="1159"/>
      <c r="T58" s="1159"/>
      <c r="U58" s="1159"/>
      <c r="V58" s="1159"/>
      <c r="W58" s="1159"/>
      <c r="X58" s="1159"/>
      <c r="Y58" s="1159"/>
      <c r="Z58" s="1159"/>
      <c r="AA58" s="1159"/>
      <c r="AB58" s="1159"/>
      <c r="AC58" s="1159"/>
      <c r="AD58" s="1159"/>
      <c r="AE58" s="1159"/>
      <c r="AF58" s="1159"/>
      <c r="AG58" s="657"/>
      <c r="AH58" s="1327"/>
      <c r="AI58" s="1328"/>
      <c r="AJ58" s="1326"/>
      <c r="AK58" s="649"/>
      <c r="AL58" s="594"/>
      <c r="AM58" s="580"/>
      <c r="AN58" s="1264"/>
      <c r="AO58" s="594"/>
      <c r="AP58" s="630">
        <f t="shared" si="15"/>
        <v>0</v>
      </c>
      <c r="AQ58" s="26"/>
      <c r="AR58" s="26"/>
      <c r="AS58" s="26"/>
      <c r="AT58" s="26"/>
      <c r="AU58" s="26"/>
      <c r="AV58" s="26"/>
      <c r="AW58" s="26"/>
      <c r="AX58" s="26"/>
      <c r="AY58" s="26"/>
      <c r="AZ58" s="26"/>
      <c r="BA58" s="26"/>
      <c r="BB58" s="26"/>
      <c r="BC58" s="26"/>
      <c r="BD58" s="26"/>
      <c r="BE58" s="26"/>
      <c r="BF58" s="26"/>
      <c r="BG58" s="26"/>
      <c r="BH58" s="26"/>
      <c r="BI58" s="26"/>
      <c r="BJ58" s="26"/>
    </row>
    <row r="59" spans="1:62" ht="12.75" customHeight="1">
      <c r="A59" s="1319"/>
      <c r="B59" s="1258"/>
      <c r="C59" s="1258"/>
      <c r="D59" s="1258"/>
      <c r="E59" s="1258"/>
      <c r="F59" s="1258"/>
      <c r="G59" s="1259"/>
      <c r="H59" s="1262" t="s">
        <v>70</v>
      </c>
      <c r="I59" s="1104"/>
      <c r="J59" s="1155"/>
      <c r="K59" s="1106"/>
      <c r="L59" s="1160" t="s">
        <v>86</v>
      </c>
      <c r="M59" s="1104"/>
      <c r="N59" s="1104"/>
      <c r="O59" s="1104"/>
      <c r="P59" s="1104"/>
      <c r="Q59" s="1104"/>
      <c r="R59" s="1104"/>
      <c r="S59" s="1104"/>
      <c r="T59" s="1104"/>
      <c r="U59" s="1104"/>
      <c r="V59" s="1104"/>
      <c r="W59" s="1104"/>
      <c r="X59" s="1104"/>
      <c r="Y59" s="1104"/>
      <c r="Z59" s="1104"/>
      <c r="AA59" s="1104"/>
      <c r="AB59" s="1104"/>
      <c r="AC59" s="1104"/>
      <c r="AD59" s="1104"/>
      <c r="AE59" s="1104"/>
      <c r="AF59" s="45"/>
      <c r="AG59" s="658"/>
      <c r="AH59" s="1327"/>
      <c r="AI59" s="1328"/>
      <c r="AJ59" s="1326"/>
      <c r="AK59" s="649"/>
      <c r="AL59" s="594"/>
      <c r="AM59" s="631"/>
      <c r="AN59" s="1264"/>
      <c r="AO59" s="594"/>
      <c r="AP59" s="632"/>
      <c r="AQ59" s="26"/>
      <c r="AR59" s="26"/>
      <c r="AS59" s="26"/>
      <c r="AT59" s="26"/>
      <c r="AU59" s="26"/>
      <c r="AV59" s="26"/>
      <c r="AW59" s="26"/>
      <c r="AX59" s="26"/>
      <c r="AY59" s="26"/>
      <c r="AZ59" s="26"/>
      <c r="BA59" s="26"/>
      <c r="BB59" s="26"/>
      <c r="BC59" s="26"/>
      <c r="BD59" s="26"/>
      <c r="BE59" s="26"/>
      <c r="BF59" s="26"/>
      <c r="BG59" s="26"/>
      <c r="BH59" s="26"/>
      <c r="BI59" s="26"/>
      <c r="BJ59" s="26"/>
    </row>
    <row r="60" spans="1:62" ht="13.5" customHeight="1" thickBot="1">
      <c r="A60" s="1309" t="s">
        <v>87</v>
      </c>
      <c r="B60" s="1148"/>
      <c r="C60" s="1148"/>
      <c r="D60" s="1148"/>
      <c r="E60" s="1148"/>
      <c r="F60" s="1148"/>
      <c r="G60" s="1148"/>
      <c r="H60" s="1148"/>
      <c r="I60" s="1148"/>
      <c r="J60" s="1148"/>
      <c r="K60" s="1148"/>
      <c r="L60" s="1148"/>
      <c r="M60" s="1148"/>
      <c r="N60" s="1148"/>
      <c r="O60" s="1148"/>
      <c r="P60" s="1148"/>
      <c r="Q60" s="1148"/>
      <c r="R60" s="1148"/>
      <c r="S60" s="1148"/>
      <c r="T60" s="1148"/>
      <c r="U60" s="1148"/>
      <c r="V60" s="1148"/>
      <c r="W60" s="1148"/>
      <c r="X60" s="1148"/>
      <c r="Y60" s="1148"/>
      <c r="Z60" s="1148"/>
      <c r="AA60" s="1148"/>
      <c r="AB60" s="1148"/>
      <c r="AC60" s="1148"/>
      <c r="AD60" s="1148"/>
      <c r="AE60" s="1148"/>
      <c r="AF60" s="81"/>
      <c r="AG60" s="173">
        <f>SUM(AG54:AG58)</f>
        <v>0</v>
      </c>
      <c r="AH60" s="1327"/>
      <c r="AI60" s="1328"/>
      <c r="AJ60" s="1326"/>
      <c r="AK60" s="649"/>
      <c r="AL60" s="594"/>
      <c r="AM60" s="43">
        <f>SUM(AM54:AM58)</f>
        <v>0</v>
      </c>
      <c r="AN60" s="1264"/>
      <c r="AO60" s="594"/>
      <c r="AP60" s="82">
        <f t="shared" ref="AP60:AP61" si="16">SUM(AP54:AP58)</f>
        <v>0</v>
      </c>
      <c r="AQ60" s="26"/>
      <c r="AR60" s="26"/>
      <c r="AS60" s="26"/>
      <c r="AT60" s="26"/>
      <c r="AU60" s="26"/>
      <c r="AV60" s="26"/>
      <c r="AW60" s="26"/>
      <c r="AX60" s="26"/>
      <c r="AY60" s="26"/>
      <c r="AZ60" s="26"/>
      <c r="BA60" s="26"/>
      <c r="BB60" s="26"/>
      <c r="BC60" s="26"/>
      <c r="BD60" s="26"/>
      <c r="BE60" s="26"/>
      <c r="BF60" s="26"/>
      <c r="BG60" s="26"/>
      <c r="BH60" s="26"/>
      <c r="BI60" s="26"/>
      <c r="BJ60" s="26"/>
    </row>
    <row r="61" spans="1:62" ht="11.25" customHeight="1">
      <c r="A61" s="1310" t="s">
        <v>88</v>
      </c>
      <c r="B61" s="1283"/>
      <c r="C61" s="1283"/>
      <c r="D61" s="1283"/>
      <c r="E61" s="1283"/>
      <c r="F61" s="1283"/>
      <c r="G61" s="1283"/>
      <c r="H61" s="1283"/>
      <c r="I61" s="1283"/>
      <c r="J61" s="1283"/>
      <c r="K61" s="1283"/>
      <c r="L61" s="1283"/>
      <c r="M61" s="1283"/>
      <c r="N61" s="1283"/>
      <c r="O61" s="1283"/>
      <c r="P61" s="1283"/>
      <c r="Q61" s="1283"/>
      <c r="R61" s="1283"/>
      <c r="S61" s="1283"/>
      <c r="T61" s="1283"/>
      <c r="U61" s="1283"/>
      <c r="V61" s="1283"/>
      <c r="W61" s="1283"/>
      <c r="X61" s="1283"/>
      <c r="Y61" s="1283"/>
      <c r="Z61" s="1283"/>
      <c r="AA61" s="1283"/>
      <c r="AB61" s="1283"/>
      <c r="AC61" s="1283"/>
      <c r="AD61" s="1283"/>
      <c r="AE61" s="1283"/>
      <c r="AF61" s="171"/>
      <c r="AG61" s="655"/>
      <c r="AH61" s="1327"/>
      <c r="AI61" s="1328"/>
      <c r="AJ61" s="1326"/>
      <c r="AK61" s="649"/>
      <c r="AL61" s="594"/>
      <c r="AM61" s="620"/>
      <c r="AN61" s="1264"/>
      <c r="AO61" s="594"/>
      <c r="AP61" s="620">
        <f t="shared" si="16"/>
        <v>0</v>
      </c>
      <c r="AQ61" s="26"/>
      <c r="AR61" s="26"/>
      <c r="AS61" s="26"/>
      <c r="AT61" s="26"/>
      <c r="AU61" s="26"/>
      <c r="AV61" s="26"/>
      <c r="AW61" s="26"/>
      <c r="AX61" s="26"/>
      <c r="AY61" s="26"/>
      <c r="AZ61" s="26"/>
      <c r="BA61" s="26"/>
      <c r="BB61" s="26"/>
      <c r="BC61" s="26"/>
      <c r="BD61" s="26"/>
      <c r="BE61" s="26"/>
      <c r="BF61" s="26"/>
      <c r="BG61" s="26"/>
      <c r="BH61" s="26"/>
      <c r="BI61" s="26"/>
      <c r="BJ61" s="26"/>
    </row>
    <row r="62" spans="1:62" ht="12.75" customHeight="1">
      <c r="A62" s="1042"/>
      <c r="B62" s="1220"/>
      <c r="C62" s="1220"/>
      <c r="D62" s="1220"/>
      <c r="E62" s="1220"/>
      <c r="F62" s="1220"/>
      <c r="G62" s="1221"/>
      <c r="H62" s="1149" t="str">
        <f>"1."</f>
        <v>1.</v>
      </c>
      <c r="I62" s="1069"/>
      <c r="J62" s="1069"/>
      <c r="K62" s="1150" t="s">
        <v>112</v>
      </c>
      <c r="L62" s="1069"/>
      <c r="M62" s="1069"/>
      <c r="N62" s="1069"/>
      <c r="O62" s="1069"/>
      <c r="P62" s="1069"/>
      <c r="Q62" s="1069"/>
      <c r="R62" s="1069"/>
      <c r="S62" s="1069"/>
      <c r="T62" s="1069"/>
      <c r="U62" s="1069"/>
      <c r="V62" s="1069"/>
      <c r="W62" s="1069"/>
      <c r="X62" s="1069"/>
      <c r="Y62" s="1069"/>
      <c r="Z62" s="1069"/>
      <c r="AA62" s="1069"/>
      <c r="AB62" s="1069"/>
      <c r="AC62" s="1069"/>
      <c r="AD62" s="1069"/>
      <c r="AE62" s="1069"/>
      <c r="AF62" s="1069"/>
      <c r="AG62" s="360"/>
      <c r="AH62" s="1327"/>
      <c r="AI62" s="1328"/>
      <c r="AJ62" s="1326"/>
      <c r="AK62" s="649"/>
      <c r="AL62" s="594"/>
      <c r="AM62" s="580"/>
      <c r="AN62" s="1264"/>
      <c r="AO62" s="594"/>
      <c r="AP62" s="61">
        <f t="shared" ref="AP62:AP71" si="17">AG62+AM61</f>
        <v>0</v>
      </c>
      <c r="AQ62" s="26"/>
      <c r="AR62" s="26"/>
      <c r="AS62" s="26"/>
      <c r="AT62" s="26"/>
      <c r="AU62" s="26"/>
      <c r="AV62" s="26"/>
      <c r="AW62" s="26"/>
      <c r="AX62" s="26"/>
      <c r="AY62" s="26"/>
      <c r="AZ62" s="26"/>
      <c r="BA62" s="26"/>
      <c r="BB62" s="26"/>
      <c r="BC62" s="26"/>
      <c r="BD62" s="26"/>
      <c r="BE62" s="26"/>
      <c r="BF62" s="26"/>
      <c r="BG62" s="26"/>
      <c r="BH62" s="26"/>
      <c r="BI62" s="26"/>
      <c r="BJ62" s="26"/>
    </row>
    <row r="63" spans="1:62" ht="12.75" customHeight="1">
      <c r="A63" s="1311"/>
      <c r="B63" s="1312"/>
      <c r="C63" s="1312"/>
      <c r="D63" s="1312"/>
      <c r="E63" s="1312"/>
      <c r="F63" s="1312"/>
      <c r="G63" s="1224"/>
      <c r="H63" s="1212" t="str">
        <f>"2."</f>
        <v>2.</v>
      </c>
      <c r="I63" s="1076"/>
      <c r="J63" s="1076"/>
      <c r="K63" s="1163" t="s">
        <v>113</v>
      </c>
      <c r="L63" s="1076"/>
      <c r="M63" s="1076"/>
      <c r="N63" s="1076"/>
      <c r="O63" s="1076"/>
      <c r="P63" s="1076"/>
      <c r="Q63" s="1076"/>
      <c r="R63" s="1076"/>
      <c r="S63" s="1076"/>
      <c r="T63" s="1076"/>
      <c r="U63" s="1076"/>
      <c r="V63" s="1076"/>
      <c r="W63" s="1076"/>
      <c r="X63" s="1076"/>
      <c r="Y63" s="1076"/>
      <c r="Z63" s="1076"/>
      <c r="AA63" s="1076"/>
      <c r="AB63" s="1076"/>
      <c r="AC63" s="1076"/>
      <c r="AD63" s="1076"/>
      <c r="AE63" s="1076"/>
      <c r="AF63" s="176"/>
      <c r="AG63" s="360"/>
      <c r="AH63" s="1327"/>
      <c r="AI63" s="1328"/>
      <c r="AJ63" s="1326"/>
      <c r="AK63" s="649"/>
      <c r="AL63" s="594"/>
      <c r="AM63" s="580"/>
      <c r="AN63" s="1264"/>
      <c r="AO63" s="594"/>
      <c r="AP63" s="61">
        <f t="shared" si="17"/>
        <v>0</v>
      </c>
      <c r="AQ63" s="26"/>
      <c r="AR63" s="26"/>
      <c r="AS63" s="26"/>
      <c r="AT63" s="26"/>
      <c r="AU63" s="26"/>
      <c r="AV63" s="26"/>
      <c r="AW63" s="26"/>
      <c r="AX63" s="26"/>
      <c r="AY63" s="26"/>
      <c r="AZ63" s="26"/>
      <c r="BA63" s="26"/>
      <c r="BB63" s="26"/>
      <c r="BC63" s="26"/>
      <c r="BD63" s="26"/>
      <c r="BE63" s="26"/>
      <c r="BF63" s="26"/>
      <c r="BG63" s="26"/>
      <c r="BH63" s="26"/>
      <c r="BI63" s="26"/>
      <c r="BJ63" s="26"/>
    </row>
    <row r="64" spans="1:62" ht="12.75" customHeight="1">
      <c r="A64" s="1311"/>
      <c r="B64" s="1312"/>
      <c r="C64" s="1312"/>
      <c r="D64" s="1312"/>
      <c r="E64" s="1312"/>
      <c r="F64" s="1312"/>
      <c r="G64" s="1224"/>
      <c r="H64" s="1212" t="str">
        <f>"3."</f>
        <v>3.</v>
      </c>
      <c r="I64" s="1076"/>
      <c r="J64" s="1076"/>
      <c r="K64" s="1157" t="s">
        <v>91</v>
      </c>
      <c r="L64" s="1076"/>
      <c r="M64" s="1076"/>
      <c r="N64" s="1076"/>
      <c r="O64" s="1076"/>
      <c r="P64" s="1076"/>
      <c r="Q64" s="1076"/>
      <c r="R64" s="1076"/>
      <c r="S64" s="1076"/>
      <c r="T64" s="1076"/>
      <c r="U64" s="1076"/>
      <c r="V64" s="1076"/>
      <c r="W64" s="1076"/>
      <c r="X64" s="1076"/>
      <c r="Y64" s="1076"/>
      <c r="Z64" s="1076"/>
      <c r="AA64" s="1076"/>
      <c r="AB64" s="1076"/>
      <c r="AC64" s="1076"/>
      <c r="AD64" s="1076"/>
      <c r="AE64" s="1076"/>
      <c r="AF64" s="1076"/>
      <c r="AG64" s="360"/>
      <c r="AH64" s="1327"/>
      <c r="AI64" s="1328"/>
      <c r="AJ64" s="1326"/>
      <c r="AK64" s="649"/>
      <c r="AL64" s="594"/>
      <c r="AM64" s="580"/>
      <c r="AN64" s="1264"/>
      <c r="AO64" s="594"/>
      <c r="AP64" s="61">
        <f t="shared" si="17"/>
        <v>0</v>
      </c>
      <c r="AQ64" s="26"/>
      <c r="AR64" s="26"/>
      <c r="AS64" s="26"/>
      <c r="AT64" s="26"/>
      <c r="AU64" s="26"/>
      <c r="AV64" s="26"/>
      <c r="AW64" s="26"/>
      <c r="AX64" s="26"/>
      <c r="AY64" s="26"/>
      <c r="AZ64" s="26"/>
      <c r="BA64" s="26"/>
      <c r="BB64" s="26"/>
      <c r="BC64" s="26"/>
      <c r="BD64" s="26"/>
      <c r="BE64" s="26"/>
      <c r="BF64" s="26"/>
      <c r="BG64" s="26"/>
      <c r="BH64" s="26"/>
      <c r="BI64" s="26"/>
      <c r="BJ64" s="26"/>
    </row>
    <row r="65" spans="1:62" ht="12.75" customHeight="1">
      <c r="A65" s="1311"/>
      <c r="B65" s="1312"/>
      <c r="C65" s="1312"/>
      <c r="D65" s="1312"/>
      <c r="E65" s="1312"/>
      <c r="F65" s="1312"/>
      <c r="G65" s="1224"/>
      <c r="H65" s="1212" t="str">
        <f>"4."</f>
        <v>4.</v>
      </c>
      <c r="I65" s="1076"/>
      <c r="J65" s="1076"/>
      <c r="K65" s="1157" t="s">
        <v>114</v>
      </c>
      <c r="L65" s="1076"/>
      <c r="M65" s="1076"/>
      <c r="N65" s="1076"/>
      <c r="O65" s="1076"/>
      <c r="P65" s="1076"/>
      <c r="Q65" s="1076"/>
      <c r="R65" s="1076"/>
      <c r="S65" s="1076"/>
      <c r="T65" s="1076"/>
      <c r="U65" s="1076"/>
      <c r="V65" s="1076"/>
      <c r="W65" s="1076"/>
      <c r="X65" s="1076"/>
      <c r="Y65" s="1076"/>
      <c r="Z65" s="1076"/>
      <c r="AA65" s="1076"/>
      <c r="AB65" s="1076"/>
      <c r="AC65" s="1076"/>
      <c r="AD65" s="1076"/>
      <c r="AE65" s="1076"/>
      <c r="AF65" s="1076"/>
      <c r="AG65" s="360"/>
      <c r="AH65" s="1327"/>
      <c r="AI65" s="1328"/>
      <c r="AJ65" s="1326"/>
      <c r="AK65" s="649"/>
      <c r="AL65" s="594"/>
      <c r="AM65" s="580"/>
      <c r="AN65" s="1264"/>
      <c r="AO65" s="594"/>
      <c r="AP65" s="61">
        <f t="shared" si="17"/>
        <v>0</v>
      </c>
      <c r="AQ65" s="26"/>
      <c r="AR65" s="26"/>
      <c r="AS65" s="26"/>
      <c r="AT65" s="26"/>
      <c r="AU65" s="26"/>
      <c r="AV65" s="26"/>
      <c r="AW65" s="26"/>
      <c r="AX65" s="26"/>
      <c r="AY65" s="26"/>
      <c r="AZ65" s="26"/>
      <c r="BA65" s="26"/>
      <c r="BB65" s="26"/>
      <c r="BC65" s="26"/>
      <c r="BD65" s="26"/>
      <c r="BE65" s="26"/>
      <c r="BF65" s="26"/>
      <c r="BG65" s="26"/>
      <c r="BH65" s="26"/>
      <c r="BI65" s="26"/>
      <c r="BJ65" s="26"/>
    </row>
    <row r="66" spans="1:62" ht="12.75" customHeight="1">
      <c r="A66" s="1311"/>
      <c r="B66" s="1117"/>
      <c r="C66" s="1117"/>
      <c r="D66" s="1117"/>
      <c r="E66" s="1117"/>
      <c r="F66" s="1117"/>
      <c r="G66" s="1224"/>
      <c r="H66" s="1212" t="str">
        <f>"5."</f>
        <v>5.</v>
      </c>
      <c r="I66" s="1076"/>
      <c r="J66" s="1076"/>
      <c r="K66" s="1164" t="str">
        <f>'Year 3'!K66:AF66</f>
        <v>Subaward/Consortium (1)</v>
      </c>
      <c r="L66" s="1063"/>
      <c r="M66" s="1063"/>
      <c r="N66" s="1063"/>
      <c r="O66" s="1063"/>
      <c r="P66" s="1063"/>
      <c r="Q66" s="1063"/>
      <c r="R66" s="1063"/>
      <c r="S66" s="1063"/>
      <c r="T66" s="1063"/>
      <c r="U66" s="1063"/>
      <c r="V66" s="1063"/>
      <c r="W66" s="1063"/>
      <c r="X66" s="1063"/>
      <c r="Y66" s="1063"/>
      <c r="Z66" s="1063"/>
      <c r="AA66" s="1063"/>
      <c r="AB66" s="1063"/>
      <c r="AC66" s="1063"/>
      <c r="AD66" s="1063"/>
      <c r="AE66" s="1063"/>
      <c r="AF66" s="1063"/>
      <c r="AG66" s="360"/>
      <c r="AH66" s="1327"/>
      <c r="AI66" s="1328"/>
      <c r="AJ66" s="1326"/>
      <c r="AK66" s="649"/>
      <c r="AL66" s="704"/>
      <c r="AM66" s="705"/>
      <c r="AN66" s="1264"/>
      <c r="AO66" s="579"/>
      <c r="AP66" s="633">
        <f t="shared" si="17"/>
        <v>0</v>
      </c>
      <c r="AQ66" s="26"/>
      <c r="AR66" s="26"/>
      <c r="AS66" s="26"/>
      <c r="AT66" s="26"/>
      <c r="AU66" s="26"/>
      <c r="AV66" s="26"/>
      <c r="AW66" s="26"/>
      <c r="AX66" s="26"/>
      <c r="AY66" s="26"/>
      <c r="AZ66" s="26"/>
      <c r="BA66" s="26"/>
      <c r="BB66" s="26"/>
      <c r="BC66" s="26"/>
      <c r="BD66" s="26"/>
      <c r="BE66" s="26"/>
      <c r="BF66" s="26"/>
      <c r="BG66" s="26"/>
      <c r="BH66" s="26"/>
      <c r="BI66" s="26"/>
      <c r="BJ66" s="26"/>
    </row>
    <row r="67" spans="1:62" ht="11.25" customHeight="1" outlineLevel="1">
      <c r="A67" s="240"/>
      <c r="B67" s="198"/>
      <c r="C67" s="198"/>
      <c r="D67" s="198"/>
      <c r="E67" s="198"/>
      <c r="F67" s="198"/>
      <c r="G67" s="241"/>
      <c r="H67" s="1212" t="str">
        <f>"6."</f>
        <v>6.</v>
      </c>
      <c r="I67" s="1076"/>
      <c r="J67" s="1076"/>
      <c r="K67" s="1164" t="str">
        <f>'Year 3'!K67:AF67</f>
        <v>Subaward/Consortium (2)</v>
      </c>
      <c r="L67" s="1063"/>
      <c r="M67" s="1063"/>
      <c r="N67" s="1063"/>
      <c r="O67" s="1063"/>
      <c r="P67" s="1063"/>
      <c r="Q67" s="1063"/>
      <c r="R67" s="1063"/>
      <c r="S67" s="1063"/>
      <c r="T67" s="1063"/>
      <c r="U67" s="1063"/>
      <c r="V67" s="1063"/>
      <c r="W67" s="1063"/>
      <c r="X67" s="1063"/>
      <c r="Y67" s="1063"/>
      <c r="Z67" s="1063"/>
      <c r="AA67" s="1063"/>
      <c r="AB67" s="1063"/>
      <c r="AC67" s="1063"/>
      <c r="AD67" s="1063"/>
      <c r="AE67" s="1063"/>
      <c r="AF67" s="1063"/>
      <c r="AG67" s="360"/>
      <c r="AH67" s="1327"/>
      <c r="AI67" s="1328"/>
      <c r="AJ67" s="1326"/>
      <c r="AK67" s="649"/>
      <c r="AL67" s="704"/>
      <c r="AM67" s="705"/>
      <c r="AN67" s="1264"/>
      <c r="AO67" s="594"/>
      <c r="AP67" s="61">
        <f t="shared" si="17"/>
        <v>0</v>
      </c>
      <c r="AQ67" s="26"/>
      <c r="AR67" s="26"/>
      <c r="AS67" s="26"/>
      <c r="AT67" s="26"/>
      <c r="AU67" s="26"/>
      <c r="AV67" s="26"/>
      <c r="AW67" s="26"/>
      <c r="AX67" s="26"/>
      <c r="AY67" s="26"/>
      <c r="AZ67" s="26"/>
      <c r="BA67" s="26"/>
      <c r="BB67" s="26"/>
      <c r="BC67" s="26"/>
      <c r="BD67" s="26"/>
      <c r="BE67" s="26"/>
      <c r="BF67" s="26"/>
      <c r="BG67" s="26"/>
      <c r="BH67" s="26"/>
      <c r="BI67" s="26"/>
      <c r="BJ67" s="26"/>
    </row>
    <row r="68" spans="1:62" ht="11.25" customHeight="1" outlineLevel="1">
      <c r="A68" s="240"/>
      <c r="B68" s="198"/>
      <c r="C68" s="198"/>
      <c r="D68" s="198"/>
      <c r="E68" s="198"/>
      <c r="F68" s="198"/>
      <c r="G68" s="241"/>
      <c r="H68" s="1212" t="str">
        <f>"7."</f>
        <v>7.</v>
      </c>
      <c r="I68" s="1076"/>
      <c r="J68" s="1076"/>
      <c r="K68" s="1164" t="str">
        <f>'Year 3'!K68:AF68</f>
        <v>Subaward/Consortium (3)</v>
      </c>
      <c r="L68" s="1063"/>
      <c r="M68" s="1063"/>
      <c r="N68" s="1063"/>
      <c r="O68" s="1063"/>
      <c r="P68" s="1063"/>
      <c r="Q68" s="1063"/>
      <c r="R68" s="1063"/>
      <c r="S68" s="1063"/>
      <c r="T68" s="1063"/>
      <c r="U68" s="1063"/>
      <c r="V68" s="1063"/>
      <c r="W68" s="1063"/>
      <c r="X68" s="1063"/>
      <c r="Y68" s="1063"/>
      <c r="Z68" s="1063"/>
      <c r="AA68" s="1063"/>
      <c r="AB68" s="1063"/>
      <c r="AC68" s="1063"/>
      <c r="AD68" s="1063"/>
      <c r="AE68" s="1063"/>
      <c r="AF68" s="1063"/>
      <c r="AG68" s="360"/>
      <c r="AH68" s="1327"/>
      <c r="AI68" s="1328"/>
      <c r="AJ68" s="1326"/>
      <c r="AK68" s="649"/>
      <c r="AL68" s="594"/>
      <c r="AM68" s="580"/>
      <c r="AN68" s="1264"/>
      <c r="AO68" s="594"/>
      <c r="AP68" s="61">
        <f t="shared" si="17"/>
        <v>0</v>
      </c>
      <c r="AQ68" s="26"/>
      <c r="AR68" s="26"/>
      <c r="AS68" s="26"/>
      <c r="AT68" s="26"/>
      <c r="AU68" s="26"/>
      <c r="AV68" s="26"/>
      <c r="AW68" s="26"/>
      <c r="AX68" s="26"/>
      <c r="AY68" s="26"/>
      <c r="AZ68" s="26"/>
      <c r="BA68" s="26"/>
      <c r="BB68" s="26"/>
      <c r="BC68" s="26"/>
      <c r="BD68" s="26"/>
      <c r="BE68" s="26"/>
      <c r="BF68" s="26"/>
      <c r="BG68" s="26"/>
      <c r="BH68" s="26"/>
      <c r="BI68" s="26"/>
      <c r="BJ68" s="26"/>
    </row>
    <row r="69" spans="1:62" ht="11.25" customHeight="1" outlineLevel="1">
      <c r="A69" s="240"/>
      <c r="B69" s="198"/>
      <c r="C69" s="198"/>
      <c r="D69" s="198"/>
      <c r="E69" s="198"/>
      <c r="F69" s="198"/>
      <c r="G69" s="241"/>
      <c r="H69" s="1212" t="str">
        <f>"8."</f>
        <v>8.</v>
      </c>
      <c r="I69" s="1076"/>
      <c r="J69" s="1076"/>
      <c r="K69" s="1164" t="str">
        <f>'Year 3'!K69:AF69</f>
        <v>Subaward/Consortium (4)</v>
      </c>
      <c r="L69" s="1063"/>
      <c r="M69" s="1063"/>
      <c r="N69" s="1063"/>
      <c r="O69" s="1063"/>
      <c r="P69" s="1063"/>
      <c r="Q69" s="1063"/>
      <c r="R69" s="1063"/>
      <c r="S69" s="1063"/>
      <c r="T69" s="1063"/>
      <c r="U69" s="1063"/>
      <c r="V69" s="1063"/>
      <c r="W69" s="1063"/>
      <c r="X69" s="1063"/>
      <c r="Y69" s="1063"/>
      <c r="Z69" s="1063"/>
      <c r="AA69" s="1063"/>
      <c r="AB69" s="1063"/>
      <c r="AC69" s="1063"/>
      <c r="AD69" s="1063"/>
      <c r="AE69" s="1063"/>
      <c r="AF69" s="1063"/>
      <c r="AG69" s="360"/>
      <c r="AH69" s="1327"/>
      <c r="AI69" s="1328"/>
      <c r="AJ69" s="1326"/>
      <c r="AK69" s="649"/>
      <c r="AL69" s="594"/>
      <c r="AM69" s="580"/>
      <c r="AN69" s="1264"/>
      <c r="AO69" s="594"/>
      <c r="AP69" s="61">
        <f t="shared" si="17"/>
        <v>0</v>
      </c>
      <c r="AQ69" s="26"/>
      <c r="AR69" s="26"/>
      <c r="AS69" s="26"/>
      <c r="AT69" s="26"/>
      <c r="AU69" s="26"/>
      <c r="AV69" s="26"/>
      <c r="AW69" s="26"/>
      <c r="AX69" s="26"/>
      <c r="AY69" s="26"/>
      <c r="AZ69" s="26"/>
      <c r="BA69" s="26"/>
      <c r="BB69" s="26"/>
      <c r="BC69" s="26"/>
      <c r="BD69" s="26"/>
      <c r="BE69" s="26"/>
      <c r="BF69" s="26"/>
      <c r="BG69" s="26"/>
      <c r="BH69" s="26"/>
      <c r="BI69" s="26"/>
      <c r="BJ69" s="26"/>
    </row>
    <row r="70" spans="1:62" ht="11.25" customHeight="1" outlineLevel="1">
      <c r="A70" s="240"/>
      <c r="B70" s="198"/>
      <c r="C70" s="198"/>
      <c r="D70" s="198"/>
      <c r="E70" s="198"/>
      <c r="F70" s="198"/>
      <c r="G70" s="241"/>
      <c r="H70" s="1212" t="str">
        <f>"9."</f>
        <v>9.</v>
      </c>
      <c r="I70" s="1076"/>
      <c r="J70" s="1076"/>
      <c r="K70" s="1164" t="str">
        <f>'Year 3'!K70:AF70</f>
        <v xml:space="preserve">Subaward/Consortium (5) </v>
      </c>
      <c r="L70" s="1063"/>
      <c r="M70" s="1063"/>
      <c r="N70" s="1063"/>
      <c r="O70" s="1063"/>
      <c r="P70" s="1063"/>
      <c r="Q70" s="1063"/>
      <c r="R70" s="1063"/>
      <c r="S70" s="1063"/>
      <c r="T70" s="1063"/>
      <c r="U70" s="1063"/>
      <c r="V70" s="1063"/>
      <c r="W70" s="1063"/>
      <c r="X70" s="1063"/>
      <c r="Y70" s="1063"/>
      <c r="Z70" s="1063"/>
      <c r="AA70" s="1063"/>
      <c r="AB70" s="1063"/>
      <c r="AC70" s="1063"/>
      <c r="AD70" s="1063"/>
      <c r="AE70" s="1063"/>
      <c r="AF70" s="1063"/>
      <c r="AG70" s="360"/>
      <c r="AH70" s="1327"/>
      <c r="AI70" s="1328"/>
      <c r="AJ70" s="1326"/>
      <c r="AK70" s="649"/>
      <c r="AL70" s="704"/>
      <c r="AM70" s="705"/>
      <c r="AN70" s="1264"/>
      <c r="AO70" s="594"/>
      <c r="AP70" s="61">
        <f t="shared" si="17"/>
        <v>0</v>
      </c>
      <c r="AQ70" s="26"/>
      <c r="AR70" s="26"/>
      <c r="AS70" s="26"/>
      <c r="AT70" s="26"/>
      <c r="AU70" s="26"/>
      <c r="AV70" s="26"/>
      <c r="AW70" s="26"/>
      <c r="AX70" s="26"/>
      <c r="AY70" s="26"/>
      <c r="AZ70" s="26"/>
      <c r="BA70" s="26"/>
      <c r="BB70" s="26"/>
      <c r="BC70" s="26"/>
      <c r="BD70" s="26"/>
      <c r="BE70" s="26"/>
      <c r="BF70" s="26"/>
      <c r="BG70" s="26"/>
      <c r="BH70" s="26"/>
      <c r="BI70" s="26"/>
      <c r="BJ70" s="26"/>
    </row>
    <row r="71" spans="1:62" ht="12.75" customHeight="1">
      <c r="A71" s="242"/>
      <c r="B71" s="243"/>
      <c r="C71" s="243"/>
      <c r="D71" s="243"/>
      <c r="E71" s="243"/>
      <c r="F71" s="243"/>
      <c r="G71" s="226"/>
      <c r="H71" s="1151" t="str">
        <f>"10."</f>
        <v>10.</v>
      </c>
      <c r="I71" s="1104"/>
      <c r="J71" s="1104"/>
      <c r="K71" s="1185" t="str">
        <f>'Year 4'!K71:AF71</f>
        <v xml:space="preserve">RA Tuition/Fees/Non IDC Bearing Expenses </v>
      </c>
      <c r="L71" s="1106"/>
      <c r="M71" s="1106"/>
      <c r="N71" s="1106"/>
      <c r="O71" s="1106"/>
      <c r="P71" s="1106"/>
      <c r="Q71" s="1106"/>
      <c r="R71" s="1106"/>
      <c r="S71" s="1106"/>
      <c r="T71" s="1106"/>
      <c r="U71" s="1106"/>
      <c r="V71" s="1106"/>
      <c r="W71" s="1106"/>
      <c r="X71" s="1106"/>
      <c r="Y71" s="1106"/>
      <c r="Z71" s="1106"/>
      <c r="AA71" s="1106"/>
      <c r="AB71" s="1106"/>
      <c r="AC71" s="1106"/>
      <c r="AD71" s="1106"/>
      <c r="AE71" s="1106"/>
      <c r="AF71" s="1106"/>
      <c r="AG71" s="361"/>
      <c r="AH71" s="1327"/>
      <c r="AI71" s="1328"/>
      <c r="AJ71" s="1326"/>
      <c r="AK71" s="649"/>
      <c r="AL71" s="704"/>
      <c r="AM71" s="705"/>
      <c r="AN71" s="1264"/>
      <c r="AO71" s="594"/>
      <c r="AP71" s="61">
        <f t="shared" si="17"/>
        <v>0</v>
      </c>
      <c r="AQ71" s="26"/>
      <c r="AR71" s="26"/>
      <c r="AS71" s="26"/>
      <c r="AT71" s="26"/>
      <c r="AU71" s="26"/>
      <c r="AV71" s="26"/>
      <c r="AW71" s="26"/>
      <c r="AX71" s="26"/>
      <c r="AY71" s="26"/>
      <c r="AZ71" s="26"/>
      <c r="BA71" s="26"/>
      <c r="BB71" s="26"/>
      <c r="BC71" s="26"/>
      <c r="BD71" s="26"/>
      <c r="BE71" s="26"/>
      <c r="BF71" s="26"/>
      <c r="BG71" s="26"/>
      <c r="BH71" s="26"/>
      <c r="BI71" s="26"/>
      <c r="BJ71" s="26"/>
    </row>
    <row r="72" spans="1:62" ht="12.75" customHeight="1" thickBot="1">
      <c r="A72" s="1143" t="s">
        <v>97</v>
      </c>
      <c r="B72" s="1144"/>
      <c r="C72" s="1144"/>
      <c r="D72" s="1144"/>
      <c r="E72" s="1144"/>
      <c r="F72" s="1144"/>
      <c r="G72" s="1144"/>
      <c r="H72" s="1144"/>
      <c r="I72" s="1144"/>
      <c r="J72" s="1144"/>
      <c r="K72" s="1144"/>
      <c r="L72" s="1144"/>
      <c r="M72" s="1144"/>
      <c r="N72" s="1144"/>
      <c r="O72" s="1144"/>
      <c r="P72" s="1144"/>
      <c r="Q72" s="1144"/>
      <c r="R72" s="1144"/>
      <c r="S72" s="1144"/>
      <c r="T72" s="1144"/>
      <c r="U72" s="1144"/>
      <c r="V72" s="1144"/>
      <c r="W72" s="1144"/>
      <c r="X72" s="1144"/>
      <c r="Y72" s="1144"/>
      <c r="Z72" s="1144"/>
      <c r="AA72" s="1144"/>
      <c r="AB72" s="1144"/>
      <c r="AC72" s="1144"/>
      <c r="AD72" s="1144"/>
      <c r="AE72" s="1144"/>
      <c r="AF72" s="1261"/>
      <c r="AG72" s="194">
        <f>SUM(AG62:AG71)</f>
        <v>0</v>
      </c>
      <c r="AH72" s="1327"/>
      <c r="AI72" s="1328"/>
      <c r="AJ72" s="1326"/>
      <c r="AK72" s="649"/>
      <c r="AL72" s="594"/>
      <c r="AM72" s="634">
        <f>SUM(AM62:AM71)</f>
        <v>0</v>
      </c>
      <c r="AN72" s="1264"/>
      <c r="AO72" s="594"/>
      <c r="AP72" s="473">
        <f>SUM(AP62:AP71)</f>
        <v>0</v>
      </c>
      <c r="AQ72" s="26"/>
      <c r="AR72" s="26"/>
      <c r="AS72" s="26"/>
      <c r="AT72" s="26"/>
      <c r="AU72" s="26"/>
      <c r="AV72" s="26"/>
      <c r="AW72" s="26"/>
      <c r="AX72" s="26"/>
      <c r="AY72" s="26"/>
      <c r="AZ72" s="26"/>
      <c r="BA72" s="26"/>
      <c r="BB72" s="26"/>
      <c r="BC72" s="26"/>
      <c r="BD72" s="26"/>
      <c r="BE72" s="26"/>
      <c r="BF72" s="26"/>
      <c r="BG72" s="26"/>
      <c r="BH72" s="26"/>
      <c r="BI72" s="26"/>
      <c r="BJ72" s="26"/>
    </row>
    <row r="73" spans="1:62" ht="12.75" customHeight="1" thickBot="1">
      <c r="A73" s="1318" t="s">
        <v>98</v>
      </c>
      <c r="B73" s="1147"/>
      <c r="C73" s="1147"/>
      <c r="D73" s="1147"/>
      <c r="E73" s="1147"/>
      <c r="F73" s="1147"/>
      <c r="G73" s="1147"/>
      <c r="H73" s="1147"/>
      <c r="I73" s="1147"/>
      <c r="J73" s="1147"/>
      <c r="K73" s="1147"/>
      <c r="L73" s="1147"/>
      <c r="M73" s="1147"/>
      <c r="N73" s="1147"/>
      <c r="O73" s="1147"/>
      <c r="P73" s="1147"/>
      <c r="Q73" s="1147"/>
      <c r="R73" s="1147"/>
      <c r="S73" s="1147"/>
      <c r="T73" s="1147"/>
      <c r="U73" s="1147"/>
      <c r="V73" s="1147"/>
      <c r="W73" s="1147"/>
      <c r="X73" s="1147"/>
      <c r="Y73" s="1147"/>
      <c r="Z73" s="1147"/>
      <c r="AA73" s="1147"/>
      <c r="AB73" s="1147"/>
      <c r="AC73" s="1147"/>
      <c r="AD73" s="1147"/>
      <c r="AE73" s="1147"/>
      <c r="AF73" s="1147"/>
      <c r="AG73" s="659">
        <f>SUM(AG36,AG48,AG52,AG60,AG72)</f>
        <v>0</v>
      </c>
      <c r="AH73" s="1327"/>
      <c r="AI73" s="1328"/>
      <c r="AJ73" s="1326"/>
      <c r="AK73" s="649"/>
      <c r="AL73" s="594"/>
      <c r="AM73" s="83">
        <f>SUM(AM36,AM48,AM52,AM60,AM72)</f>
        <v>0</v>
      </c>
      <c r="AN73" s="1264"/>
      <c r="AO73" s="594"/>
      <c r="AP73" s="83">
        <f>SUM(AP36,AP48,AP52,AP60,AP72)</f>
        <v>0</v>
      </c>
      <c r="AQ73" s="26"/>
      <c r="AR73" s="26"/>
      <c r="AS73" s="26"/>
      <c r="AT73" s="26"/>
      <c r="AU73" s="26"/>
      <c r="AV73" s="26"/>
      <c r="AW73" s="26"/>
      <c r="AX73" s="26"/>
      <c r="AY73" s="26"/>
      <c r="AZ73" s="26"/>
      <c r="BA73" s="26"/>
      <c r="BB73" s="26"/>
      <c r="BC73" s="26"/>
      <c r="BD73" s="26"/>
      <c r="BE73" s="26"/>
      <c r="BF73" s="26"/>
      <c r="BG73" s="26"/>
      <c r="BH73" s="26"/>
      <c r="BI73" s="26"/>
      <c r="BJ73" s="26"/>
    </row>
    <row r="74" spans="1:62" ht="11.25" customHeight="1">
      <c r="A74" s="1110" t="s">
        <v>99</v>
      </c>
      <c r="B74" s="1111"/>
      <c r="C74" s="1111"/>
      <c r="D74" s="1111"/>
      <c r="E74" s="1111"/>
      <c r="F74" s="1111"/>
      <c r="G74" s="1111"/>
      <c r="H74" s="1111"/>
      <c r="I74" s="1111"/>
      <c r="J74" s="1111"/>
      <c r="K74" s="1111"/>
      <c r="L74" s="1111"/>
      <c r="M74" s="1111"/>
      <c r="N74" s="1111"/>
      <c r="O74" s="1111"/>
      <c r="P74" s="1111"/>
      <c r="Q74" s="1111"/>
      <c r="R74" s="1111"/>
      <c r="S74" s="1111"/>
      <c r="T74" s="1111"/>
      <c r="U74" s="1111"/>
      <c r="V74" s="1111"/>
      <c r="W74" s="1111"/>
      <c r="X74" s="1111"/>
      <c r="Y74" s="1111"/>
      <c r="Z74" s="1111"/>
      <c r="AA74" s="1111"/>
      <c r="AB74" s="1111"/>
      <c r="AC74" s="1111"/>
      <c r="AD74" s="1111"/>
      <c r="AE74" s="1111"/>
      <c r="AF74" s="171"/>
      <c r="AG74" s="660"/>
      <c r="AH74" s="1327"/>
      <c r="AI74" s="1328"/>
      <c r="AJ74" s="1326"/>
      <c r="AK74" s="649"/>
      <c r="AL74" s="704"/>
      <c r="AM74" s="666"/>
      <c r="AN74" s="1264"/>
      <c r="AO74" s="594"/>
      <c r="AP74" s="584"/>
      <c r="AQ74" s="26"/>
      <c r="AR74" s="26"/>
      <c r="AS74" s="26"/>
      <c r="AT74" s="26"/>
      <c r="AU74" s="26"/>
      <c r="AV74" s="26"/>
      <c r="AW74" s="26"/>
      <c r="AX74" s="26"/>
      <c r="AY74" s="26"/>
      <c r="AZ74" s="26"/>
      <c r="BA74" s="26"/>
      <c r="BB74" s="26"/>
      <c r="BC74" s="26"/>
      <c r="BD74" s="26"/>
      <c r="BE74" s="26"/>
      <c r="BF74" s="26"/>
      <c r="BG74" s="26"/>
      <c r="BH74" s="26"/>
      <c r="BI74" s="26"/>
      <c r="BJ74" s="26"/>
    </row>
    <row r="75" spans="1:62" ht="12.75" customHeight="1">
      <c r="A75" s="1042"/>
      <c r="B75" s="1220"/>
      <c r="C75" s="1220"/>
      <c r="D75" s="1220"/>
      <c r="E75" s="1220"/>
      <c r="F75" s="1220"/>
      <c r="G75" s="1221"/>
      <c r="H75" s="1340" t="s">
        <v>100</v>
      </c>
      <c r="I75" s="1134"/>
      <c r="J75" s="1134"/>
      <c r="K75" s="1134"/>
      <c r="L75" s="1134"/>
      <c r="M75" s="1134"/>
      <c r="N75" s="1134"/>
      <c r="O75" s="1134"/>
      <c r="P75" s="1134"/>
      <c r="Q75" s="1134"/>
      <c r="R75" s="1134"/>
      <c r="S75" s="1134"/>
      <c r="T75" s="1134"/>
      <c r="U75" s="1134"/>
      <c r="V75" s="1134"/>
      <c r="W75" s="1272"/>
      <c r="X75" s="1342" t="s">
        <v>118</v>
      </c>
      <c r="Y75" s="1134"/>
      <c r="Z75" s="1134"/>
      <c r="AA75" s="1134"/>
      <c r="AB75" s="1134"/>
      <c r="AC75" s="1272"/>
      <c r="AD75" s="1342" t="s">
        <v>103</v>
      </c>
      <c r="AE75" s="1134"/>
      <c r="AF75" s="1134"/>
      <c r="AG75" s="661" t="s">
        <v>104</v>
      </c>
      <c r="AH75" s="1327"/>
      <c r="AI75" s="1328"/>
      <c r="AJ75" s="1326"/>
      <c r="AK75" s="651" t="s">
        <v>103</v>
      </c>
      <c r="AL75" s="594"/>
      <c r="AM75" s="706" t="s">
        <v>104</v>
      </c>
      <c r="AN75" s="1264"/>
      <c r="AO75" s="594"/>
      <c r="AP75" s="706" t="s">
        <v>104</v>
      </c>
      <c r="AQ75" s="26"/>
      <c r="AR75" s="26"/>
      <c r="AS75" s="26"/>
      <c r="AT75" s="26"/>
      <c r="AU75" s="26"/>
      <c r="AV75" s="26"/>
      <c r="AW75" s="26"/>
      <c r="AX75" s="26"/>
      <c r="AY75" s="26"/>
      <c r="AZ75" s="26"/>
      <c r="BA75" s="26"/>
      <c r="BB75" s="26"/>
      <c r="BC75" s="26"/>
      <c r="BD75" s="26"/>
      <c r="BE75" s="26"/>
      <c r="BF75" s="26"/>
      <c r="BG75" s="26"/>
      <c r="BH75" s="26"/>
      <c r="BI75" s="26"/>
      <c r="BJ75" s="26"/>
    </row>
    <row r="76" spans="1:62" ht="12.75" customHeight="1">
      <c r="A76" s="1311"/>
      <c r="B76" s="1312"/>
      <c r="C76" s="1312"/>
      <c r="D76" s="1312"/>
      <c r="E76" s="1312"/>
      <c r="F76" s="1312"/>
      <c r="G76" s="1224"/>
      <c r="H76" s="1149" t="str">
        <f>"1."</f>
        <v>1.</v>
      </c>
      <c r="I76" s="1069"/>
      <c r="J76" s="1069"/>
      <c r="K76" s="1351" t="s">
        <v>105</v>
      </c>
      <c r="L76" s="1352"/>
      <c r="M76" s="1352"/>
      <c r="N76" s="1352"/>
      <c r="O76" s="1352"/>
      <c r="P76" s="1352"/>
      <c r="Q76" s="1352"/>
      <c r="R76" s="1352"/>
      <c r="S76" s="1352"/>
      <c r="T76" s="1352"/>
      <c r="U76" s="1352"/>
      <c r="V76" s="1352"/>
      <c r="W76" s="1353"/>
      <c r="X76" s="1354">
        <v>0.56499999999999995</v>
      </c>
      <c r="Y76" s="1352"/>
      <c r="Z76" s="1352"/>
      <c r="AA76" s="1352"/>
      <c r="AB76" s="1352"/>
      <c r="AC76" s="1353"/>
      <c r="AD76" s="1348">
        <f>IF(K76="Modified Total Direct Costs (MTDC)",(AG73-AG48-AG60-AG66-AG67-AG68-AG69-AG70-AG71)+SUM(AH66:AH70),IF(K76="Total Direct Costs (TDC)",AG73,IF(K76="DOD Contract",(AG73-AG48-AG60-AG66-AG67-AG68-AG69-AG70-AG71)+SUM(AH66:AH70))))</f>
        <v>0</v>
      </c>
      <c r="AE76" s="1349"/>
      <c r="AF76" s="1349"/>
      <c r="AG76" s="662">
        <f t="shared" ref="AG76:AG77" si="18">AD76*X76</f>
        <v>0</v>
      </c>
      <c r="AH76" s="1327"/>
      <c r="AI76" s="1328"/>
      <c r="AJ76" s="1326"/>
      <c r="AK76" s="88">
        <f>AM73-SUM(AM48,AM60,AM66,AM67,AM68,AM69,AM70,AM71)</f>
        <v>0</v>
      </c>
      <c r="AL76" s="637"/>
      <c r="AM76" s="558">
        <f t="shared" ref="AM76:AM77" si="19">AK76*X76</f>
        <v>0</v>
      </c>
      <c r="AN76" s="1264"/>
      <c r="AO76" s="594"/>
      <c r="AP76" s="667">
        <f t="shared" ref="AP76:AP77" si="20">AG76+AM76</f>
        <v>0</v>
      </c>
      <c r="AQ76" s="26"/>
      <c r="AR76" s="26"/>
      <c r="AS76" s="26"/>
      <c r="AT76" s="26"/>
      <c r="AU76" s="26"/>
      <c r="AV76" s="26"/>
      <c r="AW76" s="26"/>
      <c r="AX76" s="26"/>
      <c r="AY76" s="26"/>
      <c r="AZ76" s="26"/>
      <c r="BA76" s="26"/>
      <c r="BB76" s="26"/>
      <c r="BC76" s="26"/>
      <c r="BD76" s="26"/>
      <c r="BE76" s="26"/>
      <c r="BF76" s="26"/>
      <c r="BG76" s="26"/>
      <c r="BH76" s="26"/>
      <c r="BI76" s="26"/>
      <c r="BJ76" s="26"/>
    </row>
    <row r="77" spans="1:62" ht="12.75" customHeight="1">
      <c r="A77" s="1311"/>
      <c r="B77" s="1312"/>
      <c r="C77" s="1312"/>
      <c r="D77" s="1312"/>
      <c r="E77" s="1312"/>
      <c r="F77" s="1312"/>
      <c r="G77" s="1224"/>
      <c r="H77" s="1212" t="str">
        <f>"2."</f>
        <v>2.</v>
      </c>
      <c r="I77" s="1076"/>
      <c r="J77" s="1076"/>
      <c r="K77" s="1169"/>
      <c r="L77" s="1170"/>
      <c r="M77" s="1170"/>
      <c r="N77" s="1170"/>
      <c r="O77" s="1170"/>
      <c r="P77" s="1170"/>
      <c r="Q77" s="1170"/>
      <c r="R77" s="1170"/>
      <c r="S77" s="1170"/>
      <c r="T77" s="1170"/>
      <c r="U77" s="1170"/>
      <c r="V77" s="1170"/>
      <c r="W77" s="1171"/>
      <c r="X77" s="1178"/>
      <c r="Y77" s="1170"/>
      <c r="Z77" s="1170"/>
      <c r="AA77" s="1170"/>
      <c r="AB77" s="1170"/>
      <c r="AC77" s="1171"/>
      <c r="AD77" s="1337">
        <f>IF(K77="Modified Total Direct Costs (MTDC)",(AG73-AG48-AG60-AG66-AG67-AG68-AG69-AG70)+SUM(AH66:AH70),IF(K77="Total Direct Costs (TDC)",AG73,IF(K77="Salaries and Wages",AG36,0)))</f>
        <v>0</v>
      </c>
      <c r="AE77" s="1350"/>
      <c r="AF77" s="178"/>
      <c r="AG77" s="663">
        <f t="shared" si="18"/>
        <v>0</v>
      </c>
      <c r="AH77" s="1327"/>
      <c r="AI77" s="1328"/>
      <c r="AJ77" s="1326"/>
      <c r="AK77" s="105"/>
      <c r="AL77" s="652"/>
      <c r="AM77" s="644">
        <f t="shared" si="19"/>
        <v>0</v>
      </c>
      <c r="AN77" s="1264"/>
      <c r="AO77" s="594"/>
      <c r="AP77" s="668">
        <f t="shared" si="20"/>
        <v>0</v>
      </c>
      <c r="AQ77" s="26"/>
      <c r="AR77" s="26"/>
      <c r="AS77" s="26"/>
      <c r="AT77" s="26"/>
      <c r="AU77" s="26"/>
      <c r="AV77" s="26"/>
      <c r="AW77" s="26"/>
      <c r="AX77" s="26"/>
      <c r="AY77" s="26"/>
      <c r="AZ77" s="26"/>
      <c r="BA77" s="26"/>
      <c r="BB77" s="26"/>
      <c r="BC77" s="26"/>
      <c r="BD77" s="26"/>
      <c r="BE77" s="26"/>
      <c r="BF77" s="26"/>
      <c r="BG77" s="26"/>
      <c r="BH77" s="26"/>
      <c r="BI77" s="26"/>
      <c r="BJ77" s="26"/>
    </row>
    <row r="78" spans="1:62" ht="12.75" customHeight="1">
      <c r="A78" s="1311"/>
      <c r="B78" s="1117"/>
      <c r="C78" s="1117"/>
      <c r="D78" s="1117"/>
      <c r="E78" s="1117"/>
      <c r="F78" s="1117"/>
      <c r="G78" s="1224"/>
      <c r="H78" s="1339" t="s">
        <v>119</v>
      </c>
      <c r="I78" s="1104"/>
      <c r="J78" s="1104"/>
      <c r="K78" s="1104"/>
      <c r="L78" s="1104"/>
      <c r="M78" s="1104"/>
      <c r="N78" s="1104"/>
      <c r="O78" s="1104"/>
      <c r="P78" s="1104"/>
      <c r="Q78" s="1104"/>
      <c r="R78" s="1104"/>
      <c r="S78" s="1104"/>
      <c r="T78" s="1104"/>
      <c r="U78" s="1104"/>
      <c r="V78" s="1104"/>
      <c r="W78" s="1104"/>
      <c r="X78" s="1104"/>
      <c r="Y78" s="1104"/>
      <c r="Z78" s="1104"/>
      <c r="AA78" s="1104"/>
      <c r="AB78" s="1104"/>
      <c r="AC78" s="1104"/>
      <c r="AD78" s="1104"/>
      <c r="AE78" s="1104"/>
      <c r="AF78" s="179"/>
      <c r="AG78" s="664"/>
      <c r="AH78" s="1327"/>
      <c r="AI78" s="1328"/>
      <c r="AJ78" s="1326"/>
      <c r="AK78" s="669"/>
      <c r="AL78" s="586"/>
      <c r="AM78" s="607"/>
      <c r="AN78" s="1264"/>
      <c r="AO78" s="594"/>
      <c r="AP78" s="707"/>
      <c r="AQ78" s="26"/>
      <c r="AR78" s="26"/>
      <c r="AS78" s="26"/>
      <c r="AT78" s="26"/>
      <c r="AU78" s="26"/>
      <c r="AV78" s="26"/>
      <c r="AW78" s="26"/>
      <c r="AX78" s="26"/>
      <c r="AY78" s="26"/>
      <c r="AZ78" s="26"/>
      <c r="BA78" s="26"/>
      <c r="BB78" s="26"/>
      <c r="BC78" s="26"/>
      <c r="BD78" s="26"/>
      <c r="BE78" s="26"/>
      <c r="BF78" s="26"/>
      <c r="BG78" s="26"/>
      <c r="BH78" s="26"/>
      <c r="BI78" s="26"/>
      <c r="BJ78" s="26"/>
    </row>
    <row r="79" spans="1:62" ht="13.5" customHeight="1" thickBot="1">
      <c r="A79" s="1305" t="s">
        <v>108</v>
      </c>
      <c r="B79" s="1144"/>
      <c r="C79" s="1144"/>
      <c r="D79" s="1144"/>
      <c r="E79" s="1144"/>
      <c r="F79" s="1144"/>
      <c r="G79" s="1144"/>
      <c r="H79" s="1144"/>
      <c r="I79" s="1144"/>
      <c r="J79" s="1144"/>
      <c r="K79" s="1144"/>
      <c r="L79" s="1144"/>
      <c r="M79" s="1144"/>
      <c r="N79" s="1144"/>
      <c r="O79" s="1144"/>
      <c r="P79" s="1144"/>
      <c r="Q79" s="1144"/>
      <c r="R79" s="1144"/>
      <c r="S79" s="1144"/>
      <c r="T79" s="1144"/>
      <c r="U79" s="1144"/>
      <c r="V79" s="1144"/>
      <c r="W79" s="1144"/>
      <c r="X79" s="1144"/>
      <c r="Y79" s="1144"/>
      <c r="Z79" s="1144"/>
      <c r="AA79" s="1144"/>
      <c r="AB79" s="1144"/>
      <c r="AC79" s="1144"/>
      <c r="AD79" s="1144"/>
      <c r="AE79" s="1144"/>
      <c r="AF79" s="1261"/>
      <c r="AG79" s="665">
        <f>SUM(AG76:AG77)</f>
        <v>0</v>
      </c>
      <c r="AH79" s="1327"/>
      <c r="AI79" s="1328"/>
      <c r="AJ79" s="1326"/>
      <c r="AK79" s="669"/>
      <c r="AL79" s="594"/>
      <c r="AM79" s="43">
        <f>SUM(AM76:AM77)</f>
        <v>0</v>
      </c>
      <c r="AN79" s="1264"/>
      <c r="AO79" s="594"/>
      <c r="AP79" s="236">
        <f>AP76+AP77</f>
        <v>0</v>
      </c>
      <c r="AQ79" s="26"/>
      <c r="AR79" s="26"/>
      <c r="AS79" s="26"/>
      <c r="AT79" s="26"/>
      <c r="AU79" s="26"/>
      <c r="AV79" s="26"/>
      <c r="AW79" s="26"/>
      <c r="AX79" s="26"/>
      <c r="AY79" s="26"/>
      <c r="AZ79" s="26"/>
      <c r="BA79" s="26"/>
      <c r="BB79" s="26"/>
      <c r="BC79" s="26"/>
      <c r="BD79" s="26"/>
      <c r="BE79" s="26"/>
      <c r="BF79" s="26"/>
      <c r="BG79" s="26"/>
      <c r="BH79" s="26"/>
      <c r="BI79" s="26"/>
      <c r="BJ79" s="26"/>
    </row>
    <row r="80" spans="1:62" ht="22.5" customHeight="1" thickBot="1">
      <c r="A80" s="1202" t="s">
        <v>109</v>
      </c>
      <c r="B80" s="1203"/>
      <c r="C80" s="1203"/>
      <c r="D80" s="1203"/>
      <c r="E80" s="1203"/>
      <c r="F80" s="1203"/>
      <c r="G80" s="1203"/>
      <c r="H80" s="1203"/>
      <c r="I80" s="1203"/>
      <c r="J80" s="1203"/>
      <c r="K80" s="1203"/>
      <c r="L80" s="1203"/>
      <c r="M80" s="1203"/>
      <c r="N80" s="1203"/>
      <c r="O80" s="1203"/>
      <c r="P80" s="1203"/>
      <c r="Q80" s="1203"/>
      <c r="R80" s="1203"/>
      <c r="S80" s="1203"/>
      <c r="T80" s="1203"/>
      <c r="U80" s="1203"/>
      <c r="V80" s="1203"/>
      <c r="W80" s="1203"/>
      <c r="X80" s="1203"/>
      <c r="Y80" s="1203"/>
      <c r="Z80" s="1203"/>
      <c r="AA80" s="1203"/>
      <c r="AB80" s="1203"/>
      <c r="AC80" s="1203"/>
      <c r="AD80" s="1203"/>
      <c r="AE80" s="1203"/>
      <c r="AF80" s="1306"/>
      <c r="AG80" s="195">
        <f>AG73+AG79</f>
        <v>0</v>
      </c>
      <c r="AH80" s="1329"/>
      <c r="AI80" s="1330"/>
      <c r="AJ80" s="1331"/>
      <c r="AK80" s="670"/>
      <c r="AL80" s="642"/>
      <c r="AM80" s="106">
        <f>AM73+AM79</f>
        <v>0</v>
      </c>
      <c r="AN80" s="1265"/>
      <c r="AO80" s="594"/>
      <c r="AP80" s="237">
        <f>AP73+AP79</f>
        <v>0</v>
      </c>
      <c r="AQ80" s="26"/>
      <c r="AR80" s="26"/>
      <c r="AS80" s="26"/>
      <c r="AT80" s="26"/>
      <c r="AU80" s="26"/>
      <c r="AV80" s="26"/>
      <c r="AW80" s="26"/>
      <c r="AX80" s="26"/>
      <c r="AY80" s="26"/>
      <c r="AZ80" s="26"/>
      <c r="BA80" s="26"/>
      <c r="BB80" s="26"/>
      <c r="BC80" s="26"/>
      <c r="BD80" s="26"/>
      <c r="BE80" s="26"/>
      <c r="BF80" s="26"/>
      <c r="BG80" s="26"/>
      <c r="BH80" s="26"/>
      <c r="BI80" s="26"/>
      <c r="BJ80" s="26"/>
    </row>
  </sheetData>
  <mergeCells count="176">
    <mergeCell ref="A79:AF79"/>
    <mergeCell ref="A80:AF80"/>
    <mergeCell ref="AD76:AF76"/>
    <mergeCell ref="H77:J77"/>
    <mergeCell ref="K77:W77"/>
    <mergeCell ref="X77:AC77"/>
    <mergeCell ref="AD77:AE77"/>
    <mergeCell ref="H78:AE78"/>
    <mergeCell ref="A72:AF72"/>
    <mergeCell ref="A73:AF73"/>
    <mergeCell ref="A74:AE74"/>
    <mergeCell ref="A75:G78"/>
    <mergeCell ref="H75:W75"/>
    <mergeCell ref="X75:AC75"/>
    <mergeCell ref="AD75:AF75"/>
    <mergeCell ref="H76:J76"/>
    <mergeCell ref="K76:W76"/>
    <mergeCell ref="X76:AC76"/>
    <mergeCell ref="H69:J69"/>
    <mergeCell ref="K69:AF69"/>
    <mergeCell ref="H70:J70"/>
    <mergeCell ref="K70:AF70"/>
    <mergeCell ref="H71:J71"/>
    <mergeCell ref="K71:AF71"/>
    <mergeCell ref="H66:J66"/>
    <mergeCell ref="K66:AF66"/>
    <mergeCell ref="H67:J67"/>
    <mergeCell ref="K67:AF67"/>
    <mergeCell ref="H68:J68"/>
    <mergeCell ref="K68:AF68"/>
    <mergeCell ref="H55:J55"/>
    <mergeCell ref="K55:AF55"/>
    <mergeCell ref="H56:J56"/>
    <mergeCell ref="K56:AF56"/>
    <mergeCell ref="H57:J57"/>
    <mergeCell ref="K57:AF57"/>
    <mergeCell ref="A61:AE61"/>
    <mergeCell ref="A62:G66"/>
    <mergeCell ref="H62:J62"/>
    <mergeCell ref="K62:AF62"/>
    <mergeCell ref="H63:J63"/>
    <mergeCell ref="K63:AE63"/>
    <mergeCell ref="H64:J64"/>
    <mergeCell ref="K64:AF64"/>
    <mergeCell ref="H65:J65"/>
    <mergeCell ref="K65:AF65"/>
    <mergeCell ref="AN37:AN80"/>
    <mergeCell ref="A38:G42"/>
    <mergeCell ref="H38:J38"/>
    <mergeCell ref="K38:AF38"/>
    <mergeCell ref="H39:J39"/>
    <mergeCell ref="K39:AF39"/>
    <mergeCell ref="H40:J40"/>
    <mergeCell ref="K40:AF40"/>
    <mergeCell ref="H41:J41"/>
    <mergeCell ref="K41:AF41"/>
    <mergeCell ref="A50:G51"/>
    <mergeCell ref="H50:J50"/>
    <mergeCell ref="K50:AF50"/>
    <mergeCell ref="H51:J51"/>
    <mergeCell ref="K51:AF51"/>
    <mergeCell ref="A52:AF52"/>
    <mergeCell ref="H46:J46"/>
    <mergeCell ref="K46:AF46"/>
    <mergeCell ref="H47:J47"/>
    <mergeCell ref="K47:AF47"/>
    <mergeCell ref="A48:AF48"/>
    <mergeCell ref="A49:AE49"/>
    <mergeCell ref="H58:J58"/>
    <mergeCell ref="K58:AF58"/>
    <mergeCell ref="A34:C34"/>
    <mergeCell ref="F34:Z34"/>
    <mergeCell ref="A35:B35"/>
    <mergeCell ref="C35:D35"/>
    <mergeCell ref="F35:AE35"/>
    <mergeCell ref="AH35:AJ80"/>
    <mergeCell ref="A36:AE36"/>
    <mergeCell ref="A37:AE37"/>
    <mergeCell ref="H42:J42"/>
    <mergeCell ref="K42:AF42"/>
    <mergeCell ref="H43:J43"/>
    <mergeCell ref="K43:AF43"/>
    <mergeCell ref="H44:J44"/>
    <mergeCell ref="K44:AF44"/>
    <mergeCell ref="H45:J45"/>
    <mergeCell ref="K45:AF45"/>
    <mergeCell ref="H59:I59"/>
    <mergeCell ref="J59:K59"/>
    <mergeCell ref="L59:AE59"/>
    <mergeCell ref="A60:AE60"/>
    <mergeCell ref="A53:AE53"/>
    <mergeCell ref="A54:G59"/>
    <mergeCell ref="H54:J54"/>
    <mergeCell ref="K54:AF54"/>
    <mergeCell ref="A32:C32"/>
    <mergeCell ref="F32:Z32"/>
    <mergeCell ref="AC32:AD33"/>
    <mergeCell ref="AI32:AJ33"/>
    <mergeCell ref="A33:C33"/>
    <mergeCell ref="F33:Z33"/>
    <mergeCell ref="A30:C30"/>
    <mergeCell ref="F30:Z30"/>
    <mergeCell ref="AC30:AD31"/>
    <mergeCell ref="AI30:AJ31"/>
    <mergeCell ref="A31:C31"/>
    <mergeCell ref="F31:Z31"/>
    <mergeCell ref="A21:C21"/>
    <mergeCell ref="F21:Z21"/>
    <mergeCell ref="AB21:AC21"/>
    <mergeCell ref="AH21:AI21"/>
    <mergeCell ref="A22:C22"/>
    <mergeCell ref="F22:Z22"/>
    <mergeCell ref="AC22:AD29"/>
    <mergeCell ref="AI22:AJ29"/>
    <mergeCell ref="A29:C29"/>
    <mergeCell ref="F29:Z29"/>
    <mergeCell ref="A23:C23"/>
    <mergeCell ref="F23:Z23"/>
    <mergeCell ref="A24:C24"/>
    <mergeCell ref="F24:Z24"/>
    <mergeCell ref="A25:C25"/>
    <mergeCell ref="F25:Z25"/>
    <mergeCell ref="A26:C26"/>
    <mergeCell ref="F26:Z26"/>
    <mergeCell ref="A27:C27"/>
    <mergeCell ref="F27:Z27"/>
    <mergeCell ref="A28:C28"/>
    <mergeCell ref="F28:Z28"/>
    <mergeCell ref="A18:C18"/>
    <mergeCell ref="F18:Z18"/>
    <mergeCell ref="A19:C19"/>
    <mergeCell ref="F19:Z19"/>
    <mergeCell ref="A20:C20"/>
    <mergeCell ref="F20:Z20"/>
    <mergeCell ref="A14:B14"/>
    <mergeCell ref="C14:R14"/>
    <mergeCell ref="S14:Z14"/>
    <mergeCell ref="A15:AE15"/>
    <mergeCell ref="A16:AE16"/>
    <mergeCell ref="A17:C17"/>
    <mergeCell ref="F17:Z17"/>
    <mergeCell ref="A12:B12"/>
    <mergeCell ref="C12:R12"/>
    <mergeCell ref="S12:Z12"/>
    <mergeCell ref="A13:B13"/>
    <mergeCell ref="C13:R13"/>
    <mergeCell ref="S13:Z13"/>
    <mergeCell ref="A10:B10"/>
    <mergeCell ref="C10:R10"/>
    <mergeCell ref="S10:Z10"/>
    <mergeCell ref="A11:B11"/>
    <mergeCell ref="C11:R11"/>
    <mergeCell ref="S11:Z11"/>
    <mergeCell ref="A8:B8"/>
    <mergeCell ref="C8:R8"/>
    <mergeCell ref="S8:Z8"/>
    <mergeCell ref="A9:B9"/>
    <mergeCell ref="C9:R9"/>
    <mergeCell ref="S9:Z9"/>
    <mergeCell ref="A4:AG4"/>
    <mergeCell ref="A5:R5"/>
    <mergeCell ref="S5:Z5"/>
    <mergeCell ref="D6:R6"/>
    <mergeCell ref="S6:Z6"/>
    <mergeCell ref="A7:B7"/>
    <mergeCell ref="C7:R7"/>
    <mergeCell ref="S7:Z7"/>
    <mergeCell ref="A1:Z1"/>
    <mergeCell ref="AA1:AG3"/>
    <mergeCell ref="AH1:AM3"/>
    <mergeCell ref="AN1:AP3"/>
    <mergeCell ref="A2:Z2"/>
    <mergeCell ref="A3:H3"/>
    <mergeCell ref="I3:N3"/>
    <mergeCell ref="O3:U3"/>
    <mergeCell ref="V3:Z3"/>
  </mergeCells>
  <dataValidations count="2">
    <dataValidation type="list" allowBlank="1" sqref="X76:X77" xr:uid="{00000000-0002-0000-0700-000000000000}">
      <formula1>"0.565,0.26,0.585,0.3,0.5"</formula1>
    </dataValidation>
    <dataValidation type="list" allowBlank="1" showErrorMessage="1" sqref="K76:K77" xr:uid="{00000000-0002-0000-0700-000001000000}">
      <formula1>"Modified Total Direct Costs (MTDC),Total Direct Costs (TDC),DOD Contract,Other Sponsored Activities,Instruction"</formula1>
    </dataValidation>
  </dataValidations>
  <printOptions horizontalCentered="1" verticalCentered="1"/>
  <pageMargins left="0" right="0" top="0.25" bottom="0.25" header="0" footer="0"/>
  <pageSetup scale="6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E5FFFF"/>
    <pageSetUpPr fitToPage="1"/>
  </sheetPr>
  <dimension ref="A1:BJ80"/>
  <sheetViews>
    <sheetView showGridLines="0" showZeros="0" zoomScaleNormal="100" workbookViewId="0">
      <selection activeCell="AC86" sqref="AC86"/>
    </sheetView>
  </sheetViews>
  <sheetFormatPr defaultColWidth="14.42578125" defaultRowHeight="15" customHeight="1" outlineLevelRow="1"/>
  <cols>
    <col min="1" max="1" width="1.42578125" customWidth="1"/>
    <col min="2" max="2" width="2.42578125" customWidth="1"/>
    <col min="3" max="3" width="0.85546875" customWidth="1"/>
    <col min="4" max="4" width="4.42578125" customWidth="1"/>
    <col min="5" max="5" width="1.140625" customWidth="1"/>
    <col min="6" max="7" width="1.42578125" customWidth="1"/>
    <col min="8" max="8" width="2.140625" customWidth="1"/>
    <col min="9" max="10" width="1.42578125" customWidth="1"/>
    <col min="11" max="11" width="2.42578125" customWidth="1"/>
    <col min="12" max="13" width="1.42578125" customWidth="1"/>
    <col min="14" max="14" width="3.42578125" customWidth="1"/>
    <col min="15" max="23" width="1.42578125" customWidth="1"/>
    <col min="24" max="24" width="5.42578125" customWidth="1"/>
    <col min="25" max="26" width="1.42578125" customWidth="1"/>
    <col min="27" max="27" width="9.42578125" customWidth="1"/>
    <col min="28" max="28" width="5.42578125" customWidth="1"/>
    <col min="29" max="29" width="5.140625" customWidth="1"/>
    <col min="30" max="30" width="5.42578125" customWidth="1"/>
    <col min="31" max="31" width="14.42578125" customWidth="1"/>
    <col min="32" max="32" width="8.42578125" hidden="1" customWidth="1"/>
    <col min="33" max="33" width="16.42578125" customWidth="1"/>
    <col min="34" max="34" width="5.85546875" customWidth="1"/>
    <col min="35" max="35" width="6.42578125" customWidth="1"/>
    <col min="36" max="36" width="6.140625" customWidth="1"/>
    <col min="37" max="37" width="16.140625" customWidth="1"/>
    <col min="38" max="38" width="0.140625" customWidth="1"/>
    <col min="39" max="39" width="16.42578125" customWidth="1"/>
    <col min="40" max="40" width="17" customWidth="1"/>
    <col min="41" max="41" width="0.140625" customWidth="1"/>
    <col min="42" max="42" width="18" customWidth="1"/>
    <col min="43" max="62" width="9.140625" customWidth="1"/>
  </cols>
  <sheetData>
    <row r="1" spans="1:62" ht="12" customHeight="1">
      <c r="A1" s="1077" t="s">
        <v>0</v>
      </c>
      <c r="B1" s="1078"/>
      <c r="C1" s="1078"/>
      <c r="D1" s="1078"/>
      <c r="E1" s="1078"/>
      <c r="F1" s="1078"/>
      <c r="G1" s="1078"/>
      <c r="H1" s="1078"/>
      <c r="I1" s="1078"/>
      <c r="J1" s="1078"/>
      <c r="K1" s="1078"/>
      <c r="L1" s="1078"/>
      <c r="M1" s="1078"/>
      <c r="N1" s="1078"/>
      <c r="O1" s="1078"/>
      <c r="P1" s="1078"/>
      <c r="Q1" s="1078"/>
      <c r="R1" s="1078"/>
      <c r="S1" s="1078"/>
      <c r="T1" s="1078"/>
      <c r="U1" s="1078"/>
      <c r="V1" s="1078"/>
      <c r="W1" s="1078"/>
      <c r="X1" s="1078"/>
      <c r="Y1" s="1078"/>
      <c r="Z1" s="1078"/>
      <c r="AA1" s="1079" t="s">
        <v>121</v>
      </c>
      <c r="AB1" s="1078"/>
      <c r="AC1" s="1078"/>
      <c r="AD1" s="1078"/>
      <c r="AE1" s="1078"/>
      <c r="AF1" s="1078"/>
      <c r="AG1" s="1087"/>
      <c r="AH1" s="1238" t="s">
        <v>2</v>
      </c>
      <c r="AI1" s="1239"/>
      <c r="AJ1" s="1239"/>
      <c r="AK1" s="1239"/>
      <c r="AL1" s="1239"/>
      <c r="AM1" s="1241"/>
      <c r="AN1" s="1240" t="s">
        <v>3</v>
      </c>
      <c r="AO1" s="1239"/>
      <c r="AP1" s="1241"/>
      <c r="AQ1" s="4"/>
      <c r="AR1" s="4"/>
      <c r="AS1" s="4"/>
      <c r="AT1" s="4"/>
      <c r="AU1" s="4"/>
      <c r="AV1" s="4"/>
      <c r="AW1" s="4"/>
      <c r="AX1" s="4"/>
      <c r="AY1" s="4"/>
      <c r="AZ1" s="4"/>
      <c r="BA1" s="4"/>
      <c r="BB1" s="4"/>
      <c r="BC1" s="4"/>
      <c r="BD1" s="4"/>
      <c r="BE1" s="4"/>
      <c r="BF1" s="4"/>
      <c r="BG1" s="4"/>
      <c r="BH1" s="4"/>
      <c r="BI1" s="4"/>
      <c r="BJ1" s="4"/>
    </row>
    <row r="2" spans="1:62" ht="12" customHeight="1" thickBot="1">
      <c r="A2" s="1092" t="s">
        <v>4</v>
      </c>
      <c r="B2" s="1054"/>
      <c r="C2" s="1054"/>
      <c r="D2" s="1054"/>
      <c r="E2" s="1054"/>
      <c r="F2" s="1054"/>
      <c r="G2" s="1054"/>
      <c r="H2" s="1054"/>
      <c r="I2" s="1054"/>
      <c r="J2" s="1054"/>
      <c r="K2" s="1054"/>
      <c r="L2" s="1054"/>
      <c r="M2" s="1054"/>
      <c r="N2" s="1054"/>
      <c r="O2" s="1054"/>
      <c r="P2" s="1054"/>
      <c r="Q2" s="1054"/>
      <c r="R2" s="1054"/>
      <c r="S2" s="1054"/>
      <c r="T2" s="1054"/>
      <c r="U2" s="1054"/>
      <c r="V2" s="1054"/>
      <c r="W2" s="1054"/>
      <c r="X2" s="1054"/>
      <c r="Y2" s="1054"/>
      <c r="Z2" s="1054"/>
      <c r="AA2" s="1054"/>
      <c r="AB2" s="1054"/>
      <c r="AC2" s="1054"/>
      <c r="AD2" s="1054"/>
      <c r="AE2" s="1054"/>
      <c r="AF2" s="1054"/>
      <c r="AG2" s="1316"/>
      <c r="AH2" s="1091"/>
      <c r="AI2" s="1094"/>
      <c r="AJ2" s="1094"/>
      <c r="AK2" s="1094"/>
      <c r="AL2" s="1094"/>
      <c r="AM2" s="1083"/>
      <c r="AN2" s="1082"/>
      <c r="AO2" s="1094"/>
      <c r="AP2" s="1083"/>
      <c r="AQ2" s="4"/>
      <c r="AR2" s="4"/>
      <c r="AS2" s="4"/>
      <c r="AT2" s="4"/>
      <c r="AU2" s="4"/>
      <c r="AV2" s="4"/>
      <c r="AW2" s="4"/>
      <c r="AX2" s="4"/>
      <c r="AY2" s="4"/>
      <c r="AZ2" s="4"/>
      <c r="BA2" s="4"/>
      <c r="BB2" s="4"/>
      <c r="BC2" s="4"/>
      <c r="BD2" s="4"/>
      <c r="BE2" s="4"/>
      <c r="BF2" s="4"/>
      <c r="BG2" s="4"/>
      <c r="BH2" s="4"/>
      <c r="BI2" s="4"/>
      <c r="BJ2" s="4"/>
    </row>
    <row r="3" spans="1:62" ht="12.75" customHeight="1" thickBot="1">
      <c r="A3" s="1098" t="s">
        <v>7</v>
      </c>
      <c r="B3" s="1054"/>
      <c r="C3" s="1054"/>
      <c r="D3" s="1054"/>
      <c r="E3" s="1054"/>
      <c r="F3" s="1054"/>
      <c r="G3" s="1054"/>
      <c r="H3" s="1054"/>
      <c r="I3" s="1243"/>
      <c r="J3" s="1322"/>
      <c r="K3" s="1322"/>
      <c r="L3" s="1322"/>
      <c r="M3" s="1322"/>
      <c r="N3" s="1323"/>
      <c r="O3" s="1102" t="s">
        <v>8</v>
      </c>
      <c r="P3" s="1054"/>
      <c r="Q3" s="1054"/>
      <c r="R3" s="1054"/>
      <c r="S3" s="1054"/>
      <c r="T3" s="1054"/>
      <c r="U3" s="1054"/>
      <c r="V3" s="1243">
        <f>IF(AG80&gt;0,DATE(YEAR('Year 1'!V3:Z3)+4,MONTH('Year 1'!V3:Z3),DAY('Year 1'!V3:Z3)),'Year 4'!V3:Z3)</f>
        <v>0</v>
      </c>
      <c r="W3" s="1322"/>
      <c r="X3" s="1322"/>
      <c r="Y3" s="1322"/>
      <c r="Z3" s="1323"/>
      <c r="AA3" s="1054"/>
      <c r="AB3" s="1054"/>
      <c r="AC3" s="1054"/>
      <c r="AD3" s="1054"/>
      <c r="AE3" s="1054"/>
      <c r="AF3" s="1054"/>
      <c r="AG3" s="1316"/>
      <c r="AH3" s="1085"/>
      <c r="AI3" s="1085"/>
      <c r="AJ3" s="1085"/>
      <c r="AK3" s="1085"/>
      <c r="AL3" s="1085"/>
      <c r="AM3" s="1086"/>
      <c r="AN3" s="1084"/>
      <c r="AO3" s="1085"/>
      <c r="AP3" s="1086"/>
      <c r="AQ3" s="49"/>
      <c r="AR3" s="49"/>
      <c r="AS3" s="49"/>
      <c r="AT3" s="49"/>
      <c r="AU3" s="49"/>
      <c r="AV3" s="49"/>
      <c r="AW3" s="49"/>
      <c r="AX3" s="49"/>
      <c r="AY3" s="49"/>
      <c r="AZ3" s="49"/>
      <c r="BA3" s="49"/>
      <c r="BB3" s="49"/>
      <c r="BC3" s="49"/>
      <c r="BD3" s="49"/>
      <c r="BE3" s="49"/>
      <c r="BF3" s="49"/>
      <c r="BG3" s="49"/>
      <c r="BH3" s="49"/>
      <c r="BI3" s="49"/>
      <c r="BJ3" s="49"/>
    </row>
    <row r="4" spans="1:62" ht="12.75" customHeight="1" thickBot="1">
      <c r="A4" s="1095" t="s">
        <v>10</v>
      </c>
      <c r="B4" s="1096"/>
      <c r="C4" s="1096"/>
      <c r="D4" s="1096"/>
      <c r="E4" s="1096"/>
      <c r="F4" s="1096"/>
      <c r="G4" s="1096"/>
      <c r="H4" s="1096"/>
      <c r="I4" s="1096"/>
      <c r="J4" s="1096"/>
      <c r="K4" s="1096"/>
      <c r="L4" s="1096"/>
      <c r="M4" s="1096"/>
      <c r="N4" s="1096"/>
      <c r="O4" s="1096"/>
      <c r="P4" s="1096"/>
      <c r="Q4" s="1096"/>
      <c r="R4" s="1096"/>
      <c r="S4" s="1096"/>
      <c r="T4" s="1096"/>
      <c r="U4" s="1096"/>
      <c r="V4" s="1096"/>
      <c r="W4" s="1096"/>
      <c r="X4" s="1096"/>
      <c r="Y4" s="1096"/>
      <c r="Z4" s="1096"/>
      <c r="AA4" s="1096"/>
      <c r="AB4" s="1096"/>
      <c r="AC4" s="1096"/>
      <c r="AD4" s="1096"/>
      <c r="AE4" s="1096"/>
      <c r="AF4" s="1096"/>
      <c r="AG4" s="1314"/>
      <c r="AH4" s="141"/>
      <c r="AI4" s="5"/>
      <c r="AJ4" s="683"/>
      <c r="AK4" s="5"/>
      <c r="AL4" s="5"/>
      <c r="AM4" s="142"/>
      <c r="AN4" s="5"/>
      <c r="AO4" s="5"/>
      <c r="AP4" s="142"/>
      <c r="AQ4" s="4"/>
      <c r="AR4" s="4"/>
      <c r="AS4" s="4"/>
      <c r="AT4" s="4"/>
      <c r="AU4" s="4"/>
      <c r="AV4" s="4"/>
      <c r="AW4" s="4"/>
      <c r="AX4" s="4"/>
      <c r="AY4" s="4"/>
      <c r="AZ4" s="4"/>
      <c r="BA4" s="4"/>
      <c r="BB4" s="4"/>
      <c r="BC4" s="4"/>
      <c r="BD4" s="4"/>
      <c r="BE4" s="4"/>
      <c r="BF4" s="4"/>
      <c r="BG4" s="4"/>
      <c r="BH4" s="4"/>
      <c r="BI4" s="4"/>
      <c r="BJ4" s="4"/>
    </row>
    <row r="5" spans="1:62" ht="11.25" customHeight="1">
      <c r="A5" s="1315"/>
      <c r="B5" s="1073"/>
      <c r="C5" s="1073"/>
      <c r="D5" s="1073"/>
      <c r="E5" s="1073"/>
      <c r="F5" s="1073"/>
      <c r="G5" s="1073"/>
      <c r="H5" s="1073"/>
      <c r="I5" s="1073"/>
      <c r="J5" s="1073"/>
      <c r="K5" s="1073"/>
      <c r="L5" s="1073"/>
      <c r="M5" s="1073"/>
      <c r="N5" s="1073"/>
      <c r="O5" s="1073"/>
      <c r="P5" s="1073"/>
      <c r="Q5" s="1073"/>
      <c r="R5" s="1073"/>
      <c r="S5" s="1248"/>
      <c r="T5" s="1073"/>
      <c r="U5" s="1073"/>
      <c r="V5" s="1073"/>
      <c r="W5" s="1073"/>
      <c r="X5" s="1073"/>
      <c r="Y5" s="1073"/>
      <c r="Z5" s="1074"/>
      <c r="AA5" s="7" t="s">
        <v>11</v>
      </c>
      <c r="AB5" s="51"/>
      <c r="AC5" s="186" t="s">
        <v>12</v>
      </c>
      <c r="AD5" s="52"/>
      <c r="AE5" s="53" t="s">
        <v>13</v>
      </c>
      <c r="AF5" s="149"/>
      <c r="AG5" s="187" t="s">
        <v>14</v>
      </c>
      <c r="AH5" s="185"/>
      <c r="AI5" s="686" t="s">
        <v>12</v>
      </c>
      <c r="AJ5" s="708"/>
      <c r="AK5" s="684" t="s">
        <v>13</v>
      </c>
      <c r="AL5" s="700"/>
      <c r="AM5" s="11" t="s">
        <v>14</v>
      </c>
      <c r="AN5" s="54" t="s">
        <v>13</v>
      </c>
      <c r="AO5" s="701"/>
      <c r="AP5" s="684" t="s">
        <v>14</v>
      </c>
      <c r="AQ5" s="14"/>
      <c r="AR5" s="14"/>
      <c r="AS5" s="14"/>
      <c r="AT5" s="14"/>
      <c r="AU5" s="14"/>
      <c r="AV5" s="14"/>
      <c r="AW5" s="14"/>
      <c r="AX5" s="14"/>
      <c r="AY5" s="14"/>
      <c r="AZ5" s="14"/>
      <c r="BA5" s="14"/>
      <c r="BB5" s="14"/>
      <c r="BC5" s="14"/>
      <c r="BD5" s="14"/>
      <c r="BE5" s="14"/>
      <c r="BF5" s="14"/>
      <c r="BG5" s="14"/>
      <c r="BH5" s="14"/>
      <c r="BI5" s="14"/>
      <c r="BJ5" s="14"/>
    </row>
    <row r="6" spans="1:62" ht="12.75" customHeight="1">
      <c r="A6" s="151"/>
      <c r="B6" s="152"/>
      <c r="C6" s="152"/>
      <c r="D6" s="1056" t="s">
        <v>15</v>
      </c>
      <c r="E6" s="1057"/>
      <c r="F6" s="1057"/>
      <c r="G6" s="1057"/>
      <c r="H6" s="1057"/>
      <c r="I6" s="1057"/>
      <c r="J6" s="1057"/>
      <c r="K6" s="1057"/>
      <c r="L6" s="1057"/>
      <c r="M6" s="1057"/>
      <c r="N6" s="1057"/>
      <c r="O6" s="1057"/>
      <c r="P6" s="1057"/>
      <c r="Q6" s="1057"/>
      <c r="R6" s="1057"/>
      <c r="S6" s="1056" t="s">
        <v>16</v>
      </c>
      <c r="T6" s="1057"/>
      <c r="U6" s="1057"/>
      <c r="V6" s="1057"/>
      <c r="W6" s="1057"/>
      <c r="X6" s="1057"/>
      <c r="Y6" s="1057"/>
      <c r="Z6" s="1058"/>
      <c r="AA6" s="15" t="s">
        <v>17</v>
      </c>
      <c r="AB6" s="153" t="s">
        <v>18</v>
      </c>
      <c r="AC6" s="7" t="s">
        <v>19</v>
      </c>
      <c r="AD6" s="7" t="s">
        <v>20</v>
      </c>
      <c r="AE6" s="15" t="s">
        <v>21</v>
      </c>
      <c r="AF6" s="149"/>
      <c r="AG6" s="188" t="s">
        <v>22</v>
      </c>
      <c r="AH6" s="153" t="s">
        <v>18</v>
      </c>
      <c r="AI6" s="7" t="s">
        <v>19</v>
      </c>
      <c r="AJ6" s="87" t="s">
        <v>20</v>
      </c>
      <c r="AK6" s="93" t="s">
        <v>21</v>
      </c>
      <c r="AL6" s="13"/>
      <c r="AM6" s="155" t="s">
        <v>22</v>
      </c>
      <c r="AN6" s="146" t="s">
        <v>21</v>
      </c>
      <c r="AO6" s="701"/>
      <c r="AP6" s="155" t="s">
        <v>22</v>
      </c>
      <c r="AQ6" s="14"/>
      <c r="AR6" s="14"/>
      <c r="AS6" s="14"/>
      <c r="AT6" s="14"/>
      <c r="AU6" s="14"/>
      <c r="AV6" s="14"/>
      <c r="AW6" s="14"/>
      <c r="AX6" s="14"/>
      <c r="AY6" s="14"/>
      <c r="AZ6" s="14"/>
      <c r="BA6" s="14"/>
      <c r="BB6" s="14"/>
      <c r="BC6" s="14"/>
      <c r="BD6" s="14"/>
      <c r="BE6" s="14"/>
      <c r="BF6" s="14"/>
      <c r="BG6" s="14"/>
      <c r="BH6" s="14"/>
      <c r="BI6" s="14"/>
      <c r="BJ6" s="14"/>
    </row>
    <row r="7" spans="1:62" ht="12.75" customHeight="1">
      <c r="A7" s="1068" t="str">
        <f>"1."</f>
        <v>1.</v>
      </c>
      <c r="B7" s="1069"/>
      <c r="C7" s="1225">
        <f>'Year 1'!C7:R7</f>
        <v>0</v>
      </c>
      <c r="D7" s="1069"/>
      <c r="E7" s="1069"/>
      <c r="F7" s="1069"/>
      <c r="G7" s="1069"/>
      <c r="H7" s="1069"/>
      <c r="I7" s="1069"/>
      <c r="J7" s="1069"/>
      <c r="K7" s="1069"/>
      <c r="L7" s="1069"/>
      <c r="M7" s="1069"/>
      <c r="N7" s="1069"/>
      <c r="O7" s="1069"/>
      <c r="P7" s="1069"/>
      <c r="Q7" s="1069"/>
      <c r="R7" s="1226"/>
      <c r="S7" s="1227">
        <f>'Year 1'!S7:Z7</f>
        <v>0</v>
      </c>
      <c r="T7" s="1228"/>
      <c r="U7" s="1228"/>
      <c r="V7" s="1228"/>
      <c r="W7" s="1228"/>
      <c r="X7" s="1228"/>
      <c r="Y7" s="1228"/>
      <c r="Z7" s="1229"/>
      <c r="AA7" s="58">
        <f>IF('Year 1'!AT3&gt;0,'Year 7'!AA7*(1+'Year 1'!AT3),'Year 1'!AA7)</f>
        <v>0</v>
      </c>
      <c r="AB7" s="292"/>
      <c r="AC7" s="292"/>
      <c r="AD7" s="292"/>
      <c r="AE7" s="157">
        <f t="shared" ref="AE7:AE14" si="0">(AA7*AB7/12)+(AA7*AC7/9)+(AA7*AD7/9)</f>
        <v>0</v>
      </c>
      <c r="AF7" s="158"/>
      <c r="AG7" s="189">
        <f>(AA7/9*DATA!A$5*AC7)+(DATA!A$4*AC7)+(AA7/9*DATA!A$3*AD7)+(AA7/12*DATA!A$5*AB7)+(DATA!A$4*AB7)</f>
        <v>0</v>
      </c>
      <c r="AH7" s="351"/>
      <c r="AI7" s="304"/>
      <c r="AJ7" s="304"/>
      <c r="AK7" s="94">
        <f t="shared" ref="AK7:AK14" si="1">(AA7*AH7/12)+(AA7*AJ7/9)+(AA7*AI7/9)</f>
        <v>0</v>
      </c>
      <c r="AL7" s="159"/>
      <c r="AM7" s="21">
        <f>(AA7/9*DATA!A$5*AI7)+(DATA!A$4*AI7)+(AA7/9*DATA!A$3*AJ7)+(AA7/12*DATA!A$5*AH7)+(DATA!A$4*AH7)</f>
        <v>0</v>
      </c>
      <c r="AN7" s="95">
        <f t="shared" ref="AN7:AN14" si="2">AE7+AK7</f>
        <v>0</v>
      </c>
      <c r="AO7" s="63"/>
      <c r="AP7" s="96">
        <f t="shared" ref="AP7:AP14" si="3">AG7+AM7</f>
        <v>0</v>
      </c>
      <c r="AQ7" s="14"/>
      <c r="AR7" s="14"/>
      <c r="AS7" s="14"/>
      <c r="AT7" s="14"/>
      <c r="AU7" s="14"/>
      <c r="AV7" s="14"/>
      <c r="AW7" s="14"/>
      <c r="AX7" s="14"/>
      <c r="AY7" s="14"/>
      <c r="AZ7" s="14"/>
      <c r="BA7" s="14"/>
      <c r="BB7" s="14"/>
      <c r="BC7" s="14"/>
      <c r="BD7" s="14"/>
      <c r="BE7" s="14"/>
      <c r="BF7" s="14"/>
      <c r="BG7" s="14"/>
      <c r="BH7" s="14"/>
      <c r="BI7" s="14"/>
      <c r="BJ7" s="14"/>
    </row>
    <row r="8" spans="1:62" ht="12.75" customHeight="1">
      <c r="A8" s="1075" t="str">
        <f>"2."</f>
        <v>2.</v>
      </c>
      <c r="B8" s="1076"/>
      <c r="C8" s="1163">
        <f>'Year 1'!C8:R8</f>
        <v>0</v>
      </c>
      <c r="D8" s="1076"/>
      <c r="E8" s="1076"/>
      <c r="F8" s="1076"/>
      <c r="G8" s="1076"/>
      <c r="H8" s="1076"/>
      <c r="I8" s="1076"/>
      <c r="J8" s="1076"/>
      <c r="K8" s="1076"/>
      <c r="L8" s="1076"/>
      <c r="M8" s="1076"/>
      <c r="N8" s="1076"/>
      <c r="O8" s="1076"/>
      <c r="P8" s="1076"/>
      <c r="Q8" s="1076"/>
      <c r="R8" s="1217"/>
      <c r="S8" s="1231">
        <f>'Year 1'!S8:Z8</f>
        <v>0</v>
      </c>
      <c r="T8" s="1232"/>
      <c r="U8" s="1232"/>
      <c r="V8" s="1232"/>
      <c r="W8" s="1232"/>
      <c r="X8" s="1232"/>
      <c r="Y8" s="1232"/>
      <c r="Z8" s="1233"/>
      <c r="AA8" s="58">
        <f>IF('Year 1'!AT3&gt;0,'Year 7'!AA8*(1+'Year 1'!AT3),'Year 1'!AA8)</f>
        <v>0</v>
      </c>
      <c r="AB8" s="293"/>
      <c r="AC8" s="293"/>
      <c r="AD8" s="293"/>
      <c r="AE8" s="157">
        <f t="shared" si="0"/>
        <v>0</v>
      </c>
      <c r="AF8" s="149"/>
      <c r="AG8" s="190">
        <f>(AA8/9*DATA!A$5*AC8)+(DATA!A$4*AC8)+(AA8/9*DATA!A$3*AD8)+(AA8/12*DATA!A$5*AB8)+(DATA!A$4*AB8)</f>
        <v>0</v>
      </c>
      <c r="AH8" s="352"/>
      <c r="AI8" s="307"/>
      <c r="AJ8" s="307"/>
      <c r="AK8" s="94">
        <f t="shared" si="1"/>
        <v>0</v>
      </c>
      <c r="AL8" s="559"/>
      <c r="AM8" s="23">
        <f>(AA8/9*DATA!A$5*AI8)+(DATA!A$4*AI8)+(AA8/9*DATA!A$3*AJ8)+(AA8/12*DATA!A$5*AH8)+(DATA!A$4*AH8)</f>
        <v>0</v>
      </c>
      <c r="AN8" s="97">
        <f t="shared" si="2"/>
        <v>0</v>
      </c>
      <c r="AO8" s="614"/>
      <c r="AP8" s="61">
        <f t="shared" si="3"/>
        <v>0</v>
      </c>
      <c r="AQ8" s="26"/>
      <c r="AR8" s="26"/>
      <c r="AS8" s="26"/>
      <c r="AT8" s="26"/>
      <c r="AU8" s="26"/>
      <c r="AV8" s="26"/>
      <c r="AW8" s="26"/>
      <c r="AX8" s="26"/>
      <c r="AY8" s="26"/>
      <c r="AZ8" s="26"/>
      <c r="BA8" s="26"/>
      <c r="BB8" s="26"/>
      <c r="BC8" s="26"/>
      <c r="BD8" s="26"/>
      <c r="BE8" s="26"/>
      <c r="BF8" s="26"/>
      <c r="BG8" s="26"/>
      <c r="BH8" s="26"/>
      <c r="BI8" s="26"/>
      <c r="BJ8" s="26"/>
    </row>
    <row r="9" spans="1:62" ht="12.75" customHeight="1">
      <c r="A9" s="1075" t="str">
        <f>"3."</f>
        <v>3.</v>
      </c>
      <c r="B9" s="1076"/>
      <c r="C9" s="1163">
        <f>'Year 1'!C9:R9</f>
        <v>0</v>
      </c>
      <c r="D9" s="1076"/>
      <c r="E9" s="1076"/>
      <c r="F9" s="1076"/>
      <c r="G9" s="1076"/>
      <c r="H9" s="1076"/>
      <c r="I9" s="1076"/>
      <c r="J9" s="1076"/>
      <c r="K9" s="1076"/>
      <c r="L9" s="1076"/>
      <c r="M9" s="1076"/>
      <c r="N9" s="1076"/>
      <c r="O9" s="1076"/>
      <c r="P9" s="1076"/>
      <c r="Q9" s="1076"/>
      <c r="R9" s="1217"/>
      <c r="S9" s="1218">
        <f>'Year 1'!S9:Z9</f>
        <v>0</v>
      </c>
      <c r="T9" s="1076"/>
      <c r="U9" s="1076"/>
      <c r="V9" s="1076"/>
      <c r="W9" s="1076"/>
      <c r="X9" s="1076"/>
      <c r="Y9" s="1076"/>
      <c r="Z9" s="1115"/>
      <c r="AA9" s="58">
        <f>IF('Year 1'!AT3&gt;0,'Year 7'!AA9*(1+'Year 1'!AT3),'Year 1'!AA9)</f>
        <v>0</v>
      </c>
      <c r="AB9" s="293"/>
      <c r="AC9" s="293"/>
      <c r="AD9" s="293"/>
      <c r="AE9" s="157">
        <f t="shared" si="0"/>
        <v>0</v>
      </c>
      <c r="AF9" s="161"/>
      <c r="AG9" s="190">
        <f>(AA9/9*DATA!A$5*AC9)+(DATA!A$4*AC9)+(AA9/9*DATA!A$3*AD9)+(AA9/12*DATA!A$5*AB9)+(DATA!A$4*AB9)</f>
        <v>0</v>
      </c>
      <c r="AH9" s="352"/>
      <c r="AI9" s="309"/>
      <c r="AJ9" s="709"/>
      <c r="AK9" s="23">
        <f t="shared" si="1"/>
        <v>0</v>
      </c>
      <c r="AL9" s="591"/>
      <c r="AM9" s="23">
        <f>(AA9/9*DATA!A$5*AI9)+(DATA!A$4*AI9)+(AA9/9*DATA!A$3*AJ9)+(AA9/12*DATA!A$5*AH9)+(DATA!A$4*AH9)</f>
        <v>0</v>
      </c>
      <c r="AN9" s="97">
        <f t="shared" si="2"/>
        <v>0</v>
      </c>
      <c r="AO9" s="567"/>
      <c r="AP9" s="61">
        <f t="shared" si="3"/>
        <v>0</v>
      </c>
      <c r="AQ9" s="26"/>
      <c r="AR9" s="26"/>
      <c r="AS9" s="26"/>
      <c r="AT9" s="26"/>
      <c r="AU9" s="26"/>
      <c r="AV9" s="26"/>
      <c r="AW9" s="26"/>
      <c r="AX9" s="26"/>
      <c r="AY9" s="26"/>
      <c r="AZ9" s="26"/>
      <c r="BA9" s="26"/>
      <c r="BB9" s="26"/>
      <c r="BC9" s="26"/>
      <c r="BD9" s="26"/>
      <c r="BE9" s="26"/>
      <c r="BF9" s="26"/>
      <c r="BG9" s="26"/>
      <c r="BH9" s="26"/>
      <c r="BI9" s="26"/>
      <c r="BJ9" s="26"/>
    </row>
    <row r="10" spans="1:62" ht="12.75" customHeight="1">
      <c r="A10" s="1075" t="str">
        <f>"4."</f>
        <v>4.</v>
      </c>
      <c r="B10" s="1076"/>
      <c r="C10" s="1163">
        <f>'Year 1'!C10:R10</f>
        <v>0</v>
      </c>
      <c r="D10" s="1076"/>
      <c r="E10" s="1076"/>
      <c r="F10" s="1076"/>
      <c r="G10" s="1076"/>
      <c r="H10" s="1076"/>
      <c r="I10" s="1076"/>
      <c r="J10" s="1076"/>
      <c r="K10" s="1076"/>
      <c r="L10" s="1076"/>
      <c r="M10" s="1076"/>
      <c r="N10" s="1076"/>
      <c r="O10" s="1076"/>
      <c r="P10" s="1076"/>
      <c r="Q10" s="1076"/>
      <c r="R10" s="1217"/>
      <c r="S10" s="1218">
        <f>'Year 1'!S10:Z10</f>
        <v>0</v>
      </c>
      <c r="T10" s="1076"/>
      <c r="U10" s="1076"/>
      <c r="V10" s="1076"/>
      <c r="W10" s="1076"/>
      <c r="X10" s="1076"/>
      <c r="Y10" s="1076"/>
      <c r="Z10" s="1115"/>
      <c r="AA10" s="58">
        <f>IF('Year 1'!AT3&gt;0,'Year 7'!AA10*(1+'Year 1'!AT3),'Year 1'!AA10)</f>
        <v>0</v>
      </c>
      <c r="AB10" s="293"/>
      <c r="AC10" s="293"/>
      <c r="AD10" s="293"/>
      <c r="AE10" s="157">
        <f t="shared" si="0"/>
        <v>0</v>
      </c>
      <c r="AF10" s="161"/>
      <c r="AG10" s="190">
        <f>(AA10/9*DATA!A$5*AC10)+(DATA!A$4*AC10)+(AA10/9*DATA!A$3*AD10)+(AA10/12*DATA!A$5*AB10)+(DATA!A$4*AB10)</f>
        <v>0</v>
      </c>
      <c r="AH10" s="352"/>
      <c r="AI10" s="307"/>
      <c r="AJ10" s="307"/>
      <c r="AK10" s="94">
        <f t="shared" si="1"/>
        <v>0</v>
      </c>
      <c r="AL10" s="591"/>
      <c r="AM10" s="23">
        <f>(AA10/9*DATA!A$5*AI10)+(DATA!A$4*AI10)+(AA10/9*DATA!A$3*AJ10)+(AA10/12*DATA!A$5*AH10)+(DATA!A$4*AH10)</f>
        <v>0</v>
      </c>
      <c r="AN10" s="97">
        <f t="shared" si="2"/>
        <v>0</v>
      </c>
      <c r="AO10" s="567"/>
      <c r="AP10" s="61">
        <f t="shared" si="3"/>
        <v>0</v>
      </c>
      <c r="AQ10" s="26"/>
      <c r="AR10" s="26"/>
      <c r="AS10" s="26"/>
      <c r="AT10" s="26"/>
      <c r="AU10" s="26"/>
      <c r="AV10" s="26"/>
      <c r="AW10" s="26"/>
      <c r="AX10" s="26"/>
      <c r="AY10" s="26"/>
      <c r="AZ10" s="26"/>
      <c r="BA10" s="26"/>
      <c r="BB10" s="26"/>
      <c r="BC10" s="26"/>
      <c r="BD10" s="26"/>
      <c r="BE10" s="26"/>
      <c r="BF10" s="26"/>
      <c r="BG10" s="26"/>
      <c r="BH10" s="26"/>
      <c r="BI10" s="26"/>
      <c r="BJ10" s="26"/>
    </row>
    <row r="11" spans="1:62" ht="12.75" customHeight="1">
      <c r="A11" s="1075" t="str">
        <f>"5."</f>
        <v>5.</v>
      </c>
      <c r="B11" s="1076"/>
      <c r="C11" s="1163">
        <f>'Year 1'!C11:R11</f>
        <v>0</v>
      </c>
      <c r="D11" s="1076"/>
      <c r="E11" s="1076"/>
      <c r="F11" s="1076"/>
      <c r="G11" s="1076"/>
      <c r="H11" s="1076"/>
      <c r="I11" s="1076"/>
      <c r="J11" s="1076"/>
      <c r="K11" s="1076"/>
      <c r="L11" s="1076"/>
      <c r="M11" s="1076"/>
      <c r="N11" s="1076"/>
      <c r="O11" s="1076"/>
      <c r="P11" s="1076"/>
      <c r="Q11" s="1076"/>
      <c r="R11" s="1217"/>
      <c r="S11" s="1218">
        <f>'Year 1'!S11:Z11</f>
        <v>0</v>
      </c>
      <c r="T11" s="1076"/>
      <c r="U11" s="1076"/>
      <c r="V11" s="1076"/>
      <c r="W11" s="1076"/>
      <c r="X11" s="1076"/>
      <c r="Y11" s="1076"/>
      <c r="Z11" s="1115"/>
      <c r="AA11" s="58">
        <f>IF('Year 1'!AT3&gt;0,'Year 7'!AA11*(1+'Year 1'!AT3),'Year 1'!AA11)</f>
        <v>0</v>
      </c>
      <c r="AB11" s="293"/>
      <c r="AC11" s="293"/>
      <c r="AD11" s="293"/>
      <c r="AE11" s="157">
        <f t="shared" si="0"/>
        <v>0</v>
      </c>
      <c r="AF11" s="161"/>
      <c r="AG11" s="190">
        <f>(AA11/9*DATA!A$5*AC11)+(DATA!A$4*AC11)+(AA11/9*DATA!A$3*AD11)+(AA11/12*DATA!A$5*AB11)+(DATA!A$4*AB11)</f>
        <v>0</v>
      </c>
      <c r="AH11" s="352"/>
      <c r="AI11" s="309"/>
      <c r="AJ11" s="709"/>
      <c r="AK11" s="94">
        <f t="shared" si="1"/>
        <v>0</v>
      </c>
      <c r="AL11" s="591"/>
      <c r="AM11" s="23">
        <f>(AA11/9*DATA!A$5*AI11)+(DATA!A$4*AI11)+(AA11/9*DATA!A$3*AJ11)+(AA11/12*DATA!A$5*AH11)+(DATA!A$4*AH11)</f>
        <v>0</v>
      </c>
      <c r="AN11" s="60">
        <f t="shared" si="2"/>
        <v>0</v>
      </c>
      <c r="AO11" s="615"/>
      <c r="AP11" s="61">
        <f t="shared" si="3"/>
        <v>0</v>
      </c>
      <c r="AQ11" s="26"/>
      <c r="AR11" s="26"/>
      <c r="AS11" s="26"/>
      <c r="AT11" s="26"/>
      <c r="AU11" s="26"/>
      <c r="AV11" s="26"/>
      <c r="AW11" s="26"/>
      <c r="AX11" s="26"/>
      <c r="AY11" s="26"/>
      <c r="AZ11" s="26"/>
      <c r="BA11" s="26"/>
      <c r="BB11" s="26"/>
      <c r="BC11" s="26"/>
      <c r="BD11" s="26"/>
      <c r="BE11" s="26"/>
      <c r="BF11" s="26"/>
      <c r="BG11" s="26"/>
      <c r="BH11" s="26"/>
      <c r="BI11" s="26"/>
      <c r="BJ11" s="26"/>
    </row>
    <row r="12" spans="1:62" ht="12.75" customHeight="1">
      <c r="A12" s="1075" t="str">
        <f>"6."</f>
        <v>6.</v>
      </c>
      <c r="B12" s="1076"/>
      <c r="C12" s="1163">
        <f>'Year 1'!C12:R12</f>
        <v>0</v>
      </c>
      <c r="D12" s="1076"/>
      <c r="E12" s="1076"/>
      <c r="F12" s="1076"/>
      <c r="G12" s="1076"/>
      <c r="H12" s="1076"/>
      <c r="I12" s="1076"/>
      <c r="J12" s="1076"/>
      <c r="K12" s="1076"/>
      <c r="L12" s="1076"/>
      <c r="M12" s="1076"/>
      <c r="N12" s="1076"/>
      <c r="O12" s="1076"/>
      <c r="P12" s="1076"/>
      <c r="Q12" s="1076"/>
      <c r="R12" s="1217"/>
      <c r="S12" s="1218">
        <f>'Year 1'!S12:Z12</f>
        <v>0</v>
      </c>
      <c r="T12" s="1076"/>
      <c r="U12" s="1076"/>
      <c r="V12" s="1076"/>
      <c r="W12" s="1076"/>
      <c r="X12" s="1076"/>
      <c r="Y12" s="1076"/>
      <c r="Z12" s="1115"/>
      <c r="AA12" s="58">
        <f>IF('Year 1'!AT3&gt;0,'Year 7'!AA12*(1+'Year 1'!AT3),'Year 1'!AA12)</f>
        <v>0</v>
      </c>
      <c r="AB12" s="293"/>
      <c r="AC12" s="293"/>
      <c r="AD12" s="293"/>
      <c r="AE12" s="157">
        <f t="shared" si="0"/>
        <v>0</v>
      </c>
      <c r="AF12" s="161"/>
      <c r="AG12" s="190">
        <f>(AA12/9*DATA!A$5*AC12)+(DATA!A$4*AC12)+(AA12/9*DATA!A$3*AD12)+(AA12/12*DATA!A$5*AB12)+(DATA!A$4*AB12)</f>
        <v>0</v>
      </c>
      <c r="AH12" s="352"/>
      <c r="AI12" s="307"/>
      <c r="AJ12" s="307"/>
      <c r="AK12" s="94">
        <f t="shared" si="1"/>
        <v>0</v>
      </c>
      <c r="AL12" s="591"/>
      <c r="AM12" s="23">
        <f>(AA12/9*DATA!A$5*AI12)+(DATA!A$4*AI12)+(AA12/9*DATA!A$3*AJ12)+(AA12/12*DATA!A$5*AH12)+(DATA!A$4*AH12)</f>
        <v>0</v>
      </c>
      <c r="AN12" s="60">
        <f t="shared" si="2"/>
        <v>0</v>
      </c>
      <c r="AO12" s="615"/>
      <c r="AP12" s="61">
        <f t="shared" si="3"/>
        <v>0</v>
      </c>
      <c r="AQ12" s="26"/>
      <c r="AR12" s="26"/>
      <c r="AS12" s="26"/>
      <c r="AT12" s="26"/>
      <c r="AU12" s="26"/>
      <c r="AV12" s="26"/>
      <c r="AW12" s="26"/>
      <c r="AX12" s="26"/>
      <c r="AY12" s="26"/>
      <c r="AZ12" s="26"/>
      <c r="BA12" s="26"/>
      <c r="BB12" s="26"/>
      <c r="BC12" s="26"/>
      <c r="BD12" s="26"/>
      <c r="BE12" s="26"/>
      <c r="BF12" s="26"/>
      <c r="BG12" s="26"/>
      <c r="BH12" s="26"/>
      <c r="BI12" s="26"/>
      <c r="BJ12" s="26"/>
    </row>
    <row r="13" spans="1:62" ht="12.75" customHeight="1">
      <c r="A13" s="1075" t="str">
        <f>"7."</f>
        <v>7.</v>
      </c>
      <c r="B13" s="1076"/>
      <c r="C13" s="1163">
        <f>'Year 1'!C13:R13</f>
        <v>0</v>
      </c>
      <c r="D13" s="1076"/>
      <c r="E13" s="1076"/>
      <c r="F13" s="1076"/>
      <c r="G13" s="1076"/>
      <c r="H13" s="1076"/>
      <c r="I13" s="1076"/>
      <c r="J13" s="1076"/>
      <c r="K13" s="1076"/>
      <c r="L13" s="1076"/>
      <c r="M13" s="1076"/>
      <c r="N13" s="1076"/>
      <c r="O13" s="1076"/>
      <c r="P13" s="1076"/>
      <c r="Q13" s="1076"/>
      <c r="R13" s="1217"/>
      <c r="S13" s="1218">
        <f>'Year 1'!S13:Z13</f>
        <v>0</v>
      </c>
      <c r="T13" s="1076"/>
      <c r="U13" s="1076"/>
      <c r="V13" s="1076"/>
      <c r="W13" s="1076"/>
      <c r="X13" s="1076"/>
      <c r="Y13" s="1076"/>
      <c r="Z13" s="1115"/>
      <c r="AA13" s="58">
        <f>IF('Year 1'!AT3&gt;0,'Year 7'!AA13*(1+'Year 1'!AT3),'Year 1'!AA13)</f>
        <v>0</v>
      </c>
      <c r="AB13" s="293"/>
      <c r="AC13" s="293"/>
      <c r="AD13" s="293"/>
      <c r="AE13" s="157">
        <f t="shared" si="0"/>
        <v>0</v>
      </c>
      <c r="AF13" s="161"/>
      <c r="AG13" s="190">
        <f>(AA13/9*DATA!A$5*AC13)+(DATA!A$4*AC13)+(AA13/9*DATA!A$3*AD13)+(AA13/12*DATA!A$5*AB13)+(DATA!A$4*AB13)</f>
        <v>0</v>
      </c>
      <c r="AH13" s="352"/>
      <c r="AI13" s="309"/>
      <c r="AJ13" s="709"/>
      <c r="AK13" s="23">
        <f t="shared" si="1"/>
        <v>0</v>
      </c>
      <c r="AL13" s="591"/>
      <c r="AM13" s="23">
        <f>(AA13/9*DATA!A$5*AI13)+(DATA!A$4*AI13)+(AA13/9*DATA!A$3*AJ13)+(AA13/12*DATA!A$5*AH13)+(DATA!A$4*AH13)</f>
        <v>0</v>
      </c>
      <c r="AN13" s="60">
        <f t="shared" si="2"/>
        <v>0</v>
      </c>
      <c r="AO13" s="615"/>
      <c r="AP13" s="61">
        <f t="shared" si="3"/>
        <v>0</v>
      </c>
      <c r="AQ13" s="26"/>
      <c r="AR13" s="26"/>
      <c r="AS13" s="26"/>
      <c r="AT13" s="26"/>
      <c r="AU13" s="26"/>
      <c r="AV13" s="26"/>
      <c r="AW13" s="26"/>
      <c r="AX13" s="26"/>
      <c r="AY13" s="26"/>
      <c r="AZ13" s="26"/>
      <c r="BA13" s="26"/>
      <c r="BB13" s="26"/>
      <c r="BC13" s="26"/>
      <c r="BD13" s="26"/>
      <c r="BE13" s="26"/>
      <c r="BF13" s="26"/>
      <c r="BG13" s="26"/>
      <c r="BH13" s="26"/>
      <c r="BI13" s="26"/>
      <c r="BJ13" s="26"/>
    </row>
    <row r="14" spans="1:62" ht="12.75" customHeight="1">
      <c r="A14" s="1103" t="str">
        <f>"8."</f>
        <v>8.</v>
      </c>
      <c r="B14" s="1104"/>
      <c r="C14" s="1234">
        <f>'Year 1'!C14:R14</f>
        <v>0</v>
      </c>
      <c r="D14" s="1104"/>
      <c r="E14" s="1104"/>
      <c r="F14" s="1104"/>
      <c r="G14" s="1104"/>
      <c r="H14" s="1104"/>
      <c r="I14" s="1104"/>
      <c r="J14" s="1104"/>
      <c r="K14" s="1104"/>
      <c r="L14" s="1104"/>
      <c r="M14" s="1104"/>
      <c r="N14" s="1104"/>
      <c r="O14" s="1104"/>
      <c r="P14" s="1104"/>
      <c r="Q14" s="1104"/>
      <c r="R14" s="1235"/>
      <c r="S14" s="1236">
        <f>'Year 1'!S14:Z14</f>
        <v>0</v>
      </c>
      <c r="T14" s="1104"/>
      <c r="U14" s="1104"/>
      <c r="V14" s="1104"/>
      <c r="W14" s="1104"/>
      <c r="X14" s="1104"/>
      <c r="Y14" s="1104"/>
      <c r="Z14" s="1237"/>
      <c r="AA14" s="58">
        <f>IF('Year 1'!AT3&gt;0,'Year 7'!AA14*(1+'Year 1'!AT3),'Year 1'!AA14)</f>
        <v>0</v>
      </c>
      <c r="AB14" s="293"/>
      <c r="AC14" s="293"/>
      <c r="AD14" s="293"/>
      <c r="AE14" s="157">
        <f t="shared" si="0"/>
        <v>0</v>
      </c>
      <c r="AF14" s="161"/>
      <c r="AG14" s="191">
        <f>(AA14/9*DATA!A$5*AC14)+(DATA!A$4*AC14)+(AA14/9*DATA!A$3*AD14)+(AA14/12*DATA!A$5*AB14)+(DATA!A$4*AB14)</f>
        <v>0</v>
      </c>
      <c r="AH14" s="353"/>
      <c r="AI14" s="313"/>
      <c r="AJ14" s="354"/>
      <c r="AK14" s="31">
        <f t="shared" si="1"/>
        <v>0</v>
      </c>
      <c r="AL14" s="591"/>
      <c r="AM14" s="31">
        <f>(AA14/9*DATA!A$5*AI14)+(DATA!A$4*AI14)+(AA14/9*DATA!A$3*AJ14)+(AA14/12*DATA!A$5*AH14)+(DATA!A$4*AH14)</f>
        <v>0</v>
      </c>
      <c r="AN14" s="63">
        <f t="shared" si="2"/>
        <v>0</v>
      </c>
      <c r="AO14" s="615"/>
      <c r="AP14" s="98">
        <f t="shared" si="3"/>
        <v>0</v>
      </c>
      <c r="AQ14" s="26"/>
      <c r="AR14" s="26"/>
      <c r="AS14" s="26"/>
      <c r="AT14" s="26"/>
      <c r="AU14" s="26"/>
      <c r="AV14" s="26"/>
      <c r="AW14" s="26"/>
      <c r="AX14" s="26"/>
      <c r="AY14" s="26"/>
      <c r="AZ14" s="26"/>
      <c r="BA14" s="26"/>
      <c r="BB14" s="26"/>
      <c r="BC14" s="26"/>
      <c r="BD14" s="26"/>
      <c r="BE14" s="26"/>
      <c r="BF14" s="26"/>
      <c r="BG14" s="26"/>
      <c r="BH14" s="26"/>
      <c r="BI14" s="26"/>
      <c r="BJ14" s="26"/>
    </row>
    <row r="15" spans="1:62" ht="13.5" customHeight="1" thickBot="1">
      <c r="A15" s="1198" t="s">
        <v>32</v>
      </c>
      <c r="B15" s="1144"/>
      <c r="C15" s="1144"/>
      <c r="D15" s="1144"/>
      <c r="E15" s="1144"/>
      <c r="F15" s="1144"/>
      <c r="G15" s="1144"/>
      <c r="H15" s="1144"/>
      <c r="I15" s="1144"/>
      <c r="J15" s="1144"/>
      <c r="K15" s="1144"/>
      <c r="L15" s="1144"/>
      <c r="M15" s="1144"/>
      <c r="N15" s="1144"/>
      <c r="O15" s="1144"/>
      <c r="P15" s="1144"/>
      <c r="Q15" s="1144"/>
      <c r="R15" s="1144"/>
      <c r="S15" s="1144"/>
      <c r="T15" s="1144"/>
      <c r="U15" s="1144"/>
      <c r="V15" s="1144"/>
      <c r="W15" s="1144"/>
      <c r="X15" s="1144"/>
      <c r="Y15" s="1144"/>
      <c r="Z15" s="1144"/>
      <c r="AA15" s="1144"/>
      <c r="AB15" s="1144"/>
      <c r="AC15" s="1144"/>
      <c r="AD15" s="1144"/>
      <c r="AE15" s="1199"/>
      <c r="AF15" s="161"/>
      <c r="AG15" s="192">
        <f>SUM(AE7:AG14)</f>
        <v>0</v>
      </c>
      <c r="AH15" s="263"/>
      <c r="AI15" s="264"/>
      <c r="AJ15" s="266"/>
      <c r="AK15" s="710"/>
      <c r="AL15" s="563"/>
      <c r="AM15" s="33">
        <f>SUM(AK7:AM14)</f>
        <v>0</v>
      </c>
      <c r="AN15" s="277"/>
      <c r="AO15" s="616"/>
      <c r="AP15" s="279">
        <f>SUM(AN7:AP14)</f>
        <v>0</v>
      </c>
      <c r="AQ15" s="26"/>
      <c r="AR15" s="26"/>
      <c r="AS15" s="26"/>
      <c r="AT15" s="26"/>
      <c r="AU15" s="26"/>
      <c r="AV15" s="26"/>
      <c r="AW15" s="26"/>
      <c r="AX15" s="26"/>
      <c r="AY15" s="26"/>
      <c r="AZ15" s="26"/>
      <c r="BA15" s="26"/>
      <c r="BB15" s="26"/>
      <c r="BC15" s="26"/>
      <c r="BD15" s="26"/>
      <c r="BE15" s="26"/>
      <c r="BF15" s="26"/>
      <c r="BG15" s="26"/>
      <c r="BH15" s="26"/>
      <c r="BI15" s="26"/>
      <c r="BJ15" s="26"/>
    </row>
    <row r="16" spans="1:62" ht="11.25" customHeight="1">
      <c r="A16" s="1184" t="s">
        <v>34</v>
      </c>
      <c r="B16" s="1057"/>
      <c r="C16" s="1057"/>
      <c r="D16" s="1057"/>
      <c r="E16" s="1057"/>
      <c r="F16" s="1057"/>
      <c r="G16" s="1057"/>
      <c r="H16" s="1057"/>
      <c r="I16" s="1057"/>
      <c r="J16" s="1057"/>
      <c r="K16" s="1057"/>
      <c r="L16" s="1057"/>
      <c r="M16" s="1057"/>
      <c r="N16" s="1057"/>
      <c r="O16" s="1057"/>
      <c r="P16" s="1057"/>
      <c r="Q16" s="1057"/>
      <c r="R16" s="1057"/>
      <c r="S16" s="1057"/>
      <c r="T16" s="1057"/>
      <c r="U16" s="1057"/>
      <c r="V16" s="1057"/>
      <c r="W16" s="1057"/>
      <c r="X16" s="1057"/>
      <c r="Y16" s="1057"/>
      <c r="Z16" s="1057"/>
      <c r="AA16" s="1057"/>
      <c r="AB16" s="1057"/>
      <c r="AC16" s="1057"/>
      <c r="AD16" s="1057"/>
      <c r="AE16" s="1057"/>
      <c r="AF16" s="165"/>
      <c r="AG16" s="655"/>
      <c r="AH16" s="261"/>
      <c r="AI16" s="201"/>
      <c r="AJ16" s="234"/>
      <c r="AK16" s="620"/>
      <c r="AL16" s="618"/>
      <c r="AM16" s="620"/>
      <c r="AN16" s="276"/>
      <c r="AO16" s="619"/>
      <c r="AP16" s="620"/>
      <c r="AQ16" s="26"/>
      <c r="AR16" s="26"/>
      <c r="AS16" s="26"/>
      <c r="AT16" s="26"/>
      <c r="AU16" s="26"/>
      <c r="AV16" s="26"/>
      <c r="AW16" s="26"/>
      <c r="AX16" s="26"/>
      <c r="AY16" s="26"/>
      <c r="AZ16" s="26"/>
      <c r="BA16" s="26"/>
      <c r="BB16" s="26"/>
      <c r="BC16" s="26"/>
      <c r="BD16" s="26"/>
      <c r="BE16" s="26"/>
      <c r="BF16" s="26"/>
      <c r="BG16" s="26"/>
      <c r="BH16" s="26"/>
      <c r="BI16" s="26"/>
      <c r="BJ16" s="26"/>
    </row>
    <row r="17" spans="1:62" ht="12.75" customHeight="1">
      <c r="A17" s="1118" t="s">
        <v>36</v>
      </c>
      <c r="B17" s="1069"/>
      <c r="C17" s="1069"/>
      <c r="D17" s="676"/>
      <c r="E17" s="166" t="s">
        <v>37</v>
      </c>
      <c r="F17" s="1113" t="s">
        <v>38</v>
      </c>
      <c r="G17" s="1069"/>
      <c r="H17" s="1069"/>
      <c r="I17" s="1069"/>
      <c r="J17" s="1069"/>
      <c r="K17" s="1069"/>
      <c r="L17" s="1069"/>
      <c r="M17" s="1069"/>
      <c r="N17" s="1069"/>
      <c r="O17" s="1069"/>
      <c r="P17" s="1069"/>
      <c r="Q17" s="1069"/>
      <c r="R17" s="1069"/>
      <c r="S17" s="1069"/>
      <c r="T17" s="1069"/>
      <c r="U17" s="1069"/>
      <c r="V17" s="1069"/>
      <c r="W17" s="1069"/>
      <c r="X17" s="1069"/>
      <c r="Y17" s="1069"/>
      <c r="Z17" s="1069"/>
      <c r="AA17" s="294">
        <f>IF('Year 1'!AT3&gt;0,('Year 7'!AA17*(1+'Year 1'!AT3)),'Year 1'!AA17)</f>
        <v>0</v>
      </c>
      <c r="AB17" s="355"/>
      <c r="AC17" s="258"/>
      <c r="AD17" s="232"/>
      <c r="AE17" s="36">
        <f>AA17*AB17/12*D17</f>
        <v>0</v>
      </c>
      <c r="AF17" s="161"/>
      <c r="AG17" s="190">
        <f>(AE17*DATA!A$5)+(DATA!A$4*AB17)</f>
        <v>0</v>
      </c>
      <c r="AH17" s="357"/>
      <c r="AI17" s="198"/>
      <c r="AJ17" s="229"/>
      <c r="AK17" s="94">
        <f>AA17*AH17/12*D17</f>
        <v>0</v>
      </c>
      <c r="AL17" s="594"/>
      <c r="AM17" s="23">
        <f>(AK17*DATA!A$5)+(DATA!A$4*AH17)</f>
        <v>0</v>
      </c>
      <c r="AN17" s="60">
        <f t="shared" ref="AN17:AN34" si="4">AE17+AK17</f>
        <v>0</v>
      </c>
      <c r="AO17" s="615"/>
      <c r="AP17" s="61">
        <f t="shared" ref="AP17:AP34" si="5">AG17+AM17</f>
        <v>0</v>
      </c>
      <c r="AQ17" s="26"/>
      <c r="AR17" s="26"/>
      <c r="AS17" s="26"/>
      <c r="AT17" s="26"/>
      <c r="AU17" s="26"/>
      <c r="AV17" s="26"/>
      <c r="AW17" s="26"/>
      <c r="AX17" s="26"/>
      <c r="AY17" s="26"/>
      <c r="AZ17" s="26"/>
      <c r="BA17" s="26"/>
      <c r="BB17" s="26"/>
      <c r="BC17" s="26"/>
      <c r="BD17" s="26"/>
      <c r="BE17" s="26"/>
      <c r="BF17" s="26"/>
      <c r="BG17" s="26"/>
      <c r="BH17" s="26"/>
      <c r="BI17" s="26"/>
      <c r="BJ17" s="26"/>
    </row>
    <row r="18" spans="1:62" ht="12.75" customHeight="1">
      <c r="A18" s="1119" t="s">
        <v>40</v>
      </c>
      <c r="B18" s="1313"/>
      <c r="C18" s="1313"/>
      <c r="D18" s="677"/>
      <c r="E18" s="167" t="s">
        <v>37</v>
      </c>
      <c r="F18" s="1114" t="s">
        <v>41</v>
      </c>
      <c r="G18" s="1076"/>
      <c r="H18" s="1076"/>
      <c r="I18" s="1076"/>
      <c r="J18" s="1076"/>
      <c r="K18" s="1076"/>
      <c r="L18" s="1076"/>
      <c r="M18" s="1076"/>
      <c r="N18" s="1076"/>
      <c r="O18" s="1076"/>
      <c r="P18" s="1076"/>
      <c r="Q18" s="1076"/>
      <c r="R18" s="1076"/>
      <c r="S18" s="1076"/>
      <c r="T18" s="1076"/>
      <c r="U18" s="1076"/>
      <c r="V18" s="1076"/>
      <c r="W18" s="1076"/>
      <c r="X18" s="1076"/>
      <c r="Y18" s="1076"/>
      <c r="Z18" s="1115"/>
      <c r="AA18" s="295">
        <f>IF('Year 1'!AT3&gt;0,('Year 7'!AA18*(1+'Year 1'!AT3)),'Year 1'!AA18)</f>
        <v>0</v>
      </c>
      <c r="AB18" s="257"/>
      <c r="AC18" s="422"/>
      <c r="AD18" s="259">
        <v>0</v>
      </c>
      <c r="AE18" s="36">
        <f>AA18*AC18/9*D18+AA18/9*AD18</f>
        <v>0</v>
      </c>
      <c r="AF18" s="161"/>
      <c r="AG18" s="190">
        <f>AE18*DATA!A$6</f>
        <v>0</v>
      </c>
      <c r="AH18" s="199"/>
      <c r="AI18" s="423"/>
      <c r="AJ18" s="198"/>
      <c r="AK18" s="94">
        <f>AA18*AI18/12*D18</f>
        <v>0</v>
      </c>
      <c r="AL18" s="594"/>
      <c r="AM18" s="23">
        <f>AK18*DATA!A6</f>
        <v>0</v>
      </c>
      <c r="AN18" s="63">
        <f t="shared" si="4"/>
        <v>0</v>
      </c>
      <c r="AO18" s="615"/>
      <c r="AP18" s="61">
        <f t="shared" si="5"/>
        <v>0</v>
      </c>
      <c r="AQ18" s="26"/>
      <c r="AR18" s="26"/>
      <c r="AS18" s="26"/>
      <c r="AT18" s="26"/>
      <c r="AU18" s="26"/>
      <c r="AV18" s="26"/>
      <c r="AW18" s="26"/>
      <c r="AX18" s="26"/>
      <c r="AY18" s="26"/>
      <c r="AZ18" s="26"/>
      <c r="BA18" s="26"/>
      <c r="BB18" s="26"/>
      <c r="BC18" s="26"/>
      <c r="BD18" s="26"/>
      <c r="BE18" s="26"/>
      <c r="BF18" s="26"/>
      <c r="BG18" s="26"/>
      <c r="BH18" s="26"/>
      <c r="BI18" s="26"/>
      <c r="BJ18" s="26"/>
    </row>
    <row r="19" spans="1:62" ht="12.75" customHeight="1">
      <c r="A19" s="1119" t="s">
        <v>43</v>
      </c>
      <c r="B19" s="1313"/>
      <c r="C19" s="1313"/>
      <c r="D19" s="677"/>
      <c r="E19" s="167" t="s">
        <v>37</v>
      </c>
      <c r="F19" s="1114" t="s">
        <v>44</v>
      </c>
      <c r="G19" s="1076"/>
      <c r="H19" s="1076"/>
      <c r="I19" s="1076"/>
      <c r="J19" s="1076"/>
      <c r="K19" s="1076"/>
      <c r="L19" s="1076"/>
      <c r="M19" s="1076"/>
      <c r="N19" s="1076"/>
      <c r="O19" s="1076"/>
      <c r="P19" s="1076"/>
      <c r="Q19" s="1076"/>
      <c r="R19" s="1076"/>
      <c r="S19" s="1076"/>
      <c r="T19" s="1076"/>
      <c r="U19" s="1076"/>
      <c r="V19" s="1076"/>
      <c r="W19" s="1076"/>
      <c r="X19" s="1076"/>
      <c r="Y19" s="1076"/>
      <c r="Z19" s="1115"/>
      <c r="AA19" s="295">
        <f>IF('Year 1'!AT3&gt;0,('Year 7'!AA19*(1+'Year 1'!AT3)),'Year 1'!AA19)</f>
        <v>0</v>
      </c>
      <c r="AB19" s="257"/>
      <c r="AC19" s="341"/>
      <c r="AD19" s="259"/>
      <c r="AE19" s="36">
        <f>AA19*AC19/9*D19+AA19/9*AD19</f>
        <v>0</v>
      </c>
      <c r="AF19" s="161"/>
      <c r="AG19" s="190">
        <f>AE19*DATA!A$6</f>
        <v>0</v>
      </c>
      <c r="AH19" s="198"/>
      <c r="AI19" s="420"/>
      <c r="AJ19" s="198"/>
      <c r="AK19" s="94">
        <f t="shared" ref="AK19:AK20" si="6">AA19*AI19/12*D19</f>
        <v>0</v>
      </c>
      <c r="AL19" s="594"/>
      <c r="AM19" s="23">
        <f>AK19*DATA!A6</f>
        <v>0</v>
      </c>
      <c r="AN19" s="63">
        <f t="shared" si="4"/>
        <v>0</v>
      </c>
      <c r="AO19" s="615"/>
      <c r="AP19" s="61">
        <f t="shared" si="5"/>
        <v>0</v>
      </c>
      <c r="AQ19" s="26"/>
      <c r="AR19" s="26"/>
      <c r="AS19" s="26"/>
      <c r="AT19" s="26"/>
      <c r="AU19" s="26"/>
      <c r="AV19" s="26"/>
      <c r="AW19" s="26"/>
      <c r="AX19" s="26"/>
      <c r="AY19" s="26"/>
      <c r="AZ19" s="26"/>
      <c r="BA19" s="26"/>
      <c r="BB19" s="26"/>
      <c r="BC19" s="26"/>
      <c r="BD19" s="26"/>
      <c r="BE19" s="26"/>
      <c r="BF19" s="26"/>
      <c r="BG19" s="26"/>
      <c r="BH19" s="26"/>
      <c r="BI19" s="26"/>
      <c r="BJ19" s="26"/>
    </row>
    <row r="20" spans="1:62" ht="12.75" customHeight="1">
      <c r="A20" s="1119" t="s">
        <v>46</v>
      </c>
      <c r="B20" s="1313"/>
      <c r="C20" s="1313"/>
      <c r="D20" s="677"/>
      <c r="E20" s="167" t="s">
        <v>37</v>
      </c>
      <c r="F20" s="1114" t="s">
        <v>47</v>
      </c>
      <c r="G20" s="1076"/>
      <c r="H20" s="1076"/>
      <c r="I20" s="1076"/>
      <c r="J20" s="1076"/>
      <c r="K20" s="1076"/>
      <c r="L20" s="1076"/>
      <c r="M20" s="1076"/>
      <c r="N20" s="1076"/>
      <c r="O20" s="1076"/>
      <c r="P20" s="1076"/>
      <c r="Q20" s="1076"/>
      <c r="R20" s="1076"/>
      <c r="S20" s="1076"/>
      <c r="T20" s="1076"/>
      <c r="U20" s="1076"/>
      <c r="V20" s="1076"/>
      <c r="W20" s="1076"/>
      <c r="X20" s="1076"/>
      <c r="Y20" s="1076"/>
      <c r="Z20" s="1115"/>
      <c r="AA20" s="295">
        <f>IF('Year 1'!AT3&gt;0,('Year 7'!AA20*(1+'Year 1'!AT3)),'Year 1'!AA20)</f>
        <v>0</v>
      </c>
      <c r="AB20" s="257"/>
      <c r="AC20" s="341"/>
      <c r="AD20" s="259"/>
      <c r="AE20" s="36">
        <f>AA20*AC20/9*D20+AA20/9*AD20</f>
        <v>0</v>
      </c>
      <c r="AF20" s="161"/>
      <c r="AG20" s="190">
        <f>AE20*DATA!A$6</f>
        <v>0</v>
      </c>
      <c r="AH20" s="198"/>
      <c r="AI20" s="420"/>
      <c r="AJ20" s="198"/>
      <c r="AK20" s="94">
        <f t="shared" si="6"/>
        <v>0</v>
      </c>
      <c r="AL20" s="594"/>
      <c r="AM20" s="23">
        <f>AK20*DATA!A6</f>
        <v>0</v>
      </c>
      <c r="AN20" s="63">
        <f t="shared" si="4"/>
        <v>0</v>
      </c>
      <c r="AO20" s="615"/>
      <c r="AP20" s="61">
        <f t="shared" si="5"/>
        <v>0</v>
      </c>
      <c r="AQ20" s="26"/>
      <c r="AR20" s="26"/>
      <c r="AS20" s="26"/>
      <c r="AT20" s="26"/>
      <c r="AU20" s="26"/>
      <c r="AV20" s="26"/>
      <c r="AW20" s="26"/>
      <c r="AX20" s="26"/>
      <c r="AY20" s="26"/>
      <c r="AZ20" s="26"/>
      <c r="BA20" s="26"/>
      <c r="BB20" s="26"/>
      <c r="BC20" s="26"/>
      <c r="BD20" s="26"/>
      <c r="BE20" s="26"/>
      <c r="BF20" s="26"/>
      <c r="BG20" s="26"/>
      <c r="BH20" s="26"/>
      <c r="BI20" s="26"/>
      <c r="BJ20" s="26"/>
    </row>
    <row r="21" spans="1:62" ht="12.75" customHeight="1">
      <c r="A21" s="1119" t="s">
        <v>49</v>
      </c>
      <c r="B21" s="1076"/>
      <c r="C21" s="1076"/>
      <c r="D21" s="677"/>
      <c r="E21" s="167" t="s">
        <v>37</v>
      </c>
      <c r="F21" s="1114" t="s">
        <v>50</v>
      </c>
      <c r="G21" s="1076"/>
      <c r="H21" s="1076"/>
      <c r="I21" s="1076"/>
      <c r="J21" s="1076"/>
      <c r="K21" s="1076"/>
      <c r="L21" s="1076"/>
      <c r="M21" s="1076"/>
      <c r="N21" s="1076"/>
      <c r="O21" s="1076"/>
      <c r="P21" s="1076"/>
      <c r="Q21" s="1076"/>
      <c r="R21" s="1076"/>
      <c r="S21" s="1076"/>
      <c r="T21" s="1076"/>
      <c r="U21" s="1076"/>
      <c r="V21" s="1076"/>
      <c r="W21" s="1076"/>
      <c r="X21" s="1076"/>
      <c r="Y21" s="1076"/>
      <c r="Z21" s="1115"/>
      <c r="AA21" s="296">
        <f>IF('Year 1'!AT3&gt;0,('Year 7'!AA21*(1+'Year 1'!AT3)),'Year 1'!AA21)</f>
        <v>0</v>
      </c>
      <c r="AB21" s="1288"/>
      <c r="AC21" s="1125"/>
      <c r="AD21" s="330"/>
      <c r="AE21" s="36">
        <f>AA21*AD21/3*D21</f>
        <v>0</v>
      </c>
      <c r="AF21" s="161"/>
      <c r="AG21" s="190">
        <f>AE21*DATA!A3</f>
        <v>0</v>
      </c>
      <c r="AH21" s="1317"/>
      <c r="AI21" s="1125"/>
      <c r="AJ21" s="358"/>
      <c r="AK21" s="94">
        <f>AA21*AJ21/12*D21</f>
        <v>0</v>
      </c>
      <c r="AL21" s="594"/>
      <c r="AM21" s="23">
        <f>AK21*DATA!A3</f>
        <v>0</v>
      </c>
      <c r="AN21" s="60">
        <f t="shared" si="4"/>
        <v>0</v>
      </c>
      <c r="AO21" s="615"/>
      <c r="AP21" s="61">
        <f t="shared" si="5"/>
        <v>0</v>
      </c>
      <c r="AQ21" s="26"/>
      <c r="AR21" s="26"/>
      <c r="AS21" s="26"/>
      <c r="AT21" s="26"/>
      <c r="AU21" s="26"/>
      <c r="AV21" s="26"/>
      <c r="AW21" s="26"/>
      <c r="AX21" s="26"/>
      <c r="AY21" s="26"/>
      <c r="AZ21" s="26"/>
      <c r="BA21" s="26"/>
      <c r="BB21" s="26"/>
      <c r="BC21" s="26"/>
      <c r="BD21" s="26"/>
      <c r="BE21" s="26"/>
      <c r="BF21" s="26"/>
      <c r="BG21" s="26"/>
      <c r="BH21" s="26"/>
      <c r="BI21" s="26"/>
      <c r="BJ21" s="26"/>
    </row>
    <row r="22" spans="1:62" ht="12.75" customHeight="1">
      <c r="A22" s="1119" t="s">
        <v>52</v>
      </c>
      <c r="B22" s="1076"/>
      <c r="C22" s="1076"/>
      <c r="D22" s="679"/>
      <c r="E22" s="167" t="s">
        <v>37</v>
      </c>
      <c r="F22" s="1126" t="str">
        <f>'Year 4'!F22:Z22</f>
        <v xml:space="preserve">Other - full time benefited </v>
      </c>
      <c r="G22" s="1063"/>
      <c r="H22" s="1063"/>
      <c r="I22" s="1063"/>
      <c r="J22" s="1063"/>
      <c r="K22" s="1063"/>
      <c r="L22" s="1063"/>
      <c r="M22" s="1063"/>
      <c r="N22" s="1063"/>
      <c r="O22" s="1063"/>
      <c r="P22" s="1063"/>
      <c r="Q22" s="1063"/>
      <c r="R22" s="1063"/>
      <c r="S22" s="1063"/>
      <c r="T22" s="1063"/>
      <c r="U22" s="1063"/>
      <c r="V22" s="1063"/>
      <c r="W22" s="1063"/>
      <c r="X22" s="1063"/>
      <c r="Y22" s="1063"/>
      <c r="Z22" s="1064"/>
      <c r="AA22" s="297">
        <f>IF('Year 1'!AT3&gt;0,('Year 7'!AA22*(1+'Year 1'!AT3)),'Year 1'!AA22)</f>
        <v>0</v>
      </c>
      <c r="AB22" s="342"/>
      <c r="AC22" s="1207"/>
      <c r="AD22" s="1125"/>
      <c r="AE22" s="36">
        <f t="shared" ref="AE22:AE34" si="7">AA22*AB22/12*D22</f>
        <v>0</v>
      </c>
      <c r="AF22" s="161"/>
      <c r="AG22" s="190">
        <f>(AE22*DATA!A$5)+(DATA!A$4*AB22)</f>
        <v>0</v>
      </c>
      <c r="AH22" s="357"/>
      <c r="AI22" s="1116"/>
      <c r="AJ22" s="1254"/>
      <c r="AK22" s="94">
        <f t="shared" ref="AK22:AK34" si="8">AA22*AH22/12*D22</f>
        <v>0</v>
      </c>
      <c r="AL22" s="594"/>
      <c r="AM22" s="568">
        <f>(AK22*DATA!A$5)+(DATA!A$4*AH22)</f>
        <v>0</v>
      </c>
      <c r="AN22" s="99">
        <f t="shared" si="4"/>
        <v>0</v>
      </c>
      <c r="AO22" s="615"/>
      <c r="AP22" s="61">
        <f t="shared" si="5"/>
        <v>0</v>
      </c>
      <c r="AQ22" s="26"/>
      <c r="AR22" s="26"/>
      <c r="AS22" s="26"/>
      <c r="AT22" s="26"/>
      <c r="AU22" s="26"/>
      <c r="AV22" s="26"/>
      <c r="AW22" s="26"/>
      <c r="AX22" s="26"/>
      <c r="AY22" s="26"/>
      <c r="AZ22" s="26"/>
      <c r="BA22" s="26"/>
      <c r="BB22" s="26"/>
      <c r="BC22" s="26"/>
      <c r="BD22" s="26"/>
      <c r="BE22" s="26"/>
      <c r="BF22" s="26"/>
      <c r="BG22" s="26"/>
      <c r="BH22" s="26"/>
      <c r="BI22" s="26"/>
      <c r="BJ22" s="26"/>
    </row>
    <row r="23" spans="1:62" ht="12.75" customHeight="1" outlineLevel="1">
      <c r="A23" s="1119" t="s">
        <v>54</v>
      </c>
      <c r="B23" s="1076"/>
      <c r="C23" s="1076"/>
      <c r="D23" s="677"/>
      <c r="E23" s="168" t="s">
        <v>37</v>
      </c>
      <c r="F23" s="1126" t="str">
        <f>'Year 4'!F28:Z28</f>
        <v xml:space="preserve">Other - full time benefited </v>
      </c>
      <c r="G23" s="1063"/>
      <c r="H23" s="1063"/>
      <c r="I23" s="1063"/>
      <c r="J23" s="1063"/>
      <c r="K23" s="1063"/>
      <c r="L23" s="1063"/>
      <c r="M23" s="1063"/>
      <c r="N23" s="1063"/>
      <c r="O23" s="1063"/>
      <c r="P23" s="1063"/>
      <c r="Q23" s="1063"/>
      <c r="R23" s="1063"/>
      <c r="S23" s="1063"/>
      <c r="T23" s="1063"/>
      <c r="U23" s="1063"/>
      <c r="V23" s="1063"/>
      <c r="W23" s="1063"/>
      <c r="X23" s="1063"/>
      <c r="Y23" s="1063"/>
      <c r="Z23" s="1064"/>
      <c r="AA23" s="297">
        <f>IF('Year 1'!AT3&gt;0,('Year 7'!AA23*(1+'Year 1'!AT3)),'Year 1'!AA23)</f>
        <v>0</v>
      </c>
      <c r="AB23" s="356"/>
      <c r="AC23" s="1207"/>
      <c r="AD23" s="1125"/>
      <c r="AE23" s="36">
        <f t="shared" ref="AE23:AE28" si="9">AA23*AB23/12*D23</f>
        <v>0</v>
      </c>
      <c r="AF23" s="161"/>
      <c r="AG23" s="190">
        <f>(AE23*DATA!A$5)+(DATA!A$4*AB23)</f>
        <v>0</v>
      </c>
      <c r="AH23" s="352"/>
      <c r="AI23" s="1116"/>
      <c r="AJ23" s="1254"/>
      <c r="AK23" s="94">
        <f t="shared" ref="AK23:AK28" si="10">AA23*AH23/12*D23</f>
        <v>0</v>
      </c>
      <c r="AL23" s="579"/>
      <c r="AM23" s="570">
        <f>(AK23*DATA!A$5)+(DATA!A$4*AH23)</f>
        <v>0</v>
      </c>
      <c r="AN23" s="99">
        <f t="shared" ref="AN23:AN28" si="11">AE23+AK23</f>
        <v>0</v>
      </c>
      <c r="AO23" s="615"/>
      <c r="AP23" s="61">
        <f t="shared" ref="AP23:AP28" si="12">AG23+AM23</f>
        <v>0</v>
      </c>
      <c r="AQ23" s="26"/>
      <c r="AR23" s="26"/>
      <c r="AS23" s="26"/>
      <c r="AT23" s="26"/>
      <c r="AU23" s="26"/>
      <c r="AV23" s="26"/>
      <c r="AW23" s="26"/>
      <c r="AX23" s="26"/>
      <c r="AY23" s="26"/>
      <c r="AZ23" s="26"/>
      <c r="BA23" s="26"/>
      <c r="BB23" s="26"/>
      <c r="BC23" s="26"/>
      <c r="BD23" s="26"/>
      <c r="BE23" s="26"/>
      <c r="BF23" s="26"/>
      <c r="BG23" s="26"/>
      <c r="BH23" s="26"/>
      <c r="BI23" s="26"/>
      <c r="BJ23" s="26"/>
    </row>
    <row r="24" spans="1:62" ht="12.75" customHeight="1" outlineLevel="1">
      <c r="A24" s="1119" t="s">
        <v>56</v>
      </c>
      <c r="B24" s="1076"/>
      <c r="C24" s="1076"/>
      <c r="D24" s="677"/>
      <c r="E24" s="168" t="s">
        <v>37</v>
      </c>
      <c r="F24" s="1126" t="str">
        <f>'Year 4'!F28:Z28</f>
        <v xml:space="preserve">Other - full time benefited </v>
      </c>
      <c r="G24" s="1063"/>
      <c r="H24" s="1063"/>
      <c r="I24" s="1063"/>
      <c r="J24" s="1063"/>
      <c r="K24" s="1063"/>
      <c r="L24" s="1063"/>
      <c r="M24" s="1063"/>
      <c r="N24" s="1063"/>
      <c r="O24" s="1063"/>
      <c r="P24" s="1063"/>
      <c r="Q24" s="1063"/>
      <c r="R24" s="1063"/>
      <c r="S24" s="1063"/>
      <c r="T24" s="1063"/>
      <c r="U24" s="1063"/>
      <c r="V24" s="1063"/>
      <c r="W24" s="1063"/>
      <c r="X24" s="1063"/>
      <c r="Y24" s="1063"/>
      <c r="Z24" s="1064"/>
      <c r="AA24" s="297">
        <f>IF('Year 1'!AT3&gt;0,('Year 7'!AA24*(1+'Year 1'!AT3)),'Year 1'!AA24)</f>
        <v>0</v>
      </c>
      <c r="AB24" s="356"/>
      <c r="AC24" s="1207"/>
      <c r="AD24" s="1125"/>
      <c r="AE24" s="36">
        <f t="shared" si="9"/>
        <v>0</v>
      </c>
      <c r="AF24" s="161"/>
      <c r="AG24" s="190">
        <f>(AE24*DATA!A$5)+(DATA!A$4*AB24)</f>
        <v>0</v>
      </c>
      <c r="AH24" s="352"/>
      <c r="AI24" s="1116"/>
      <c r="AJ24" s="1254"/>
      <c r="AK24" s="94">
        <f t="shared" si="10"/>
        <v>0</v>
      </c>
      <c r="AL24" s="579"/>
      <c r="AM24" s="570">
        <f>(AK24*DATA!A$5)+(DATA!A$4*AH24)</f>
        <v>0</v>
      </c>
      <c r="AN24" s="99">
        <f t="shared" si="11"/>
        <v>0</v>
      </c>
      <c r="AO24" s="615"/>
      <c r="AP24" s="61">
        <f t="shared" si="12"/>
        <v>0</v>
      </c>
      <c r="AQ24" s="26"/>
      <c r="AR24" s="26"/>
      <c r="AS24" s="26"/>
      <c r="AT24" s="26"/>
      <c r="AU24" s="26"/>
      <c r="AV24" s="26"/>
      <c r="AW24" s="26"/>
      <c r="AX24" s="26"/>
      <c r="AY24" s="26"/>
      <c r="AZ24" s="26"/>
      <c r="BA24" s="26"/>
      <c r="BB24" s="26"/>
      <c r="BC24" s="26"/>
      <c r="BD24" s="26"/>
      <c r="BE24" s="26"/>
      <c r="BF24" s="26"/>
      <c r="BG24" s="26"/>
      <c r="BH24" s="26"/>
      <c r="BI24" s="26"/>
      <c r="BJ24" s="26"/>
    </row>
    <row r="25" spans="1:62" ht="12.75" customHeight="1" outlineLevel="1">
      <c r="A25" s="1119" t="s">
        <v>57</v>
      </c>
      <c r="B25" s="1076"/>
      <c r="C25" s="1076"/>
      <c r="D25" s="677"/>
      <c r="E25" s="168" t="s">
        <v>37</v>
      </c>
      <c r="F25" s="1126" t="str">
        <f>'Year 4'!F28:Z28</f>
        <v xml:space="preserve">Other - full time benefited </v>
      </c>
      <c r="G25" s="1063"/>
      <c r="H25" s="1063"/>
      <c r="I25" s="1063"/>
      <c r="J25" s="1063"/>
      <c r="K25" s="1063"/>
      <c r="L25" s="1063"/>
      <c r="M25" s="1063"/>
      <c r="N25" s="1063"/>
      <c r="O25" s="1063"/>
      <c r="P25" s="1063"/>
      <c r="Q25" s="1063"/>
      <c r="R25" s="1063"/>
      <c r="S25" s="1063"/>
      <c r="T25" s="1063"/>
      <c r="U25" s="1063"/>
      <c r="V25" s="1063"/>
      <c r="W25" s="1063"/>
      <c r="X25" s="1063"/>
      <c r="Y25" s="1063"/>
      <c r="Z25" s="1064"/>
      <c r="AA25" s="297">
        <f>IF('Year 1'!AT3&gt;0,('Year 7'!AA25*(1+'Year 1'!AT3)),'Year 1'!AA25)</f>
        <v>0</v>
      </c>
      <c r="AB25" s="356"/>
      <c r="AC25" s="1207"/>
      <c r="AD25" s="1125"/>
      <c r="AE25" s="36">
        <f t="shared" si="9"/>
        <v>0</v>
      </c>
      <c r="AF25" s="161"/>
      <c r="AG25" s="190">
        <f>(AE25*DATA!A$5)+(DATA!A$4*AB25)</f>
        <v>0</v>
      </c>
      <c r="AH25" s="352"/>
      <c r="AI25" s="1116"/>
      <c r="AJ25" s="1254"/>
      <c r="AK25" s="94">
        <f t="shared" si="10"/>
        <v>0</v>
      </c>
      <c r="AL25" s="579"/>
      <c r="AM25" s="570">
        <f>(AK25*DATA!A$5)+(DATA!A$4*AH25)</f>
        <v>0</v>
      </c>
      <c r="AN25" s="99">
        <f t="shared" si="11"/>
        <v>0</v>
      </c>
      <c r="AO25" s="615"/>
      <c r="AP25" s="61">
        <f t="shared" si="12"/>
        <v>0</v>
      </c>
      <c r="AQ25" s="26"/>
      <c r="AR25" s="26"/>
      <c r="AS25" s="26"/>
      <c r="AT25" s="26"/>
      <c r="AU25" s="26"/>
      <c r="AV25" s="26"/>
      <c r="AW25" s="26"/>
      <c r="AX25" s="26"/>
      <c r="AY25" s="26"/>
      <c r="AZ25" s="26"/>
      <c r="BA25" s="26"/>
      <c r="BB25" s="26"/>
      <c r="BC25" s="26"/>
      <c r="BD25" s="26"/>
      <c r="BE25" s="26"/>
      <c r="BF25" s="26"/>
      <c r="BG25" s="26"/>
      <c r="BH25" s="26"/>
      <c r="BI25" s="26"/>
      <c r="BJ25" s="26"/>
    </row>
    <row r="26" spans="1:62" ht="12.75" customHeight="1" outlineLevel="1">
      <c r="A26" s="1119" t="s">
        <v>58</v>
      </c>
      <c r="B26" s="1076"/>
      <c r="C26" s="1076"/>
      <c r="D26" s="677"/>
      <c r="E26" s="168" t="s">
        <v>37</v>
      </c>
      <c r="F26" s="1126" t="str">
        <f>'Year 4'!F28:Z28</f>
        <v xml:space="preserve">Other - full time benefited </v>
      </c>
      <c r="G26" s="1063"/>
      <c r="H26" s="1063"/>
      <c r="I26" s="1063"/>
      <c r="J26" s="1063"/>
      <c r="K26" s="1063"/>
      <c r="L26" s="1063"/>
      <c r="M26" s="1063"/>
      <c r="N26" s="1063"/>
      <c r="O26" s="1063"/>
      <c r="P26" s="1063"/>
      <c r="Q26" s="1063"/>
      <c r="R26" s="1063"/>
      <c r="S26" s="1063"/>
      <c r="T26" s="1063"/>
      <c r="U26" s="1063"/>
      <c r="V26" s="1063"/>
      <c r="W26" s="1063"/>
      <c r="X26" s="1063"/>
      <c r="Y26" s="1063"/>
      <c r="Z26" s="1064"/>
      <c r="AA26" s="297">
        <f>IF('Year 1'!AT3&gt;0,('Year 7'!AA26*(1+'Year 1'!AT3)),'Year 1'!AA26)</f>
        <v>0</v>
      </c>
      <c r="AB26" s="356"/>
      <c r="AC26" s="1207"/>
      <c r="AD26" s="1125"/>
      <c r="AE26" s="36">
        <f t="shared" si="9"/>
        <v>0</v>
      </c>
      <c r="AF26" s="161"/>
      <c r="AG26" s="190">
        <f>(AE26*DATA!A$5)+(DATA!A$4*AB26)</f>
        <v>0</v>
      </c>
      <c r="AH26" s="352"/>
      <c r="AI26" s="1116"/>
      <c r="AJ26" s="1254"/>
      <c r="AK26" s="94">
        <f t="shared" si="10"/>
        <v>0</v>
      </c>
      <c r="AL26" s="579"/>
      <c r="AM26" s="570">
        <f>(AK26*DATA!A$5)+(DATA!A$4*AH26)</f>
        <v>0</v>
      </c>
      <c r="AN26" s="99">
        <f t="shared" si="11"/>
        <v>0</v>
      </c>
      <c r="AO26" s="615"/>
      <c r="AP26" s="61">
        <f t="shared" si="12"/>
        <v>0</v>
      </c>
      <c r="AQ26" s="26"/>
      <c r="AR26" s="26"/>
      <c r="AS26" s="26"/>
      <c r="AT26" s="26"/>
      <c r="AU26" s="26"/>
      <c r="AV26" s="26"/>
      <c r="AW26" s="26"/>
      <c r="AX26" s="26"/>
      <c r="AY26" s="26"/>
      <c r="AZ26" s="26"/>
      <c r="BA26" s="26"/>
      <c r="BB26" s="26"/>
      <c r="BC26" s="26"/>
      <c r="BD26" s="26"/>
      <c r="BE26" s="26"/>
      <c r="BF26" s="26"/>
      <c r="BG26" s="26"/>
      <c r="BH26" s="26"/>
      <c r="BI26" s="26"/>
      <c r="BJ26" s="26"/>
    </row>
    <row r="27" spans="1:62" ht="12.75" customHeight="1" outlineLevel="1">
      <c r="A27" s="1119" t="s">
        <v>59</v>
      </c>
      <c r="B27" s="1076"/>
      <c r="C27" s="1076"/>
      <c r="D27" s="677"/>
      <c r="E27" s="168" t="s">
        <v>37</v>
      </c>
      <c r="F27" s="1126" t="str">
        <f>'Year 4'!F28:Z28</f>
        <v xml:space="preserve">Other - full time benefited </v>
      </c>
      <c r="G27" s="1063"/>
      <c r="H27" s="1063"/>
      <c r="I27" s="1063"/>
      <c r="J27" s="1063"/>
      <c r="K27" s="1063"/>
      <c r="L27" s="1063"/>
      <c r="M27" s="1063"/>
      <c r="N27" s="1063"/>
      <c r="O27" s="1063"/>
      <c r="P27" s="1063"/>
      <c r="Q27" s="1063"/>
      <c r="R27" s="1063"/>
      <c r="S27" s="1063"/>
      <c r="T27" s="1063"/>
      <c r="U27" s="1063"/>
      <c r="V27" s="1063"/>
      <c r="W27" s="1063"/>
      <c r="X27" s="1063"/>
      <c r="Y27" s="1063"/>
      <c r="Z27" s="1064"/>
      <c r="AA27" s="297">
        <f>IF('Year 1'!AT3&gt;0,('Year 7'!AA27*(1+'Year 1'!AT3)),'Year 1'!AA27)</f>
        <v>0</v>
      </c>
      <c r="AB27" s="356"/>
      <c r="AC27" s="1207"/>
      <c r="AD27" s="1125"/>
      <c r="AE27" s="36">
        <f t="shared" si="9"/>
        <v>0</v>
      </c>
      <c r="AF27" s="161"/>
      <c r="AG27" s="190">
        <f>(AE27*DATA!A$5)+(DATA!A$4*AB27)</f>
        <v>0</v>
      </c>
      <c r="AH27" s="352"/>
      <c r="AI27" s="1116"/>
      <c r="AJ27" s="1254"/>
      <c r="AK27" s="94">
        <f t="shared" si="10"/>
        <v>0</v>
      </c>
      <c r="AL27" s="579"/>
      <c r="AM27" s="570">
        <f>(AK27*DATA!A$5)+(DATA!A$4*AH27)</f>
        <v>0</v>
      </c>
      <c r="AN27" s="99">
        <f t="shared" si="11"/>
        <v>0</v>
      </c>
      <c r="AO27" s="615"/>
      <c r="AP27" s="61">
        <f t="shared" si="12"/>
        <v>0</v>
      </c>
      <c r="AQ27" s="26"/>
      <c r="AR27" s="26"/>
      <c r="AS27" s="26"/>
      <c r="AT27" s="26"/>
      <c r="AU27" s="26"/>
      <c r="AV27" s="26"/>
      <c r="AW27" s="26"/>
      <c r="AX27" s="26"/>
      <c r="AY27" s="26"/>
      <c r="AZ27" s="26"/>
      <c r="BA27" s="26"/>
      <c r="BB27" s="26"/>
      <c r="BC27" s="26"/>
      <c r="BD27" s="26"/>
      <c r="BE27" s="26"/>
      <c r="BF27" s="26"/>
      <c r="BG27" s="26"/>
      <c r="BH27" s="26"/>
      <c r="BI27" s="26"/>
      <c r="BJ27" s="26"/>
    </row>
    <row r="28" spans="1:62" ht="12.75" customHeight="1" outlineLevel="1">
      <c r="A28" s="1119" t="s">
        <v>60</v>
      </c>
      <c r="B28" s="1076"/>
      <c r="C28" s="1076"/>
      <c r="D28" s="677"/>
      <c r="E28" s="168" t="s">
        <v>37</v>
      </c>
      <c r="F28" s="1126" t="str">
        <f>'Year 4'!F28:Z28</f>
        <v xml:space="preserve">Other - full time benefited </v>
      </c>
      <c r="G28" s="1063"/>
      <c r="H28" s="1063"/>
      <c r="I28" s="1063"/>
      <c r="J28" s="1063"/>
      <c r="K28" s="1063"/>
      <c r="L28" s="1063"/>
      <c r="M28" s="1063"/>
      <c r="N28" s="1063"/>
      <c r="O28" s="1063"/>
      <c r="P28" s="1063"/>
      <c r="Q28" s="1063"/>
      <c r="R28" s="1063"/>
      <c r="S28" s="1063"/>
      <c r="T28" s="1063"/>
      <c r="U28" s="1063"/>
      <c r="V28" s="1063"/>
      <c r="W28" s="1063"/>
      <c r="X28" s="1063"/>
      <c r="Y28" s="1063"/>
      <c r="Z28" s="1064"/>
      <c r="AA28" s="297">
        <f>IF('Year 1'!AT3&gt;0,('Year 7'!AA28*(1+'Year 1'!AT3)),'Year 1'!AA28)</f>
        <v>0</v>
      </c>
      <c r="AB28" s="356"/>
      <c r="AC28" s="1207"/>
      <c r="AD28" s="1125"/>
      <c r="AE28" s="36">
        <f t="shared" si="9"/>
        <v>0</v>
      </c>
      <c r="AF28" s="161"/>
      <c r="AG28" s="190">
        <f>(AE28*DATA!A$5)+(DATA!A$4*AB28)</f>
        <v>0</v>
      </c>
      <c r="AH28" s="352"/>
      <c r="AI28" s="1116"/>
      <c r="AJ28" s="1254"/>
      <c r="AK28" s="94">
        <f t="shared" si="10"/>
        <v>0</v>
      </c>
      <c r="AL28" s="579"/>
      <c r="AM28" s="570">
        <f>(AK28*DATA!A$5)+(DATA!A$4*AH28)</f>
        <v>0</v>
      </c>
      <c r="AN28" s="99">
        <f t="shared" si="11"/>
        <v>0</v>
      </c>
      <c r="AO28" s="615"/>
      <c r="AP28" s="61">
        <f t="shared" si="12"/>
        <v>0</v>
      </c>
      <c r="AQ28" s="26"/>
      <c r="AR28" s="26"/>
      <c r="AS28" s="26"/>
      <c r="AT28" s="26"/>
      <c r="AU28" s="26"/>
      <c r="AV28" s="26"/>
      <c r="AW28" s="26"/>
      <c r="AX28" s="26"/>
      <c r="AY28" s="26"/>
      <c r="AZ28" s="26"/>
      <c r="BA28" s="26"/>
      <c r="BB28" s="26"/>
      <c r="BC28" s="26"/>
      <c r="BD28" s="26"/>
      <c r="BE28" s="26"/>
      <c r="BF28" s="26"/>
      <c r="BG28" s="26"/>
      <c r="BH28" s="26"/>
      <c r="BI28" s="26"/>
      <c r="BJ28" s="26"/>
    </row>
    <row r="29" spans="1:62" ht="12.75" customHeight="1" outlineLevel="1">
      <c r="A29" s="1119" t="s">
        <v>61</v>
      </c>
      <c r="B29" s="1076"/>
      <c r="C29" s="1076"/>
      <c r="D29" s="680"/>
      <c r="E29" s="168" t="s">
        <v>37</v>
      </c>
      <c r="F29" s="1126" t="str">
        <f>'Year 4'!F29:Z29</f>
        <v xml:space="preserve">Other - full time benefited </v>
      </c>
      <c r="G29" s="1063"/>
      <c r="H29" s="1063"/>
      <c r="I29" s="1063"/>
      <c r="J29" s="1063"/>
      <c r="K29" s="1063"/>
      <c r="L29" s="1063"/>
      <c r="M29" s="1063"/>
      <c r="N29" s="1063"/>
      <c r="O29" s="1063"/>
      <c r="P29" s="1063"/>
      <c r="Q29" s="1063"/>
      <c r="R29" s="1063"/>
      <c r="S29" s="1063"/>
      <c r="T29" s="1063"/>
      <c r="U29" s="1063"/>
      <c r="V29" s="1063"/>
      <c r="W29" s="1063"/>
      <c r="X29" s="1063"/>
      <c r="Y29" s="1063"/>
      <c r="Z29" s="1064"/>
      <c r="AA29" s="297">
        <f>IF('Year 1'!AT3&gt;0,('Year 7'!AA29*(1+'Year 1'!AT3)),'Year 1'!AA29)</f>
        <v>0</v>
      </c>
      <c r="AB29" s="356"/>
      <c r="AC29" s="1252"/>
      <c r="AD29" s="1125"/>
      <c r="AE29" s="36">
        <f t="shared" si="7"/>
        <v>0</v>
      </c>
      <c r="AF29" s="161"/>
      <c r="AG29" s="190">
        <f>(AE29*DATA!A$5)+(DATA!A$4*AB29)</f>
        <v>0</v>
      </c>
      <c r="AH29" s="351"/>
      <c r="AI29" s="1252"/>
      <c r="AJ29" s="1254"/>
      <c r="AK29" s="94">
        <f t="shared" si="8"/>
        <v>0</v>
      </c>
      <c r="AL29" s="594"/>
      <c r="AM29" s="569">
        <f>(AK29*DATA!A$5)+(DATA!A$4*AH29)</f>
        <v>0</v>
      </c>
      <c r="AN29" s="99">
        <f t="shared" si="4"/>
        <v>0</v>
      </c>
      <c r="AO29" s="615"/>
      <c r="AP29" s="61">
        <f t="shared" si="5"/>
        <v>0</v>
      </c>
      <c r="AQ29" s="26"/>
      <c r="AR29" s="26"/>
      <c r="AS29" s="26"/>
      <c r="AT29" s="26"/>
      <c r="AU29" s="26"/>
      <c r="AV29" s="26"/>
      <c r="AW29" s="26"/>
      <c r="AX29" s="26"/>
      <c r="AY29" s="26"/>
      <c r="AZ29" s="26"/>
      <c r="BA29" s="26"/>
      <c r="BB29" s="26"/>
      <c r="BC29" s="26"/>
      <c r="BD29" s="26"/>
      <c r="BE29" s="26"/>
      <c r="BF29" s="26"/>
      <c r="BG29" s="26"/>
      <c r="BH29" s="26"/>
      <c r="BI29" s="26"/>
      <c r="BJ29" s="26"/>
    </row>
    <row r="30" spans="1:62" ht="12.75" customHeight="1" outlineLevel="1">
      <c r="A30" s="1119" t="s">
        <v>62</v>
      </c>
      <c r="B30" s="1076"/>
      <c r="C30" s="1076"/>
      <c r="D30" s="677"/>
      <c r="E30" s="168" t="s">
        <v>37</v>
      </c>
      <c r="F30" s="1126" t="str">
        <f>'Year 4'!F30:Z30</f>
        <v xml:space="preserve">Other - full time benefited </v>
      </c>
      <c r="G30" s="1063"/>
      <c r="H30" s="1063"/>
      <c r="I30" s="1063"/>
      <c r="J30" s="1063"/>
      <c r="K30" s="1063"/>
      <c r="L30" s="1063"/>
      <c r="M30" s="1063"/>
      <c r="N30" s="1063"/>
      <c r="O30" s="1063"/>
      <c r="P30" s="1063"/>
      <c r="Q30" s="1063"/>
      <c r="R30" s="1063"/>
      <c r="S30" s="1063"/>
      <c r="T30" s="1063"/>
      <c r="U30" s="1063"/>
      <c r="V30" s="1063"/>
      <c r="W30" s="1063"/>
      <c r="X30" s="1063"/>
      <c r="Y30" s="1063"/>
      <c r="Z30" s="1064"/>
      <c r="AA30" s="297">
        <f>IF('Year 1'!AT3&gt;0,('Year 7'!AA30*(1+'Year 1'!AT3)),'Year 1'!AA30)</f>
        <v>0</v>
      </c>
      <c r="AB30" s="356"/>
      <c r="AC30" s="1207"/>
      <c r="AD30" s="1125"/>
      <c r="AE30" s="36">
        <f t="shared" si="7"/>
        <v>0</v>
      </c>
      <c r="AF30" s="161"/>
      <c r="AG30" s="190">
        <f>(AE30*DATA!A$5)+(DATA!A$4*AB30)</f>
        <v>0</v>
      </c>
      <c r="AH30" s="352"/>
      <c r="AI30" s="1116"/>
      <c r="AJ30" s="1117"/>
      <c r="AK30" s="94">
        <f t="shared" si="8"/>
        <v>0</v>
      </c>
      <c r="AL30" s="579"/>
      <c r="AM30" s="570">
        <f>(AK30*DATA!A$5)+(DATA!A$4*AH30)</f>
        <v>0</v>
      </c>
      <c r="AN30" s="99">
        <f t="shared" si="4"/>
        <v>0</v>
      </c>
      <c r="AO30" s="615"/>
      <c r="AP30" s="61">
        <f t="shared" si="5"/>
        <v>0</v>
      </c>
      <c r="AQ30" s="26"/>
      <c r="AR30" s="26"/>
      <c r="AS30" s="26"/>
      <c r="AT30" s="26"/>
      <c r="AU30" s="26"/>
      <c r="AV30" s="26"/>
      <c r="AW30" s="26"/>
      <c r="AX30" s="26"/>
      <c r="AY30" s="26"/>
      <c r="AZ30" s="26"/>
      <c r="BA30" s="26"/>
      <c r="BB30" s="26"/>
      <c r="BC30" s="26"/>
      <c r="BD30" s="26"/>
      <c r="BE30" s="26"/>
      <c r="BF30" s="26"/>
      <c r="BG30" s="26"/>
      <c r="BH30" s="26"/>
      <c r="BI30" s="26"/>
      <c r="BJ30" s="26"/>
    </row>
    <row r="31" spans="1:62" ht="12.75" customHeight="1" outlineLevel="1">
      <c r="A31" s="1119" t="s">
        <v>63</v>
      </c>
      <c r="B31" s="1076"/>
      <c r="C31" s="1076"/>
      <c r="D31" s="677"/>
      <c r="E31" s="168" t="s">
        <v>37</v>
      </c>
      <c r="F31" s="1126" t="str">
        <f>'Year 4'!F31:Z31</f>
        <v xml:space="preserve">Other - part time undergrad student </v>
      </c>
      <c r="G31" s="1063"/>
      <c r="H31" s="1063"/>
      <c r="I31" s="1063"/>
      <c r="J31" s="1063"/>
      <c r="K31" s="1063"/>
      <c r="L31" s="1063"/>
      <c r="M31" s="1063"/>
      <c r="N31" s="1063"/>
      <c r="O31" s="1063"/>
      <c r="P31" s="1063"/>
      <c r="Q31" s="1063"/>
      <c r="R31" s="1063"/>
      <c r="S31" s="1063"/>
      <c r="T31" s="1063"/>
      <c r="U31" s="1063"/>
      <c r="V31" s="1063"/>
      <c r="W31" s="1063"/>
      <c r="X31" s="1063"/>
      <c r="Y31" s="1063"/>
      <c r="Z31" s="1064"/>
      <c r="AA31" s="297">
        <f>IF('Year 1'!AT3&gt;0,('Year 7'!AA31*(1+'Year 1'!AT3)),'Year 1'!AA31)</f>
        <v>0</v>
      </c>
      <c r="AB31" s="356"/>
      <c r="AC31" s="1252"/>
      <c r="AD31" s="1125"/>
      <c r="AE31" s="36">
        <f t="shared" si="7"/>
        <v>0</v>
      </c>
      <c r="AF31" s="161"/>
      <c r="AG31" s="190">
        <f>AE31*DATA!A3</f>
        <v>0</v>
      </c>
      <c r="AH31" s="352"/>
      <c r="AI31" s="1252"/>
      <c r="AJ31" s="1117"/>
      <c r="AK31" s="94">
        <f t="shared" si="8"/>
        <v>0</v>
      </c>
      <c r="AL31" s="579"/>
      <c r="AM31" s="570">
        <f>AK31*DATA!A3</f>
        <v>0</v>
      </c>
      <c r="AN31" s="68">
        <f t="shared" si="4"/>
        <v>0</v>
      </c>
      <c r="AO31" s="615"/>
      <c r="AP31" s="61">
        <f t="shared" si="5"/>
        <v>0</v>
      </c>
      <c r="AQ31" s="26"/>
      <c r="AR31" s="26"/>
      <c r="AS31" s="26"/>
      <c r="AT31" s="26"/>
      <c r="AU31" s="26"/>
      <c r="AV31" s="26"/>
      <c r="AW31" s="26"/>
      <c r="AX31" s="26"/>
      <c r="AY31" s="26"/>
      <c r="AZ31" s="26"/>
      <c r="BA31" s="26"/>
      <c r="BB31" s="26"/>
      <c r="BC31" s="26"/>
      <c r="BD31" s="26"/>
      <c r="BE31" s="26"/>
      <c r="BF31" s="26"/>
      <c r="BG31" s="26"/>
      <c r="BH31" s="26"/>
      <c r="BI31" s="26"/>
      <c r="BJ31" s="26"/>
    </row>
    <row r="32" spans="1:62" ht="12.75" customHeight="1" outlineLevel="1">
      <c r="A32" s="1119" t="s">
        <v>65</v>
      </c>
      <c r="B32" s="1076"/>
      <c r="C32" s="1076"/>
      <c r="D32" s="681"/>
      <c r="E32" s="168" t="s">
        <v>37</v>
      </c>
      <c r="F32" s="1126" t="str">
        <f>'Year 4'!F32:Z32</f>
        <v xml:space="preserve">Other - part time undergrad student </v>
      </c>
      <c r="G32" s="1063"/>
      <c r="H32" s="1063"/>
      <c r="I32" s="1063"/>
      <c r="J32" s="1063"/>
      <c r="K32" s="1063"/>
      <c r="L32" s="1063"/>
      <c r="M32" s="1063"/>
      <c r="N32" s="1063"/>
      <c r="O32" s="1063"/>
      <c r="P32" s="1063"/>
      <c r="Q32" s="1063"/>
      <c r="R32" s="1063"/>
      <c r="S32" s="1063"/>
      <c r="T32" s="1063"/>
      <c r="U32" s="1063"/>
      <c r="V32" s="1063"/>
      <c r="W32" s="1063"/>
      <c r="X32" s="1063"/>
      <c r="Y32" s="1063"/>
      <c r="Z32" s="1064"/>
      <c r="AA32" s="297">
        <f>IF('Year 1'!AT3&gt;0,('Year 6'!AA32*(1+'Year 1'!AT3)),'Year 1'!AA32)</f>
        <v>0</v>
      </c>
      <c r="AB32" s="356"/>
      <c r="AC32" s="1207"/>
      <c r="AD32" s="1125"/>
      <c r="AE32" s="36">
        <f t="shared" si="7"/>
        <v>0</v>
      </c>
      <c r="AF32" s="161"/>
      <c r="AG32" s="190">
        <f>AE32*DATA!A3</f>
        <v>0</v>
      </c>
      <c r="AH32" s="352"/>
      <c r="AI32" s="1116"/>
      <c r="AJ32" s="1117"/>
      <c r="AK32" s="94">
        <f t="shared" si="8"/>
        <v>0</v>
      </c>
      <c r="AL32" s="594"/>
      <c r="AM32" s="570">
        <f>AK32*DATA!A3</f>
        <v>0</v>
      </c>
      <c r="AN32" s="68">
        <f t="shared" si="4"/>
        <v>0</v>
      </c>
      <c r="AO32" s="615"/>
      <c r="AP32" s="61">
        <f t="shared" si="5"/>
        <v>0</v>
      </c>
      <c r="AQ32" s="26"/>
      <c r="AR32" s="26"/>
      <c r="AS32" s="26"/>
      <c r="AT32" s="26"/>
      <c r="AU32" s="26"/>
      <c r="AV32" s="26"/>
      <c r="AW32" s="26"/>
      <c r="AX32" s="26"/>
      <c r="AY32" s="26"/>
      <c r="AZ32" s="26"/>
      <c r="BA32" s="26"/>
      <c r="BB32" s="26"/>
      <c r="BC32" s="26"/>
      <c r="BD32" s="26"/>
      <c r="BE32" s="26"/>
      <c r="BF32" s="26"/>
      <c r="BG32" s="26"/>
      <c r="BH32" s="26"/>
      <c r="BI32" s="26"/>
      <c r="BJ32" s="26"/>
    </row>
    <row r="33" spans="1:62" ht="12.75" customHeight="1" outlineLevel="1">
      <c r="A33" s="1119" t="s">
        <v>66</v>
      </c>
      <c r="B33" s="1076"/>
      <c r="C33" s="1076"/>
      <c r="D33" s="682"/>
      <c r="E33" s="168" t="s">
        <v>37</v>
      </c>
      <c r="F33" s="1126" t="str">
        <f>'Year 4'!F33:Z33</f>
        <v>Other - part time - Graduate Student Hourly</v>
      </c>
      <c r="G33" s="1063"/>
      <c r="H33" s="1063"/>
      <c r="I33" s="1063"/>
      <c r="J33" s="1063"/>
      <c r="K33" s="1063"/>
      <c r="L33" s="1063"/>
      <c r="M33" s="1063"/>
      <c r="N33" s="1063"/>
      <c r="O33" s="1063"/>
      <c r="P33" s="1063"/>
      <c r="Q33" s="1063"/>
      <c r="R33" s="1063"/>
      <c r="S33" s="1063"/>
      <c r="T33" s="1063"/>
      <c r="U33" s="1063"/>
      <c r="V33" s="1063"/>
      <c r="W33" s="1063"/>
      <c r="X33" s="1063"/>
      <c r="Y33" s="1063"/>
      <c r="Z33" s="1064"/>
      <c r="AA33" s="297">
        <f>IF('Year 1'!AT3&gt;0,('Year 7'!AA33*(1+'Year 1'!AT3)),'Year 1'!AA33)</f>
        <v>0</v>
      </c>
      <c r="AB33" s="356"/>
      <c r="AC33" s="1252"/>
      <c r="AD33" s="1125"/>
      <c r="AE33" s="36">
        <f t="shared" si="7"/>
        <v>0</v>
      </c>
      <c r="AF33" s="161"/>
      <c r="AG33" s="190">
        <f>AE33*DATA!A3</f>
        <v>0</v>
      </c>
      <c r="AH33" s="352"/>
      <c r="AI33" s="1252"/>
      <c r="AJ33" s="1117"/>
      <c r="AK33" s="94">
        <f t="shared" si="8"/>
        <v>0</v>
      </c>
      <c r="AL33" s="594"/>
      <c r="AM33" s="570">
        <f>AK33*DATA!A3</f>
        <v>0</v>
      </c>
      <c r="AN33" s="99">
        <f t="shared" si="4"/>
        <v>0</v>
      </c>
      <c r="AO33" s="615"/>
      <c r="AP33" s="645">
        <f t="shared" si="5"/>
        <v>0</v>
      </c>
      <c r="AQ33" s="26"/>
      <c r="AR33" s="26"/>
      <c r="AS33" s="26"/>
      <c r="AT33" s="26"/>
      <c r="AU33" s="26"/>
      <c r="AV33" s="26"/>
      <c r="AW33" s="26"/>
      <c r="AX33" s="26"/>
      <c r="AY33" s="26"/>
      <c r="AZ33" s="26"/>
      <c r="BA33" s="26"/>
      <c r="BB33" s="26"/>
      <c r="BC33" s="26"/>
      <c r="BD33" s="26"/>
      <c r="BE33" s="26"/>
      <c r="BF33" s="26"/>
      <c r="BG33" s="26"/>
      <c r="BH33" s="26"/>
      <c r="BI33" s="26"/>
      <c r="BJ33" s="26"/>
    </row>
    <row r="34" spans="1:62" ht="12.75" customHeight="1" outlineLevel="1">
      <c r="A34" s="1119" t="s">
        <v>68</v>
      </c>
      <c r="B34" s="1076"/>
      <c r="C34" s="1076"/>
      <c r="D34" s="677"/>
      <c r="E34" s="169" t="s">
        <v>37</v>
      </c>
      <c r="F34" s="1126" t="str">
        <f>'Year 4'!F34:Z34</f>
        <v>Other - part time</v>
      </c>
      <c r="G34" s="1063"/>
      <c r="H34" s="1063"/>
      <c r="I34" s="1063"/>
      <c r="J34" s="1063"/>
      <c r="K34" s="1063"/>
      <c r="L34" s="1063"/>
      <c r="M34" s="1063"/>
      <c r="N34" s="1063"/>
      <c r="O34" s="1063"/>
      <c r="P34" s="1063"/>
      <c r="Q34" s="1063"/>
      <c r="R34" s="1063"/>
      <c r="S34" s="1063"/>
      <c r="T34" s="1063"/>
      <c r="U34" s="1063"/>
      <c r="V34" s="1063"/>
      <c r="W34" s="1063"/>
      <c r="X34" s="1063"/>
      <c r="Y34" s="1063"/>
      <c r="Z34" s="1064"/>
      <c r="AA34" s="297">
        <f>IF('Year 1'!AT3&gt;0,('Year 7'!AA34*(1+'Year 1'!AT3)),'Year 1'!AA34)</f>
        <v>0</v>
      </c>
      <c r="AB34" s="356"/>
      <c r="AC34" s="260"/>
      <c r="AD34" s="231"/>
      <c r="AE34" s="36">
        <f t="shared" si="7"/>
        <v>0</v>
      </c>
      <c r="AF34" s="161"/>
      <c r="AG34" s="191">
        <f>AE34*DATA!A3</f>
        <v>0</v>
      </c>
      <c r="AH34" s="359"/>
      <c r="AI34" s="197"/>
      <c r="AJ34" s="198"/>
      <c r="AK34" s="100">
        <f t="shared" si="8"/>
        <v>0</v>
      </c>
      <c r="AL34" s="594"/>
      <c r="AM34" s="572">
        <f>AK34*DATA!A3</f>
        <v>0</v>
      </c>
      <c r="AN34" s="101">
        <f t="shared" si="4"/>
        <v>0</v>
      </c>
      <c r="AO34" s="622"/>
      <c r="AP34" s="103">
        <f t="shared" si="5"/>
        <v>0</v>
      </c>
      <c r="AQ34" s="26"/>
      <c r="AR34" s="26"/>
      <c r="AS34" s="26"/>
      <c r="AT34" s="26"/>
      <c r="AU34" s="26"/>
      <c r="AV34" s="26"/>
      <c r="AW34" s="26"/>
      <c r="AX34" s="26"/>
      <c r="AY34" s="26"/>
      <c r="AZ34" s="26"/>
      <c r="BA34" s="26"/>
      <c r="BB34" s="26"/>
      <c r="BC34" s="26"/>
      <c r="BD34" s="26"/>
      <c r="BE34" s="26"/>
      <c r="BF34" s="26"/>
      <c r="BG34" s="26"/>
      <c r="BH34" s="26"/>
      <c r="BI34" s="26"/>
      <c r="BJ34" s="26"/>
    </row>
    <row r="35" spans="1:62" ht="13.5" customHeight="1">
      <c r="A35" s="1133" t="s">
        <v>70</v>
      </c>
      <c r="B35" s="1134"/>
      <c r="C35" s="1209">
        <f>SUM(D17:D34)</f>
        <v>0</v>
      </c>
      <c r="D35" s="1134"/>
      <c r="E35" s="170" t="s">
        <v>37</v>
      </c>
      <c r="F35" s="1278" t="s">
        <v>71</v>
      </c>
      <c r="G35" s="1134"/>
      <c r="H35" s="1134"/>
      <c r="I35" s="1134"/>
      <c r="J35" s="1134"/>
      <c r="K35" s="1134"/>
      <c r="L35" s="1134"/>
      <c r="M35" s="1134"/>
      <c r="N35" s="1134"/>
      <c r="O35" s="1134"/>
      <c r="P35" s="1134"/>
      <c r="Q35" s="1134"/>
      <c r="R35" s="1134"/>
      <c r="S35" s="1134"/>
      <c r="T35" s="1134"/>
      <c r="U35" s="1134"/>
      <c r="V35" s="1134"/>
      <c r="W35" s="1134"/>
      <c r="X35" s="1134"/>
      <c r="Y35" s="1134"/>
      <c r="Z35" s="1134"/>
      <c r="AA35" s="1134"/>
      <c r="AB35" s="1134"/>
      <c r="AC35" s="1134"/>
      <c r="AD35" s="1134"/>
      <c r="AE35" s="1279"/>
      <c r="AF35" s="161"/>
      <c r="AG35" s="193">
        <f>SUM(AE17:AG34)</f>
        <v>0</v>
      </c>
      <c r="AH35" s="1324"/>
      <c r="AI35" s="1325"/>
      <c r="AJ35" s="1326"/>
      <c r="AK35" s="711"/>
      <c r="AL35" s="594"/>
      <c r="AM35" s="40">
        <f>SUM(AK17:AM34)</f>
        <v>0</v>
      </c>
      <c r="AN35" s="575"/>
      <c r="AO35" s="624"/>
      <c r="AP35" s="102">
        <f>SUM(AN17:AP34)</f>
        <v>0</v>
      </c>
      <c r="AQ35" s="26"/>
      <c r="AR35" s="26"/>
      <c r="AS35" s="26"/>
      <c r="AT35" s="26"/>
      <c r="AU35" s="26"/>
      <c r="AV35" s="26"/>
      <c r="AW35" s="26"/>
      <c r="AX35" s="26"/>
      <c r="AY35" s="26"/>
      <c r="AZ35" s="26"/>
      <c r="BA35" s="26"/>
      <c r="BB35" s="26"/>
      <c r="BC35" s="26"/>
      <c r="BD35" s="26"/>
      <c r="BE35" s="26"/>
      <c r="BF35" s="26"/>
      <c r="BG35" s="26"/>
      <c r="BH35" s="26"/>
      <c r="BI35" s="26"/>
      <c r="BJ35" s="26"/>
    </row>
    <row r="36" spans="1:62" ht="13.5" customHeight="1" thickBot="1">
      <c r="A36" s="1309" t="s">
        <v>72</v>
      </c>
      <c r="B36" s="1148"/>
      <c r="C36" s="1148"/>
      <c r="D36" s="1148"/>
      <c r="E36" s="1148"/>
      <c r="F36" s="1148"/>
      <c r="G36" s="1148"/>
      <c r="H36" s="1148"/>
      <c r="I36" s="1148"/>
      <c r="J36" s="1148"/>
      <c r="K36" s="1148"/>
      <c r="L36" s="1148"/>
      <c r="M36" s="1148"/>
      <c r="N36" s="1148"/>
      <c r="O36" s="1148"/>
      <c r="P36" s="1148"/>
      <c r="Q36" s="1148"/>
      <c r="R36" s="1148"/>
      <c r="S36" s="1148"/>
      <c r="T36" s="1148"/>
      <c r="U36" s="1148"/>
      <c r="V36" s="1148"/>
      <c r="W36" s="1148"/>
      <c r="X36" s="1148"/>
      <c r="Y36" s="1148"/>
      <c r="Z36" s="1148"/>
      <c r="AA36" s="1148"/>
      <c r="AB36" s="1148"/>
      <c r="AC36" s="1148"/>
      <c r="AD36" s="1148"/>
      <c r="AE36" s="1281"/>
      <c r="AF36" s="41"/>
      <c r="AG36" s="173">
        <f>AG15+AG35</f>
        <v>0</v>
      </c>
      <c r="AH36" s="1327"/>
      <c r="AI36" s="1328"/>
      <c r="AJ36" s="1326"/>
      <c r="AK36" s="647"/>
      <c r="AL36" s="594"/>
      <c r="AM36" s="175">
        <f>AM15+AM35</f>
        <v>0</v>
      </c>
      <c r="AN36" s="278"/>
      <c r="AO36" s="619"/>
      <c r="AP36" s="626">
        <f>AP15+AP35</f>
        <v>0</v>
      </c>
      <c r="AQ36" s="26"/>
      <c r="AR36" s="26"/>
      <c r="AS36" s="26"/>
      <c r="AT36" s="26"/>
      <c r="AU36" s="26"/>
      <c r="AV36" s="26"/>
      <c r="AW36" s="26"/>
      <c r="AX36" s="26"/>
      <c r="AY36" s="26"/>
      <c r="AZ36" s="26"/>
      <c r="BA36" s="26"/>
      <c r="BB36" s="26"/>
      <c r="BC36" s="26"/>
      <c r="BD36" s="26"/>
      <c r="BE36" s="26"/>
      <c r="BF36" s="26"/>
      <c r="BG36" s="26"/>
      <c r="BH36" s="26"/>
      <c r="BI36" s="26"/>
      <c r="BJ36" s="26"/>
    </row>
    <row r="37" spans="1:62" ht="12.75" customHeight="1">
      <c r="A37" s="1310" t="s">
        <v>28</v>
      </c>
      <c r="B37" s="1283"/>
      <c r="C37" s="1283"/>
      <c r="D37" s="1283"/>
      <c r="E37" s="1283"/>
      <c r="F37" s="1283"/>
      <c r="G37" s="1283"/>
      <c r="H37" s="1283"/>
      <c r="I37" s="1283"/>
      <c r="J37" s="1283"/>
      <c r="K37" s="1283"/>
      <c r="L37" s="1283"/>
      <c r="M37" s="1283"/>
      <c r="N37" s="1283"/>
      <c r="O37" s="1283"/>
      <c r="P37" s="1283"/>
      <c r="Q37" s="1283"/>
      <c r="R37" s="1283"/>
      <c r="S37" s="1283"/>
      <c r="T37" s="1283"/>
      <c r="U37" s="1283"/>
      <c r="V37" s="1283"/>
      <c r="W37" s="1283"/>
      <c r="X37" s="1283"/>
      <c r="Y37" s="1283"/>
      <c r="Z37" s="1283"/>
      <c r="AA37" s="1283"/>
      <c r="AB37" s="1283"/>
      <c r="AC37" s="1283"/>
      <c r="AD37" s="1283"/>
      <c r="AE37" s="1283"/>
      <c r="AF37" s="171"/>
      <c r="AG37" s="655"/>
      <c r="AH37" s="1327"/>
      <c r="AI37" s="1328"/>
      <c r="AJ37" s="1326"/>
      <c r="AK37" s="648"/>
      <c r="AL37" s="704"/>
      <c r="AM37" s="620"/>
      <c r="AN37" s="1263">
        <f>IF(AM65&gt;25000,(25000),(AM65))</f>
        <v>0</v>
      </c>
      <c r="AO37" s="579"/>
      <c r="AP37" s="620"/>
      <c r="AQ37" s="26"/>
      <c r="AR37" s="26"/>
      <c r="AS37" s="26"/>
      <c r="AT37" s="26"/>
      <c r="AU37" s="26"/>
      <c r="AV37" s="26"/>
      <c r="AW37" s="26"/>
      <c r="AX37" s="26"/>
      <c r="AY37" s="26"/>
      <c r="AZ37" s="26"/>
      <c r="BA37" s="26"/>
      <c r="BB37" s="26"/>
      <c r="BC37" s="26"/>
      <c r="BD37" s="26"/>
      <c r="BE37" s="26"/>
      <c r="BF37" s="26"/>
      <c r="BG37" s="26"/>
      <c r="BH37" s="26"/>
      <c r="BI37" s="26"/>
      <c r="BJ37" s="26"/>
    </row>
    <row r="38" spans="1:62" ht="12.75" customHeight="1">
      <c r="A38" s="1042" t="s">
        <v>73</v>
      </c>
      <c r="B38" s="1220"/>
      <c r="C38" s="1220"/>
      <c r="D38" s="1220"/>
      <c r="E38" s="1220"/>
      <c r="F38" s="1220"/>
      <c r="G38" s="1221"/>
      <c r="H38" s="1149" t="str">
        <f>"1."</f>
        <v>1.</v>
      </c>
      <c r="I38" s="1069"/>
      <c r="J38" s="1069"/>
      <c r="K38" s="1129"/>
      <c r="L38" s="1060"/>
      <c r="M38" s="1060"/>
      <c r="N38" s="1060"/>
      <c r="O38" s="1060"/>
      <c r="P38" s="1060"/>
      <c r="Q38" s="1060"/>
      <c r="R38" s="1060"/>
      <c r="S38" s="1060"/>
      <c r="T38" s="1060"/>
      <c r="U38" s="1060"/>
      <c r="V38" s="1060"/>
      <c r="W38" s="1060"/>
      <c r="X38" s="1060"/>
      <c r="Y38" s="1060"/>
      <c r="Z38" s="1060"/>
      <c r="AA38" s="1060"/>
      <c r="AB38" s="1060"/>
      <c r="AC38" s="1060"/>
      <c r="AD38" s="1060"/>
      <c r="AE38" s="1060"/>
      <c r="AF38" s="1061"/>
      <c r="AG38" s="360"/>
      <c r="AH38" s="1327"/>
      <c r="AI38" s="1328"/>
      <c r="AJ38" s="1326"/>
      <c r="AK38" s="649">
        <f>IF(AG67&gt;25000,(25000),(AG67))</f>
        <v>0</v>
      </c>
      <c r="AL38" s="704"/>
      <c r="AM38" s="580"/>
      <c r="AN38" s="1264"/>
      <c r="AO38" s="579"/>
      <c r="AP38" s="61">
        <f t="shared" ref="AP38:AP47" si="13">AG38+AM38</f>
        <v>0</v>
      </c>
      <c r="AQ38" s="26"/>
      <c r="AR38" s="26"/>
      <c r="AS38" s="26"/>
      <c r="AT38" s="26"/>
      <c r="AU38" s="26"/>
      <c r="AV38" s="26"/>
      <c r="AW38" s="26"/>
      <c r="AX38" s="26"/>
      <c r="AY38" s="26"/>
      <c r="AZ38" s="26"/>
      <c r="BA38" s="26"/>
      <c r="BB38" s="26"/>
      <c r="BC38" s="26"/>
      <c r="BD38" s="26"/>
      <c r="BE38" s="26"/>
      <c r="BF38" s="26"/>
      <c r="BG38" s="26"/>
      <c r="BH38" s="26"/>
      <c r="BI38" s="26"/>
      <c r="BJ38" s="26"/>
    </row>
    <row r="39" spans="1:62" ht="12.75" customHeight="1">
      <c r="A39" s="1311"/>
      <c r="B39" s="1312"/>
      <c r="C39" s="1312"/>
      <c r="D39" s="1312"/>
      <c r="E39" s="1312"/>
      <c r="F39" s="1312"/>
      <c r="G39" s="1224"/>
      <c r="H39" s="1212" t="str">
        <f>"2."</f>
        <v>2.</v>
      </c>
      <c r="I39" s="1076"/>
      <c r="J39" s="1076"/>
      <c r="K39" s="1145"/>
      <c r="L39" s="1063"/>
      <c r="M39" s="1063"/>
      <c r="N39" s="1063"/>
      <c r="O39" s="1063"/>
      <c r="P39" s="1063"/>
      <c r="Q39" s="1063"/>
      <c r="R39" s="1063"/>
      <c r="S39" s="1063"/>
      <c r="T39" s="1063"/>
      <c r="U39" s="1063"/>
      <c r="V39" s="1063"/>
      <c r="W39" s="1063"/>
      <c r="X39" s="1063"/>
      <c r="Y39" s="1063"/>
      <c r="Z39" s="1063"/>
      <c r="AA39" s="1063"/>
      <c r="AB39" s="1063"/>
      <c r="AC39" s="1063"/>
      <c r="AD39" s="1063"/>
      <c r="AE39" s="1063"/>
      <c r="AF39" s="1064"/>
      <c r="AG39" s="360"/>
      <c r="AH39" s="1327"/>
      <c r="AI39" s="1328"/>
      <c r="AJ39" s="1326"/>
      <c r="AK39" s="649"/>
      <c r="AL39" s="594"/>
      <c r="AM39" s="580"/>
      <c r="AN39" s="1264"/>
      <c r="AO39" s="594"/>
      <c r="AP39" s="61">
        <f t="shared" si="13"/>
        <v>0</v>
      </c>
      <c r="AQ39" s="26"/>
      <c r="AR39" s="26"/>
      <c r="AS39" s="26"/>
      <c r="AT39" s="26"/>
      <c r="AU39" s="26"/>
      <c r="AV39" s="26"/>
      <c r="AW39" s="26"/>
      <c r="AX39" s="26"/>
      <c r="AY39" s="26"/>
      <c r="AZ39" s="26"/>
      <c r="BA39" s="26"/>
      <c r="BB39" s="26"/>
      <c r="BC39" s="26"/>
      <c r="BD39" s="26"/>
      <c r="BE39" s="26"/>
      <c r="BF39" s="26"/>
      <c r="BG39" s="26"/>
      <c r="BH39" s="26"/>
      <c r="BI39" s="26"/>
      <c r="BJ39" s="26"/>
    </row>
    <row r="40" spans="1:62" ht="12.75" customHeight="1">
      <c r="A40" s="1311"/>
      <c r="B40" s="1312"/>
      <c r="C40" s="1312"/>
      <c r="D40" s="1312"/>
      <c r="E40" s="1312"/>
      <c r="F40" s="1312"/>
      <c r="G40" s="1224"/>
      <c r="H40" s="1212" t="str">
        <f>"3."</f>
        <v>3.</v>
      </c>
      <c r="I40" s="1076"/>
      <c r="J40" s="1076"/>
      <c r="K40" s="1145"/>
      <c r="L40" s="1063"/>
      <c r="M40" s="1063"/>
      <c r="N40" s="1063"/>
      <c r="O40" s="1063"/>
      <c r="P40" s="1063"/>
      <c r="Q40" s="1063"/>
      <c r="R40" s="1063"/>
      <c r="S40" s="1063"/>
      <c r="T40" s="1063"/>
      <c r="U40" s="1063"/>
      <c r="V40" s="1063"/>
      <c r="W40" s="1063"/>
      <c r="X40" s="1063"/>
      <c r="Y40" s="1063"/>
      <c r="Z40" s="1063"/>
      <c r="AA40" s="1063"/>
      <c r="AB40" s="1063"/>
      <c r="AC40" s="1063"/>
      <c r="AD40" s="1063"/>
      <c r="AE40" s="1063"/>
      <c r="AF40" s="1064"/>
      <c r="AG40" s="360"/>
      <c r="AH40" s="1327"/>
      <c r="AI40" s="1328"/>
      <c r="AJ40" s="1326"/>
      <c r="AK40" s="649"/>
      <c r="AL40" s="594"/>
      <c r="AM40" s="580"/>
      <c r="AN40" s="1264"/>
      <c r="AO40" s="579"/>
      <c r="AP40" s="61">
        <f t="shared" si="13"/>
        <v>0</v>
      </c>
      <c r="AQ40" s="26"/>
      <c r="AR40" s="26"/>
      <c r="AS40" s="26"/>
      <c r="AT40" s="26"/>
      <c r="AU40" s="26"/>
      <c r="AV40" s="26"/>
      <c r="AW40" s="26"/>
      <c r="AX40" s="26"/>
      <c r="AY40" s="26"/>
      <c r="AZ40" s="26"/>
      <c r="BA40" s="26"/>
      <c r="BB40" s="26"/>
      <c r="BC40" s="26"/>
      <c r="BD40" s="26"/>
      <c r="BE40" s="26"/>
      <c r="BF40" s="26"/>
      <c r="BG40" s="26"/>
      <c r="BH40" s="26"/>
      <c r="BI40" s="26"/>
      <c r="BJ40" s="26"/>
    </row>
    <row r="41" spans="1:62" ht="12.75" customHeight="1">
      <c r="A41" s="1311"/>
      <c r="B41" s="1312"/>
      <c r="C41" s="1312"/>
      <c r="D41" s="1312"/>
      <c r="E41" s="1312"/>
      <c r="F41" s="1312"/>
      <c r="G41" s="1224"/>
      <c r="H41" s="1212" t="str">
        <f>"4."</f>
        <v>4.</v>
      </c>
      <c r="I41" s="1076"/>
      <c r="J41" s="1076"/>
      <c r="K41" s="1145"/>
      <c r="L41" s="1063"/>
      <c r="M41" s="1063"/>
      <c r="N41" s="1063"/>
      <c r="O41" s="1063"/>
      <c r="P41" s="1063"/>
      <c r="Q41" s="1063"/>
      <c r="R41" s="1063"/>
      <c r="S41" s="1063"/>
      <c r="T41" s="1063"/>
      <c r="U41" s="1063"/>
      <c r="V41" s="1063"/>
      <c r="W41" s="1063"/>
      <c r="X41" s="1063"/>
      <c r="Y41" s="1063"/>
      <c r="Z41" s="1063"/>
      <c r="AA41" s="1063"/>
      <c r="AB41" s="1063"/>
      <c r="AC41" s="1063"/>
      <c r="AD41" s="1063"/>
      <c r="AE41" s="1063"/>
      <c r="AF41" s="1064"/>
      <c r="AG41" s="360"/>
      <c r="AH41" s="1327"/>
      <c r="AI41" s="1328"/>
      <c r="AJ41" s="1326"/>
      <c r="AK41" s="649"/>
      <c r="AL41" s="594"/>
      <c r="AM41" s="580"/>
      <c r="AN41" s="1264"/>
      <c r="AO41" s="594"/>
      <c r="AP41" s="61">
        <f t="shared" si="13"/>
        <v>0</v>
      </c>
      <c r="AQ41" s="26"/>
      <c r="AR41" s="26"/>
      <c r="AS41" s="26"/>
      <c r="AT41" s="26"/>
      <c r="AU41" s="26"/>
      <c r="AV41" s="26"/>
      <c r="AW41" s="26"/>
      <c r="AX41" s="26"/>
      <c r="AY41" s="26"/>
      <c r="AZ41" s="26"/>
      <c r="BA41" s="26"/>
      <c r="BB41" s="26"/>
      <c r="BC41" s="26"/>
      <c r="BD41" s="26"/>
      <c r="BE41" s="26"/>
      <c r="BF41" s="26"/>
      <c r="BG41" s="26"/>
      <c r="BH41" s="26"/>
      <c r="BI41" s="26"/>
      <c r="BJ41" s="26"/>
    </row>
    <row r="42" spans="1:62" ht="12.75" customHeight="1">
      <c r="A42" s="1311"/>
      <c r="B42" s="1117"/>
      <c r="C42" s="1117"/>
      <c r="D42" s="1117"/>
      <c r="E42" s="1117"/>
      <c r="F42" s="1117"/>
      <c r="G42" s="1224"/>
      <c r="H42" s="1212" t="str">
        <f>"5."</f>
        <v>5.</v>
      </c>
      <c r="I42" s="1076"/>
      <c r="J42" s="1076"/>
      <c r="K42" s="1145"/>
      <c r="L42" s="1063"/>
      <c r="M42" s="1063"/>
      <c r="N42" s="1063"/>
      <c r="O42" s="1063"/>
      <c r="P42" s="1063"/>
      <c r="Q42" s="1063"/>
      <c r="R42" s="1063"/>
      <c r="S42" s="1063"/>
      <c r="T42" s="1063"/>
      <c r="U42" s="1063"/>
      <c r="V42" s="1063"/>
      <c r="W42" s="1063"/>
      <c r="X42" s="1063"/>
      <c r="Y42" s="1063"/>
      <c r="Z42" s="1063"/>
      <c r="AA42" s="1063"/>
      <c r="AB42" s="1063"/>
      <c r="AC42" s="1063"/>
      <c r="AD42" s="1063"/>
      <c r="AE42" s="1063"/>
      <c r="AF42" s="1064"/>
      <c r="AG42" s="360"/>
      <c r="AH42" s="1327"/>
      <c r="AI42" s="1328"/>
      <c r="AJ42" s="1326"/>
      <c r="AK42" s="649"/>
      <c r="AL42" s="594"/>
      <c r="AM42" s="580"/>
      <c r="AN42" s="1264"/>
      <c r="AO42" s="579"/>
      <c r="AP42" s="621">
        <f t="shared" si="13"/>
        <v>0</v>
      </c>
      <c r="AQ42" s="26"/>
      <c r="AR42" s="26"/>
      <c r="AS42" s="26"/>
      <c r="AT42" s="26"/>
      <c r="AU42" s="26"/>
      <c r="AV42" s="26"/>
      <c r="AW42" s="26"/>
      <c r="AX42" s="26"/>
      <c r="AY42" s="26"/>
      <c r="AZ42" s="26"/>
      <c r="BA42" s="26"/>
      <c r="BB42" s="26"/>
      <c r="BC42" s="26"/>
      <c r="BD42" s="26"/>
      <c r="BE42" s="26"/>
      <c r="BF42" s="26"/>
      <c r="BG42" s="26"/>
      <c r="BH42" s="26"/>
      <c r="BI42" s="26"/>
      <c r="BJ42" s="26"/>
    </row>
    <row r="43" spans="1:62" ht="11.25" customHeight="1" outlineLevel="1">
      <c r="A43" s="240"/>
      <c r="B43" s="198"/>
      <c r="C43" s="198"/>
      <c r="D43" s="198"/>
      <c r="E43" s="198"/>
      <c r="F43" s="198"/>
      <c r="G43" s="241"/>
      <c r="H43" s="1212" t="str">
        <f>"6."</f>
        <v>6.</v>
      </c>
      <c r="I43" s="1076"/>
      <c r="J43" s="1076"/>
      <c r="K43" s="1145"/>
      <c r="L43" s="1063"/>
      <c r="M43" s="1063"/>
      <c r="N43" s="1063"/>
      <c r="O43" s="1063"/>
      <c r="P43" s="1063"/>
      <c r="Q43" s="1063"/>
      <c r="R43" s="1063"/>
      <c r="S43" s="1063"/>
      <c r="T43" s="1063"/>
      <c r="U43" s="1063"/>
      <c r="V43" s="1063"/>
      <c r="W43" s="1063"/>
      <c r="X43" s="1063"/>
      <c r="Y43" s="1063"/>
      <c r="Z43" s="1063"/>
      <c r="AA43" s="1063"/>
      <c r="AB43" s="1063"/>
      <c r="AC43" s="1063"/>
      <c r="AD43" s="1063"/>
      <c r="AE43" s="1063"/>
      <c r="AF43" s="1064"/>
      <c r="AG43" s="360"/>
      <c r="AH43" s="1327"/>
      <c r="AI43" s="1328"/>
      <c r="AJ43" s="1326"/>
      <c r="AK43" s="649"/>
      <c r="AL43" s="594"/>
      <c r="AM43" s="580"/>
      <c r="AN43" s="1264"/>
      <c r="AO43" s="594"/>
      <c r="AP43" s="25">
        <f t="shared" si="13"/>
        <v>0</v>
      </c>
      <c r="AQ43" s="26"/>
      <c r="AR43" s="26"/>
      <c r="AS43" s="26"/>
      <c r="AT43" s="26"/>
      <c r="AU43" s="26"/>
      <c r="AV43" s="26"/>
      <c r="AW43" s="26"/>
      <c r="AX43" s="26"/>
      <c r="AY43" s="26"/>
      <c r="AZ43" s="26"/>
      <c r="BA43" s="26"/>
      <c r="BB43" s="26"/>
      <c r="BC43" s="26"/>
      <c r="BD43" s="26"/>
      <c r="BE43" s="26"/>
      <c r="BF43" s="26"/>
      <c r="BG43" s="26"/>
      <c r="BH43" s="26"/>
      <c r="BI43" s="26"/>
      <c r="BJ43" s="26"/>
    </row>
    <row r="44" spans="1:62" ht="11.25" customHeight="1" outlineLevel="1">
      <c r="A44" s="240"/>
      <c r="B44" s="198"/>
      <c r="C44" s="198"/>
      <c r="D44" s="198"/>
      <c r="E44" s="198"/>
      <c r="F44" s="198"/>
      <c r="G44" s="241"/>
      <c r="H44" s="1212" t="str">
        <f>"7."</f>
        <v>7.</v>
      </c>
      <c r="I44" s="1076"/>
      <c r="J44" s="1076"/>
      <c r="K44" s="1145"/>
      <c r="L44" s="1063"/>
      <c r="M44" s="1063"/>
      <c r="N44" s="1063"/>
      <c r="O44" s="1063"/>
      <c r="P44" s="1063"/>
      <c r="Q44" s="1063"/>
      <c r="R44" s="1063"/>
      <c r="S44" s="1063"/>
      <c r="T44" s="1063"/>
      <c r="U44" s="1063"/>
      <c r="V44" s="1063"/>
      <c r="W44" s="1063"/>
      <c r="X44" s="1063"/>
      <c r="Y44" s="1063"/>
      <c r="Z44" s="1063"/>
      <c r="AA44" s="1063"/>
      <c r="AB44" s="1063"/>
      <c r="AC44" s="1063"/>
      <c r="AD44" s="1063"/>
      <c r="AE44" s="1063"/>
      <c r="AF44" s="1064"/>
      <c r="AG44" s="360"/>
      <c r="AH44" s="1327"/>
      <c r="AI44" s="1328"/>
      <c r="AJ44" s="1326"/>
      <c r="AK44" s="649"/>
      <c r="AL44" s="704"/>
      <c r="AM44" s="580"/>
      <c r="AN44" s="1264"/>
      <c r="AO44" s="594"/>
      <c r="AP44" s="25">
        <f t="shared" si="13"/>
        <v>0</v>
      </c>
      <c r="AQ44" s="26"/>
      <c r="AR44" s="26"/>
      <c r="AS44" s="26"/>
      <c r="AT44" s="26"/>
      <c r="AU44" s="26"/>
      <c r="AV44" s="26"/>
      <c r="AW44" s="26"/>
      <c r="AX44" s="26"/>
      <c r="AY44" s="26"/>
      <c r="AZ44" s="26"/>
      <c r="BA44" s="26"/>
      <c r="BB44" s="26"/>
      <c r="BC44" s="26"/>
      <c r="BD44" s="26"/>
      <c r="BE44" s="26"/>
      <c r="BF44" s="26"/>
      <c r="BG44" s="26"/>
      <c r="BH44" s="26"/>
      <c r="BI44" s="26"/>
      <c r="BJ44" s="26"/>
    </row>
    <row r="45" spans="1:62" ht="11.25" customHeight="1" outlineLevel="1">
      <c r="A45" s="240"/>
      <c r="B45" s="198"/>
      <c r="C45" s="198"/>
      <c r="D45" s="198"/>
      <c r="E45" s="198"/>
      <c r="F45" s="198"/>
      <c r="G45" s="241"/>
      <c r="H45" s="1212" t="str">
        <f>"8."</f>
        <v>8.</v>
      </c>
      <c r="I45" s="1076"/>
      <c r="J45" s="1076"/>
      <c r="K45" s="1145"/>
      <c r="L45" s="1063"/>
      <c r="M45" s="1063"/>
      <c r="N45" s="1063"/>
      <c r="O45" s="1063"/>
      <c r="P45" s="1063"/>
      <c r="Q45" s="1063"/>
      <c r="R45" s="1063"/>
      <c r="S45" s="1063"/>
      <c r="T45" s="1063"/>
      <c r="U45" s="1063"/>
      <c r="V45" s="1063"/>
      <c r="W45" s="1063"/>
      <c r="X45" s="1063"/>
      <c r="Y45" s="1063"/>
      <c r="Z45" s="1063"/>
      <c r="AA45" s="1063"/>
      <c r="AB45" s="1063"/>
      <c r="AC45" s="1063"/>
      <c r="AD45" s="1063"/>
      <c r="AE45" s="1063"/>
      <c r="AF45" s="1064"/>
      <c r="AG45" s="360"/>
      <c r="AH45" s="1327"/>
      <c r="AI45" s="1328"/>
      <c r="AJ45" s="1326"/>
      <c r="AK45" s="649"/>
      <c r="AL45" s="594"/>
      <c r="AM45" s="580"/>
      <c r="AN45" s="1264"/>
      <c r="AO45" s="594"/>
      <c r="AP45" s="25">
        <f t="shared" si="13"/>
        <v>0</v>
      </c>
      <c r="AQ45" s="26"/>
      <c r="AR45" s="26"/>
      <c r="AS45" s="26"/>
      <c r="AT45" s="26"/>
      <c r="AU45" s="26"/>
      <c r="AV45" s="26"/>
      <c r="AW45" s="26"/>
      <c r="AX45" s="26"/>
      <c r="AY45" s="26"/>
      <c r="AZ45" s="26"/>
      <c r="BA45" s="26"/>
      <c r="BB45" s="26"/>
      <c r="BC45" s="26"/>
      <c r="BD45" s="26"/>
      <c r="BE45" s="26"/>
      <c r="BF45" s="26"/>
      <c r="BG45" s="26"/>
      <c r="BH45" s="26"/>
      <c r="BI45" s="26"/>
      <c r="BJ45" s="26"/>
    </row>
    <row r="46" spans="1:62" ht="11.25" customHeight="1" outlineLevel="1">
      <c r="A46" s="240"/>
      <c r="B46" s="198"/>
      <c r="C46" s="198"/>
      <c r="D46" s="198"/>
      <c r="E46" s="198"/>
      <c r="F46" s="198"/>
      <c r="G46" s="241"/>
      <c r="H46" s="1212" t="str">
        <f>"9."</f>
        <v>9.</v>
      </c>
      <c r="I46" s="1076"/>
      <c r="J46" s="1076"/>
      <c r="K46" s="1145"/>
      <c r="L46" s="1063"/>
      <c r="M46" s="1063"/>
      <c r="N46" s="1063"/>
      <c r="O46" s="1063"/>
      <c r="P46" s="1063"/>
      <c r="Q46" s="1063"/>
      <c r="R46" s="1063"/>
      <c r="S46" s="1063"/>
      <c r="T46" s="1063"/>
      <c r="U46" s="1063"/>
      <c r="V46" s="1063"/>
      <c r="W46" s="1063"/>
      <c r="X46" s="1063"/>
      <c r="Y46" s="1063"/>
      <c r="Z46" s="1063"/>
      <c r="AA46" s="1063"/>
      <c r="AB46" s="1063"/>
      <c r="AC46" s="1063"/>
      <c r="AD46" s="1063"/>
      <c r="AE46" s="1063"/>
      <c r="AF46" s="1064"/>
      <c r="AG46" s="360"/>
      <c r="AH46" s="1327"/>
      <c r="AI46" s="1328"/>
      <c r="AJ46" s="1326"/>
      <c r="AK46" s="649"/>
      <c r="AL46" s="594"/>
      <c r="AM46" s="580"/>
      <c r="AN46" s="1264"/>
      <c r="AO46" s="594"/>
      <c r="AP46" s="25">
        <f t="shared" si="13"/>
        <v>0</v>
      </c>
      <c r="AQ46" s="26"/>
      <c r="AR46" s="26"/>
      <c r="AS46" s="26"/>
      <c r="AT46" s="26"/>
      <c r="AU46" s="26"/>
      <c r="AV46" s="26"/>
      <c r="AW46" s="26"/>
      <c r="AX46" s="26"/>
      <c r="AY46" s="26"/>
      <c r="AZ46" s="26"/>
      <c r="BA46" s="26"/>
      <c r="BB46" s="26"/>
      <c r="BC46" s="26"/>
      <c r="BD46" s="26"/>
      <c r="BE46" s="26"/>
      <c r="BF46" s="26"/>
      <c r="BG46" s="26"/>
      <c r="BH46" s="26"/>
      <c r="BI46" s="26"/>
      <c r="BJ46" s="26"/>
    </row>
    <row r="47" spans="1:62" ht="11.25" customHeight="1" outlineLevel="1">
      <c r="A47" s="242"/>
      <c r="B47" s="243"/>
      <c r="C47" s="243"/>
      <c r="D47" s="243"/>
      <c r="E47" s="243"/>
      <c r="F47" s="243"/>
      <c r="G47" s="226"/>
      <c r="H47" s="1151" t="str">
        <f>"10."</f>
        <v>10.</v>
      </c>
      <c r="I47" s="1104"/>
      <c r="J47" s="1104"/>
      <c r="K47" s="1145"/>
      <c r="L47" s="1063"/>
      <c r="M47" s="1063"/>
      <c r="N47" s="1063"/>
      <c r="O47" s="1063"/>
      <c r="P47" s="1063"/>
      <c r="Q47" s="1063"/>
      <c r="R47" s="1063"/>
      <c r="S47" s="1063"/>
      <c r="T47" s="1063"/>
      <c r="U47" s="1063"/>
      <c r="V47" s="1063"/>
      <c r="W47" s="1063"/>
      <c r="X47" s="1063"/>
      <c r="Y47" s="1063"/>
      <c r="Z47" s="1063"/>
      <c r="AA47" s="1063"/>
      <c r="AB47" s="1063"/>
      <c r="AC47" s="1063"/>
      <c r="AD47" s="1063"/>
      <c r="AE47" s="1063"/>
      <c r="AF47" s="1064"/>
      <c r="AG47" s="361"/>
      <c r="AH47" s="1327"/>
      <c r="AI47" s="1328"/>
      <c r="AJ47" s="1326"/>
      <c r="AK47" s="649"/>
      <c r="AL47" s="594"/>
      <c r="AM47" s="581"/>
      <c r="AN47" s="1264"/>
      <c r="AO47" s="594"/>
      <c r="AP47" s="25">
        <f t="shared" si="13"/>
        <v>0</v>
      </c>
      <c r="AQ47" s="26"/>
      <c r="AR47" s="26"/>
      <c r="AS47" s="26"/>
      <c r="AT47" s="26"/>
      <c r="AU47" s="26"/>
      <c r="AV47" s="26"/>
      <c r="AW47" s="26"/>
      <c r="AX47" s="26"/>
      <c r="AY47" s="26"/>
      <c r="AZ47" s="26"/>
      <c r="BA47" s="26"/>
      <c r="BB47" s="26"/>
      <c r="BC47" s="26"/>
      <c r="BD47" s="26"/>
      <c r="BE47" s="26"/>
      <c r="BF47" s="26"/>
      <c r="BG47" s="26"/>
      <c r="BH47" s="26"/>
      <c r="BI47" s="26"/>
      <c r="BJ47" s="26"/>
    </row>
    <row r="48" spans="1:62" ht="12.75" customHeight="1" thickBot="1">
      <c r="A48" s="1320" t="s">
        <v>74</v>
      </c>
      <c r="B48" s="1148"/>
      <c r="C48" s="1148"/>
      <c r="D48" s="1148"/>
      <c r="E48" s="1148"/>
      <c r="F48" s="1148"/>
      <c r="G48" s="1148"/>
      <c r="H48" s="1148"/>
      <c r="I48" s="1148"/>
      <c r="J48" s="1148"/>
      <c r="K48" s="1148"/>
      <c r="L48" s="1148"/>
      <c r="M48" s="1148"/>
      <c r="N48" s="1148"/>
      <c r="O48" s="1148"/>
      <c r="P48" s="1148"/>
      <c r="Q48" s="1148"/>
      <c r="R48" s="1148"/>
      <c r="S48" s="1148"/>
      <c r="T48" s="1148"/>
      <c r="U48" s="1148"/>
      <c r="V48" s="1148"/>
      <c r="W48" s="1148"/>
      <c r="X48" s="1148"/>
      <c r="Y48" s="1148"/>
      <c r="Z48" s="1148"/>
      <c r="AA48" s="1148"/>
      <c r="AB48" s="1148"/>
      <c r="AC48" s="1148"/>
      <c r="AD48" s="1148"/>
      <c r="AE48" s="1148"/>
      <c r="AF48" s="1321"/>
      <c r="AG48" s="173">
        <f>SUM(AG38:AG47)</f>
        <v>0</v>
      </c>
      <c r="AH48" s="1327"/>
      <c r="AI48" s="1328"/>
      <c r="AJ48" s="1326"/>
      <c r="AK48" s="649"/>
      <c r="AL48" s="594"/>
      <c r="AM48" s="43">
        <f>SUM(AM38:AM47)</f>
        <v>0</v>
      </c>
      <c r="AN48" s="1264"/>
      <c r="AO48" s="579"/>
      <c r="AP48" s="82">
        <f>SUM(AP38:AP47)</f>
        <v>0</v>
      </c>
      <c r="AQ48" s="26"/>
      <c r="AR48" s="26"/>
      <c r="AS48" s="26"/>
      <c r="AT48" s="26"/>
      <c r="AU48" s="26"/>
      <c r="AV48" s="26"/>
      <c r="AW48" s="26"/>
      <c r="AX48" s="26"/>
      <c r="AY48" s="26"/>
      <c r="AZ48" s="26"/>
      <c r="BA48" s="26"/>
      <c r="BB48" s="26"/>
      <c r="BC48" s="26"/>
      <c r="BD48" s="26"/>
      <c r="BE48" s="26"/>
      <c r="BF48" s="26"/>
      <c r="BG48" s="26"/>
      <c r="BH48" s="26"/>
      <c r="BI48" s="26"/>
      <c r="BJ48" s="26"/>
    </row>
    <row r="49" spans="1:62" ht="12" customHeight="1">
      <c r="A49" s="1110" t="s">
        <v>75</v>
      </c>
      <c r="B49" s="1111"/>
      <c r="C49" s="1111"/>
      <c r="D49" s="1111"/>
      <c r="E49" s="1111"/>
      <c r="F49" s="1111"/>
      <c r="G49" s="1111"/>
      <c r="H49" s="1111"/>
      <c r="I49" s="1111"/>
      <c r="J49" s="1111"/>
      <c r="K49" s="1111"/>
      <c r="L49" s="1111"/>
      <c r="M49" s="1111"/>
      <c r="N49" s="1111"/>
      <c r="O49" s="1111"/>
      <c r="P49" s="1111"/>
      <c r="Q49" s="1111"/>
      <c r="R49" s="1111"/>
      <c r="S49" s="1111"/>
      <c r="T49" s="1111"/>
      <c r="U49" s="1111"/>
      <c r="V49" s="1111"/>
      <c r="W49" s="1111"/>
      <c r="X49" s="1111"/>
      <c r="Y49" s="1111"/>
      <c r="Z49" s="1111"/>
      <c r="AA49" s="1111"/>
      <c r="AB49" s="1111"/>
      <c r="AC49" s="1111"/>
      <c r="AD49" s="1111"/>
      <c r="AE49" s="1111"/>
      <c r="AF49" s="171"/>
      <c r="AG49" s="655"/>
      <c r="AH49" s="1327"/>
      <c r="AI49" s="1328"/>
      <c r="AJ49" s="1326"/>
      <c r="AK49" s="649"/>
      <c r="AL49" s="594"/>
      <c r="AM49" s="620"/>
      <c r="AN49" s="1264"/>
      <c r="AO49" s="594"/>
      <c r="AP49" s="620"/>
      <c r="AQ49" s="26"/>
      <c r="AR49" s="26"/>
      <c r="AS49" s="26"/>
      <c r="AT49" s="26"/>
      <c r="AU49" s="26"/>
      <c r="AV49" s="26"/>
      <c r="AW49" s="26"/>
      <c r="AX49" s="26"/>
      <c r="AY49" s="26"/>
      <c r="AZ49" s="26"/>
      <c r="BA49" s="26"/>
      <c r="BB49" s="26"/>
      <c r="BC49" s="26"/>
      <c r="BD49" s="26"/>
      <c r="BE49" s="26"/>
      <c r="BF49" s="26"/>
      <c r="BG49" s="26"/>
      <c r="BH49" s="26"/>
      <c r="BI49" s="26"/>
      <c r="BJ49" s="26"/>
    </row>
    <row r="50" spans="1:62" ht="12" customHeight="1">
      <c r="A50" s="1042"/>
      <c r="B50" s="1220"/>
      <c r="C50" s="1220"/>
      <c r="D50" s="1220"/>
      <c r="E50" s="1220"/>
      <c r="F50" s="1220"/>
      <c r="G50" s="1221"/>
      <c r="H50" s="1149" t="str">
        <f>"1."</f>
        <v>1.</v>
      </c>
      <c r="I50" s="1069"/>
      <c r="J50" s="1069"/>
      <c r="K50" s="1150" t="s">
        <v>76</v>
      </c>
      <c r="L50" s="1069"/>
      <c r="M50" s="1069"/>
      <c r="N50" s="1069"/>
      <c r="O50" s="1069"/>
      <c r="P50" s="1069"/>
      <c r="Q50" s="1069"/>
      <c r="R50" s="1069"/>
      <c r="S50" s="1069"/>
      <c r="T50" s="1069"/>
      <c r="U50" s="1069"/>
      <c r="V50" s="1069"/>
      <c r="W50" s="1069"/>
      <c r="X50" s="1069"/>
      <c r="Y50" s="1069"/>
      <c r="Z50" s="1069"/>
      <c r="AA50" s="1069"/>
      <c r="AB50" s="1069"/>
      <c r="AC50" s="1069"/>
      <c r="AD50" s="1069"/>
      <c r="AE50" s="1069"/>
      <c r="AF50" s="1069"/>
      <c r="AG50" s="360"/>
      <c r="AH50" s="1327"/>
      <c r="AI50" s="1328"/>
      <c r="AJ50" s="1326"/>
      <c r="AK50" s="649"/>
      <c r="AL50" s="594"/>
      <c r="AM50" s="580"/>
      <c r="AN50" s="1264"/>
      <c r="AO50" s="594"/>
      <c r="AP50" s="61">
        <f t="shared" ref="AP50:AP51" si="14">AG50+AM50</f>
        <v>0</v>
      </c>
      <c r="AQ50" s="26"/>
      <c r="AR50" s="26"/>
      <c r="AS50" s="26"/>
      <c r="AT50" s="26"/>
      <c r="AU50" s="26"/>
      <c r="AV50" s="26"/>
      <c r="AW50" s="26"/>
      <c r="AX50" s="26"/>
      <c r="AY50" s="26"/>
      <c r="AZ50" s="26"/>
      <c r="BA50" s="26"/>
      <c r="BB50" s="26"/>
      <c r="BC50" s="26"/>
      <c r="BD50" s="26"/>
      <c r="BE50" s="26"/>
      <c r="BF50" s="26"/>
      <c r="BG50" s="26"/>
      <c r="BH50" s="26"/>
      <c r="BI50" s="26"/>
      <c r="BJ50" s="26"/>
    </row>
    <row r="51" spans="1:62" ht="12" customHeight="1">
      <c r="A51" s="1311"/>
      <c r="B51" s="1117"/>
      <c r="C51" s="1117"/>
      <c r="D51" s="1117"/>
      <c r="E51" s="1117"/>
      <c r="F51" s="1117"/>
      <c r="G51" s="1224"/>
      <c r="H51" s="1151" t="str">
        <f>"2."</f>
        <v>2.</v>
      </c>
      <c r="I51" s="1104"/>
      <c r="J51" s="1104"/>
      <c r="K51" s="1142" t="s">
        <v>77</v>
      </c>
      <c r="L51" s="1104"/>
      <c r="M51" s="1104"/>
      <c r="N51" s="1104"/>
      <c r="O51" s="1104"/>
      <c r="P51" s="1104"/>
      <c r="Q51" s="1104"/>
      <c r="R51" s="1104"/>
      <c r="S51" s="1104"/>
      <c r="T51" s="1104"/>
      <c r="U51" s="1104"/>
      <c r="V51" s="1104"/>
      <c r="W51" s="1104"/>
      <c r="X51" s="1104"/>
      <c r="Y51" s="1104"/>
      <c r="Z51" s="1104"/>
      <c r="AA51" s="1104"/>
      <c r="AB51" s="1104"/>
      <c r="AC51" s="1104"/>
      <c r="AD51" s="1104"/>
      <c r="AE51" s="1104"/>
      <c r="AF51" s="1104"/>
      <c r="AG51" s="361">
        <v>0</v>
      </c>
      <c r="AH51" s="1327"/>
      <c r="AI51" s="1328"/>
      <c r="AJ51" s="1326"/>
      <c r="AK51" s="649"/>
      <c r="AL51" s="594"/>
      <c r="AM51" s="581"/>
      <c r="AN51" s="1264"/>
      <c r="AO51" s="594"/>
      <c r="AP51" s="98">
        <f t="shared" si="14"/>
        <v>0</v>
      </c>
      <c r="AQ51" s="26"/>
      <c r="AR51" s="26"/>
      <c r="AS51" s="26"/>
      <c r="AT51" s="26"/>
      <c r="AU51" s="26"/>
      <c r="AV51" s="26"/>
      <c r="AW51" s="26"/>
      <c r="AX51" s="26"/>
      <c r="AY51" s="26"/>
      <c r="AZ51" s="26"/>
      <c r="BA51" s="26"/>
      <c r="BB51" s="26"/>
      <c r="BC51" s="26"/>
      <c r="BD51" s="26"/>
      <c r="BE51" s="26"/>
      <c r="BF51" s="26"/>
      <c r="BG51" s="26"/>
      <c r="BH51" s="26"/>
      <c r="BI51" s="26"/>
      <c r="BJ51" s="26"/>
    </row>
    <row r="52" spans="1:62" ht="12.75" customHeight="1" thickBot="1">
      <c r="A52" s="1143" t="s">
        <v>78</v>
      </c>
      <c r="B52" s="1144"/>
      <c r="C52" s="1144"/>
      <c r="D52" s="1144"/>
      <c r="E52" s="1144"/>
      <c r="F52" s="1144"/>
      <c r="G52" s="1144"/>
      <c r="H52" s="1144"/>
      <c r="I52" s="1144"/>
      <c r="J52" s="1144"/>
      <c r="K52" s="1144"/>
      <c r="L52" s="1144"/>
      <c r="M52" s="1144"/>
      <c r="N52" s="1144"/>
      <c r="O52" s="1144"/>
      <c r="P52" s="1144"/>
      <c r="Q52" s="1144"/>
      <c r="R52" s="1144"/>
      <c r="S52" s="1144"/>
      <c r="T52" s="1144"/>
      <c r="U52" s="1144"/>
      <c r="V52" s="1144"/>
      <c r="W52" s="1144"/>
      <c r="X52" s="1144"/>
      <c r="Y52" s="1144"/>
      <c r="Z52" s="1144"/>
      <c r="AA52" s="1144"/>
      <c r="AB52" s="1144"/>
      <c r="AC52" s="1144"/>
      <c r="AD52" s="1144"/>
      <c r="AE52" s="1144"/>
      <c r="AF52" s="1261"/>
      <c r="AG52" s="173">
        <f>SUM(AG50:AG51)</f>
        <v>0</v>
      </c>
      <c r="AH52" s="1327"/>
      <c r="AI52" s="1328"/>
      <c r="AJ52" s="1326"/>
      <c r="AK52" s="649"/>
      <c r="AL52" s="594"/>
      <c r="AM52" s="473">
        <f>SUM(AM50:AM51)</f>
        <v>0</v>
      </c>
      <c r="AN52" s="1264"/>
      <c r="AO52" s="594"/>
      <c r="AP52" s="78">
        <f>SUM(AP50:AP51)</f>
        <v>0</v>
      </c>
      <c r="AQ52" s="26"/>
      <c r="AR52" s="26"/>
      <c r="AS52" s="26"/>
      <c r="AT52" s="26"/>
      <c r="AU52" s="26"/>
      <c r="AV52" s="26"/>
      <c r="AW52" s="26"/>
      <c r="AX52" s="26"/>
      <c r="AY52" s="26"/>
      <c r="AZ52" s="26"/>
      <c r="BA52" s="26"/>
      <c r="BB52" s="26"/>
      <c r="BC52" s="26"/>
      <c r="BD52" s="26"/>
      <c r="BE52" s="26"/>
      <c r="BF52" s="26"/>
      <c r="BG52" s="26"/>
      <c r="BH52" s="26"/>
      <c r="BI52" s="26"/>
      <c r="BJ52" s="26"/>
    </row>
    <row r="53" spans="1:62" ht="11.25" customHeight="1">
      <c r="A53" s="1184" t="s">
        <v>79</v>
      </c>
      <c r="B53" s="1057"/>
      <c r="C53" s="1057"/>
      <c r="D53" s="1057"/>
      <c r="E53" s="1057"/>
      <c r="F53" s="1057"/>
      <c r="G53" s="1057"/>
      <c r="H53" s="1057"/>
      <c r="I53" s="1057"/>
      <c r="J53" s="1057"/>
      <c r="K53" s="1057"/>
      <c r="L53" s="1057"/>
      <c r="M53" s="1057"/>
      <c r="N53" s="1057"/>
      <c r="O53" s="1057"/>
      <c r="P53" s="1057"/>
      <c r="Q53" s="1057"/>
      <c r="R53" s="1057"/>
      <c r="S53" s="1057"/>
      <c r="T53" s="1057"/>
      <c r="U53" s="1057"/>
      <c r="V53" s="1057"/>
      <c r="W53" s="1057"/>
      <c r="X53" s="1057"/>
      <c r="Y53" s="1057"/>
      <c r="Z53" s="1057"/>
      <c r="AA53" s="1057"/>
      <c r="AB53" s="1057"/>
      <c r="AC53" s="1057"/>
      <c r="AD53" s="1057"/>
      <c r="AE53" s="1057"/>
      <c r="AF53" s="165"/>
      <c r="AG53" s="656"/>
      <c r="AH53" s="1327"/>
      <c r="AI53" s="1328"/>
      <c r="AJ53" s="1326"/>
      <c r="AK53" s="649"/>
      <c r="AL53" s="594"/>
      <c r="AM53" s="620"/>
      <c r="AN53" s="1264"/>
      <c r="AO53" s="594"/>
      <c r="AP53" s="620"/>
      <c r="AQ53" s="26"/>
      <c r="AR53" s="26"/>
      <c r="AS53" s="26"/>
      <c r="AT53" s="26"/>
      <c r="AU53" s="26"/>
      <c r="AV53" s="26"/>
      <c r="AW53" s="26"/>
      <c r="AX53" s="26"/>
      <c r="AY53" s="26"/>
      <c r="AZ53" s="26"/>
      <c r="BA53" s="26"/>
      <c r="BB53" s="26"/>
      <c r="BC53" s="26"/>
      <c r="BD53" s="26"/>
      <c r="BE53" s="26"/>
      <c r="BF53" s="26"/>
      <c r="BG53" s="26"/>
      <c r="BH53" s="26"/>
      <c r="BI53" s="26"/>
      <c r="BJ53" s="26"/>
    </row>
    <row r="54" spans="1:62" ht="12.75" customHeight="1">
      <c r="A54" s="1042"/>
      <c r="B54" s="1220"/>
      <c r="C54" s="1220"/>
      <c r="D54" s="1220"/>
      <c r="E54" s="1220"/>
      <c r="F54" s="1220"/>
      <c r="G54" s="1221"/>
      <c r="H54" s="1149" t="str">
        <f>"1."</f>
        <v>1.</v>
      </c>
      <c r="I54" s="1069"/>
      <c r="J54" s="1069"/>
      <c r="K54" s="1307" t="s">
        <v>80</v>
      </c>
      <c r="L54" s="1308"/>
      <c r="M54" s="1308"/>
      <c r="N54" s="1308"/>
      <c r="O54" s="1308"/>
      <c r="P54" s="1308"/>
      <c r="Q54" s="1308"/>
      <c r="R54" s="1308"/>
      <c r="S54" s="1308"/>
      <c r="T54" s="1308"/>
      <c r="U54" s="1308"/>
      <c r="V54" s="1308"/>
      <c r="W54" s="1308"/>
      <c r="X54" s="1308"/>
      <c r="Y54" s="1308"/>
      <c r="Z54" s="1308"/>
      <c r="AA54" s="1308"/>
      <c r="AB54" s="1308"/>
      <c r="AC54" s="1308"/>
      <c r="AD54" s="1308"/>
      <c r="AE54" s="1308"/>
      <c r="AF54" s="1308"/>
      <c r="AG54" s="360"/>
      <c r="AH54" s="1327"/>
      <c r="AI54" s="1328"/>
      <c r="AJ54" s="1326"/>
      <c r="AK54" s="649"/>
      <c r="AL54" s="594"/>
      <c r="AM54" s="580"/>
      <c r="AN54" s="1264"/>
      <c r="AO54" s="579"/>
      <c r="AP54" s="61">
        <f t="shared" ref="AP54:AP58" si="15">AG54+AM54</f>
        <v>0</v>
      </c>
      <c r="AQ54" s="26"/>
      <c r="AR54" s="26"/>
      <c r="AS54" s="26"/>
      <c r="AT54" s="26"/>
      <c r="AU54" s="26"/>
      <c r="AV54" s="26"/>
      <c r="AW54" s="26"/>
      <c r="AX54" s="26"/>
      <c r="AY54" s="26"/>
      <c r="AZ54" s="26"/>
      <c r="BA54" s="26"/>
      <c r="BB54" s="26"/>
      <c r="BC54" s="26"/>
      <c r="BD54" s="26"/>
      <c r="BE54" s="26"/>
      <c r="BF54" s="26"/>
      <c r="BG54" s="26"/>
      <c r="BH54" s="26"/>
      <c r="BI54" s="26"/>
      <c r="BJ54" s="26"/>
    </row>
    <row r="55" spans="1:62" ht="12.75" customHeight="1">
      <c r="A55" s="1311"/>
      <c r="B55" s="1312"/>
      <c r="C55" s="1312"/>
      <c r="D55" s="1312"/>
      <c r="E55" s="1312"/>
      <c r="F55" s="1312"/>
      <c r="G55" s="1224"/>
      <c r="H55" s="1212" t="str">
        <f>"2."</f>
        <v>2.</v>
      </c>
      <c r="I55" s="1076"/>
      <c r="J55" s="1076"/>
      <c r="K55" s="1157" t="s">
        <v>81</v>
      </c>
      <c r="L55" s="1076"/>
      <c r="M55" s="1076"/>
      <c r="N55" s="1076"/>
      <c r="O55" s="1076"/>
      <c r="P55" s="1076"/>
      <c r="Q55" s="1076"/>
      <c r="R55" s="1076"/>
      <c r="S55" s="1076"/>
      <c r="T55" s="1076"/>
      <c r="U55" s="1076"/>
      <c r="V55" s="1076"/>
      <c r="W55" s="1076"/>
      <c r="X55" s="1076"/>
      <c r="Y55" s="1076"/>
      <c r="Z55" s="1076"/>
      <c r="AA55" s="1076"/>
      <c r="AB55" s="1076"/>
      <c r="AC55" s="1076"/>
      <c r="AD55" s="1076"/>
      <c r="AE55" s="1076"/>
      <c r="AF55" s="1076"/>
      <c r="AG55" s="360"/>
      <c r="AH55" s="1327"/>
      <c r="AI55" s="1328"/>
      <c r="AJ55" s="1326"/>
      <c r="AK55" s="649"/>
      <c r="AL55" s="594"/>
      <c r="AM55" s="580"/>
      <c r="AN55" s="1264"/>
      <c r="AO55" s="594"/>
      <c r="AP55" s="61">
        <f t="shared" si="15"/>
        <v>0</v>
      </c>
      <c r="AQ55" s="26"/>
      <c r="AR55" s="26"/>
      <c r="AS55" s="26"/>
      <c r="AT55" s="26"/>
      <c r="AU55" s="26"/>
      <c r="AV55" s="26"/>
      <c r="AW55" s="26"/>
      <c r="AX55" s="26"/>
      <c r="AY55" s="26"/>
      <c r="AZ55" s="26"/>
      <c r="BA55" s="26"/>
      <c r="BB55" s="26"/>
      <c r="BC55" s="26"/>
      <c r="BD55" s="26"/>
      <c r="BE55" s="26"/>
      <c r="BF55" s="26"/>
      <c r="BG55" s="26"/>
      <c r="BH55" s="26"/>
      <c r="BI55" s="26"/>
      <c r="BJ55" s="26"/>
    </row>
    <row r="56" spans="1:62" ht="12.75" customHeight="1">
      <c r="A56" s="1311"/>
      <c r="B56" s="1312"/>
      <c r="C56" s="1312"/>
      <c r="D56" s="1312"/>
      <c r="E56" s="1312"/>
      <c r="F56" s="1312"/>
      <c r="G56" s="1224"/>
      <c r="H56" s="1212" t="str">
        <f>"3."</f>
        <v>3.</v>
      </c>
      <c r="I56" s="1076"/>
      <c r="J56" s="1076"/>
      <c r="K56" s="1157" t="s">
        <v>82</v>
      </c>
      <c r="L56" s="1076"/>
      <c r="M56" s="1076"/>
      <c r="N56" s="1076"/>
      <c r="O56" s="1076"/>
      <c r="P56" s="1076"/>
      <c r="Q56" s="1076"/>
      <c r="R56" s="1076"/>
      <c r="S56" s="1076"/>
      <c r="T56" s="1076"/>
      <c r="U56" s="1076"/>
      <c r="V56" s="1076"/>
      <c r="W56" s="1076"/>
      <c r="X56" s="1076"/>
      <c r="Y56" s="1076"/>
      <c r="Z56" s="1076"/>
      <c r="AA56" s="1076"/>
      <c r="AB56" s="1076"/>
      <c r="AC56" s="1076"/>
      <c r="AD56" s="1076"/>
      <c r="AE56" s="1076"/>
      <c r="AF56" s="1076"/>
      <c r="AG56" s="360"/>
      <c r="AH56" s="1327"/>
      <c r="AI56" s="1328"/>
      <c r="AJ56" s="1326"/>
      <c r="AK56" s="649"/>
      <c r="AL56" s="594"/>
      <c r="AM56" s="580"/>
      <c r="AN56" s="1264"/>
      <c r="AO56" s="594"/>
      <c r="AP56" s="61">
        <f t="shared" si="15"/>
        <v>0</v>
      </c>
      <c r="AQ56" s="26"/>
      <c r="AR56" s="26"/>
      <c r="AS56" s="26"/>
      <c r="AT56" s="26"/>
      <c r="AU56" s="26"/>
      <c r="AV56" s="26"/>
      <c r="AW56" s="26"/>
      <c r="AX56" s="26"/>
      <c r="AY56" s="26"/>
      <c r="AZ56" s="26"/>
      <c r="BA56" s="26"/>
      <c r="BB56" s="26"/>
      <c r="BC56" s="26"/>
      <c r="BD56" s="26"/>
      <c r="BE56" s="26"/>
      <c r="BF56" s="26"/>
      <c r="BG56" s="26"/>
      <c r="BH56" s="26"/>
      <c r="BI56" s="26"/>
      <c r="BJ56" s="26"/>
    </row>
    <row r="57" spans="1:62" ht="12.75" customHeight="1">
      <c r="A57" s="1311"/>
      <c r="B57" s="1312"/>
      <c r="C57" s="1312"/>
      <c r="D57" s="1312"/>
      <c r="E57" s="1312"/>
      <c r="F57" s="1312"/>
      <c r="G57" s="1224"/>
      <c r="H57" s="1212" t="str">
        <f>"4."</f>
        <v>4.</v>
      </c>
      <c r="I57" s="1076"/>
      <c r="J57" s="1076"/>
      <c r="K57" s="1157" t="s">
        <v>83</v>
      </c>
      <c r="L57" s="1076"/>
      <c r="M57" s="1076"/>
      <c r="N57" s="1076"/>
      <c r="O57" s="1076"/>
      <c r="P57" s="1076"/>
      <c r="Q57" s="1076"/>
      <c r="R57" s="1076"/>
      <c r="S57" s="1076"/>
      <c r="T57" s="1076"/>
      <c r="U57" s="1076"/>
      <c r="V57" s="1076"/>
      <c r="W57" s="1076"/>
      <c r="X57" s="1076"/>
      <c r="Y57" s="1076"/>
      <c r="Z57" s="1076"/>
      <c r="AA57" s="1076"/>
      <c r="AB57" s="1076"/>
      <c r="AC57" s="1076"/>
      <c r="AD57" s="1076"/>
      <c r="AE57" s="1076"/>
      <c r="AF57" s="1076"/>
      <c r="AG57" s="360"/>
      <c r="AH57" s="1327"/>
      <c r="AI57" s="1328"/>
      <c r="AJ57" s="1326"/>
      <c r="AK57" s="649"/>
      <c r="AL57" s="594"/>
      <c r="AM57" s="580"/>
      <c r="AN57" s="1264"/>
      <c r="AO57" s="594"/>
      <c r="AP57" s="61">
        <f t="shared" si="15"/>
        <v>0</v>
      </c>
      <c r="AQ57" s="26"/>
      <c r="AR57" s="26"/>
      <c r="AS57" s="26"/>
      <c r="AT57" s="26"/>
      <c r="AU57" s="26"/>
      <c r="AV57" s="26"/>
      <c r="AW57" s="26"/>
      <c r="AX57" s="26"/>
      <c r="AY57" s="26"/>
      <c r="AZ57" s="26"/>
      <c r="BA57" s="26"/>
      <c r="BB57" s="26"/>
      <c r="BC57" s="26"/>
      <c r="BD57" s="26"/>
      <c r="BE57" s="26"/>
      <c r="BF57" s="26"/>
      <c r="BG57" s="26"/>
      <c r="BH57" s="26"/>
      <c r="BI57" s="26"/>
      <c r="BJ57" s="26"/>
    </row>
    <row r="58" spans="1:62" ht="12.75" customHeight="1">
      <c r="A58" s="1311"/>
      <c r="B58" s="1312"/>
      <c r="C58" s="1312"/>
      <c r="D58" s="1312"/>
      <c r="E58" s="1312"/>
      <c r="F58" s="1312"/>
      <c r="G58" s="1224"/>
      <c r="H58" s="1212" t="str">
        <f>"5."</f>
        <v>5.</v>
      </c>
      <c r="I58" s="1076"/>
      <c r="J58" s="1076"/>
      <c r="K58" s="1158" t="s">
        <v>84</v>
      </c>
      <c r="L58" s="1159"/>
      <c r="M58" s="1159"/>
      <c r="N58" s="1159"/>
      <c r="O58" s="1159"/>
      <c r="P58" s="1159"/>
      <c r="Q58" s="1159"/>
      <c r="R58" s="1159"/>
      <c r="S58" s="1159"/>
      <c r="T58" s="1159"/>
      <c r="U58" s="1159"/>
      <c r="V58" s="1159"/>
      <c r="W58" s="1159"/>
      <c r="X58" s="1159"/>
      <c r="Y58" s="1159"/>
      <c r="Z58" s="1159"/>
      <c r="AA58" s="1159"/>
      <c r="AB58" s="1159"/>
      <c r="AC58" s="1159"/>
      <c r="AD58" s="1159"/>
      <c r="AE58" s="1159"/>
      <c r="AF58" s="1159"/>
      <c r="AG58" s="657"/>
      <c r="AH58" s="1327"/>
      <c r="AI58" s="1328"/>
      <c r="AJ58" s="1326"/>
      <c r="AK58" s="649"/>
      <c r="AL58" s="594"/>
      <c r="AM58" s="580"/>
      <c r="AN58" s="1264"/>
      <c r="AO58" s="594"/>
      <c r="AP58" s="630">
        <f t="shared" si="15"/>
        <v>0</v>
      </c>
      <c r="AQ58" s="26"/>
      <c r="AR58" s="26"/>
      <c r="AS58" s="26"/>
      <c r="AT58" s="26"/>
      <c r="AU58" s="26"/>
      <c r="AV58" s="26"/>
      <c r="AW58" s="26"/>
      <c r="AX58" s="26"/>
      <c r="AY58" s="26"/>
      <c r="AZ58" s="26"/>
      <c r="BA58" s="26"/>
      <c r="BB58" s="26"/>
      <c r="BC58" s="26"/>
      <c r="BD58" s="26"/>
      <c r="BE58" s="26"/>
      <c r="BF58" s="26"/>
      <c r="BG58" s="26"/>
      <c r="BH58" s="26"/>
      <c r="BI58" s="26"/>
      <c r="BJ58" s="26"/>
    </row>
    <row r="59" spans="1:62" ht="12.75" customHeight="1">
      <c r="A59" s="1319"/>
      <c r="B59" s="1258"/>
      <c r="C59" s="1258"/>
      <c r="D59" s="1258"/>
      <c r="E59" s="1258"/>
      <c r="F59" s="1258"/>
      <c r="G59" s="1259"/>
      <c r="H59" s="1262" t="s">
        <v>70</v>
      </c>
      <c r="I59" s="1104"/>
      <c r="J59" s="1155"/>
      <c r="K59" s="1106"/>
      <c r="L59" s="1160" t="s">
        <v>86</v>
      </c>
      <c r="M59" s="1104"/>
      <c r="N59" s="1104"/>
      <c r="O59" s="1104"/>
      <c r="P59" s="1104"/>
      <c r="Q59" s="1104"/>
      <c r="R59" s="1104"/>
      <c r="S59" s="1104"/>
      <c r="T59" s="1104"/>
      <c r="U59" s="1104"/>
      <c r="V59" s="1104"/>
      <c r="W59" s="1104"/>
      <c r="X59" s="1104"/>
      <c r="Y59" s="1104"/>
      <c r="Z59" s="1104"/>
      <c r="AA59" s="1104"/>
      <c r="AB59" s="1104"/>
      <c r="AC59" s="1104"/>
      <c r="AD59" s="1104"/>
      <c r="AE59" s="1104"/>
      <c r="AF59" s="45"/>
      <c r="AG59" s="658"/>
      <c r="AH59" s="1327"/>
      <c r="AI59" s="1328"/>
      <c r="AJ59" s="1326"/>
      <c r="AK59" s="649"/>
      <c r="AL59" s="594"/>
      <c r="AM59" s="631"/>
      <c r="AN59" s="1264"/>
      <c r="AO59" s="594"/>
      <c r="AP59" s="632"/>
      <c r="AQ59" s="26"/>
      <c r="AR59" s="26"/>
      <c r="AS59" s="26"/>
      <c r="AT59" s="26"/>
      <c r="AU59" s="26"/>
      <c r="AV59" s="26"/>
      <c r="AW59" s="26"/>
      <c r="AX59" s="26"/>
      <c r="AY59" s="26"/>
      <c r="AZ59" s="26"/>
      <c r="BA59" s="26"/>
      <c r="BB59" s="26"/>
      <c r="BC59" s="26"/>
      <c r="BD59" s="26"/>
      <c r="BE59" s="26"/>
      <c r="BF59" s="26"/>
      <c r="BG59" s="26"/>
      <c r="BH59" s="26"/>
      <c r="BI59" s="26"/>
      <c r="BJ59" s="26"/>
    </row>
    <row r="60" spans="1:62" ht="13.5" customHeight="1" thickBot="1">
      <c r="A60" s="1309" t="s">
        <v>87</v>
      </c>
      <c r="B60" s="1148"/>
      <c r="C60" s="1148"/>
      <c r="D60" s="1148"/>
      <c r="E60" s="1148"/>
      <c r="F60" s="1148"/>
      <c r="G60" s="1148"/>
      <c r="H60" s="1148"/>
      <c r="I60" s="1148"/>
      <c r="J60" s="1148"/>
      <c r="K60" s="1148"/>
      <c r="L60" s="1148"/>
      <c r="M60" s="1148"/>
      <c r="N60" s="1148"/>
      <c r="O60" s="1148"/>
      <c r="P60" s="1148"/>
      <c r="Q60" s="1148"/>
      <c r="R60" s="1148"/>
      <c r="S60" s="1148"/>
      <c r="T60" s="1148"/>
      <c r="U60" s="1148"/>
      <c r="V60" s="1148"/>
      <c r="W60" s="1148"/>
      <c r="X60" s="1148"/>
      <c r="Y60" s="1148"/>
      <c r="Z60" s="1148"/>
      <c r="AA60" s="1148"/>
      <c r="AB60" s="1148"/>
      <c r="AC60" s="1148"/>
      <c r="AD60" s="1148"/>
      <c r="AE60" s="1148"/>
      <c r="AF60" s="81"/>
      <c r="AG60" s="173">
        <f>SUM(AG54:AG58)</f>
        <v>0</v>
      </c>
      <c r="AH60" s="1327"/>
      <c r="AI60" s="1328"/>
      <c r="AJ60" s="1326"/>
      <c r="AK60" s="649"/>
      <c r="AL60" s="594"/>
      <c r="AM60" s="43">
        <f>SUM(AM54:AM58)</f>
        <v>0</v>
      </c>
      <c r="AN60" s="1264"/>
      <c r="AO60" s="594"/>
      <c r="AP60" s="82">
        <f t="shared" ref="AP60:AP61" si="16">SUM(AP54:AP58)</f>
        <v>0</v>
      </c>
      <c r="AQ60" s="26"/>
      <c r="AR60" s="26"/>
      <c r="AS60" s="26"/>
      <c r="AT60" s="26"/>
      <c r="AU60" s="26"/>
      <c r="AV60" s="26"/>
      <c r="AW60" s="26"/>
      <c r="AX60" s="26"/>
      <c r="AY60" s="26"/>
      <c r="AZ60" s="26"/>
      <c r="BA60" s="26"/>
      <c r="BB60" s="26"/>
      <c r="BC60" s="26"/>
      <c r="BD60" s="26"/>
      <c r="BE60" s="26"/>
      <c r="BF60" s="26"/>
      <c r="BG60" s="26"/>
      <c r="BH60" s="26"/>
      <c r="BI60" s="26"/>
      <c r="BJ60" s="26"/>
    </row>
    <row r="61" spans="1:62" ht="11.25" customHeight="1">
      <c r="A61" s="1310" t="s">
        <v>88</v>
      </c>
      <c r="B61" s="1283"/>
      <c r="C61" s="1283"/>
      <c r="D61" s="1283"/>
      <c r="E61" s="1283"/>
      <c r="F61" s="1283"/>
      <c r="G61" s="1283"/>
      <c r="H61" s="1283"/>
      <c r="I61" s="1283"/>
      <c r="J61" s="1283"/>
      <c r="K61" s="1283"/>
      <c r="L61" s="1283"/>
      <c r="M61" s="1283"/>
      <c r="N61" s="1283"/>
      <c r="O61" s="1283"/>
      <c r="P61" s="1283"/>
      <c r="Q61" s="1283"/>
      <c r="R61" s="1283"/>
      <c r="S61" s="1283"/>
      <c r="T61" s="1283"/>
      <c r="U61" s="1283"/>
      <c r="V61" s="1283"/>
      <c r="W61" s="1283"/>
      <c r="X61" s="1283"/>
      <c r="Y61" s="1283"/>
      <c r="Z61" s="1283"/>
      <c r="AA61" s="1283"/>
      <c r="AB61" s="1283"/>
      <c r="AC61" s="1283"/>
      <c r="AD61" s="1283"/>
      <c r="AE61" s="1283"/>
      <c r="AF61" s="171"/>
      <c r="AG61" s="655"/>
      <c r="AH61" s="1327"/>
      <c r="AI61" s="1328"/>
      <c r="AJ61" s="1326"/>
      <c r="AK61" s="649"/>
      <c r="AL61" s="594"/>
      <c r="AM61" s="620"/>
      <c r="AN61" s="1264"/>
      <c r="AO61" s="594"/>
      <c r="AP61" s="620">
        <f t="shared" si="16"/>
        <v>0</v>
      </c>
      <c r="AQ61" s="26"/>
      <c r="AR61" s="26"/>
      <c r="AS61" s="26"/>
      <c r="AT61" s="26"/>
      <c r="AU61" s="26"/>
      <c r="AV61" s="26"/>
      <c r="AW61" s="26"/>
      <c r="AX61" s="26"/>
      <c r="AY61" s="26"/>
      <c r="AZ61" s="26"/>
      <c r="BA61" s="26"/>
      <c r="BB61" s="26"/>
      <c r="BC61" s="26"/>
      <c r="BD61" s="26"/>
      <c r="BE61" s="26"/>
      <c r="BF61" s="26"/>
      <c r="BG61" s="26"/>
      <c r="BH61" s="26"/>
      <c r="BI61" s="26"/>
      <c r="BJ61" s="26"/>
    </row>
    <row r="62" spans="1:62" ht="12.75" customHeight="1">
      <c r="A62" s="1042"/>
      <c r="B62" s="1220"/>
      <c r="C62" s="1220"/>
      <c r="D62" s="1220"/>
      <c r="E62" s="1220"/>
      <c r="F62" s="1220"/>
      <c r="G62" s="1221"/>
      <c r="H62" s="1149" t="str">
        <f>"1."</f>
        <v>1.</v>
      </c>
      <c r="I62" s="1069"/>
      <c r="J62" s="1069"/>
      <c r="K62" s="1150" t="s">
        <v>112</v>
      </c>
      <c r="L62" s="1069"/>
      <c r="M62" s="1069"/>
      <c r="N62" s="1069"/>
      <c r="O62" s="1069"/>
      <c r="P62" s="1069"/>
      <c r="Q62" s="1069"/>
      <c r="R62" s="1069"/>
      <c r="S62" s="1069"/>
      <c r="T62" s="1069"/>
      <c r="U62" s="1069"/>
      <c r="V62" s="1069"/>
      <c r="W62" s="1069"/>
      <c r="X62" s="1069"/>
      <c r="Y62" s="1069"/>
      <c r="Z62" s="1069"/>
      <c r="AA62" s="1069"/>
      <c r="AB62" s="1069"/>
      <c r="AC62" s="1069"/>
      <c r="AD62" s="1069"/>
      <c r="AE62" s="1069"/>
      <c r="AF62" s="1069"/>
      <c r="AG62" s="360"/>
      <c r="AH62" s="1327"/>
      <c r="AI62" s="1328"/>
      <c r="AJ62" s="1326"/>
      <c r="AK62" s="649"/>
      <c r="AL62" s="594"/>
      <c r="AM62" s="580"/>
      <c r="AN62" s="1264"/>
      <c r="AO62" s="594"/>
      <c r="AP62" s="61">
        <f t="shared" ref="AP62:AP71" si="17">AG62+AM61</f>
        <v>0</v>
      </c>
      <c r="AQ62" s="26"/>
      <c r="AR62" s="26"/>
      <c r="AS62" s="26"/>
      <c r="AT62" s="26"/>
      <c r="AU62" s="26"/>
      <c r="AV62" s="26"/>
      <c r="AW62" s="26"/>
      <c r="AX62" s="26"/>
      <c r="AY62" s="26"/>
      <c r="AZ62" s="26"/>
      <c r="BA62" s="26"/>
      <c r="BB62" s="26"/>
      <c r="BC62" s="26"/>
      <c r="BD62" s="26"/>
      <c r="BE62" s="26"/>
      <c r="BF62" s="26"/>
      <c r="BG62" s="26"/>
      <c r="BH62" s="26"/>
      <c r="BI62" s="26"/>
      <c r="BJ62" s="26"/>
    </row>
    <row r="63" spans="1:62" ht="12.75" customHeight="1">
      <c r="A63" s="1311"/>
      <c r="B63" s="1312"/>
      <c r="C63" s="1312"/>
      <c r="D63" s="1312"/>
      <c r="E63" s="1312"/>
      <c r="F63" s="1312"/>
      <c r="G63" s="1224"/>
      <c r="H63" s="1212" t="str">
        <f>"2."</f>
        <v>2.</v>
      </c>
      <c r="I63" s="1076"/>
      <c r="J63" s="1076"/>
      <c r="K63" s="1163" t="s">
        <v>113</v>
      </c>
      <c r="L63" s="1076"/>
      <c r="M63" s="1076"/>
      <c r="N63" s="1076"/>
      <c r="O63" s="1076"/>
      <c r="P63" s="1076"/>
      <c r="Q63" s="1076"/>
      <c r="R63" s="1076"/>
      <c r="S63" s="1076"/>
      <c r="T63" s="1076"/>
      <c r="U63" s="1076"/>
      <c r="V63" s="1076"/>
      <c r="W63" s="1076"/>
      <c r="X63" s="1076"/>
      <c r="Y63" s="1076"/>
      <c r="Z63" s="1076"/>
      <c r="AA63" s="1076"/>
      <c r="AB63" s="1076"/>
      <c r="AC63" s="1076"/>
      <c r="AD63" s="1076"/>
      <c r="AE63" s="1076"/>
      <c r="AF63" s="176"/>
      <c r="AG63" s="360"/>
      <c r="AH63" s="1327"/>
      <c r="AI63" s="1328"/>
      <c r="AJ63" s="1326"/>
      <c r="AK63" s="649"/>
      <c r="AL63" s="594"/>
      <c r="AM63" s="580"/>
      <c r="AN63" s="1264"/>
      <c r="AO63" s="594"/>
      <c r="AP63" s="61">
        <f t="shared" si="17"/>
        <v>0</v>
      </c>
      <c r="AQ63" s="26"/>
      <c r="AR63" s="26"/>
      <c r="AS63" s="26"/>
      <c r="AT63" s="26"/>
      <c r="AU63" s="26"/>
      <c r="AV63" s="26"/>
      <c r="AW63" s="26"/>
      <c r="AX63" s="26"/>
      <c r="AY63" s="26"/>
      <c r="AZ63" s="26"/>
      <c r="BA63" s="26"/>
      <c r="BB63" s="26"/>
      <c r="BC63" s="26"/>
      <c r="BD63" s="26"/>
      <c r="BE63" s="26"/>
      <c r="BF63" s="26"/>
      <c r="BG63" s="26"/>
      <c r="BH63" s="26"/>
      <c r="BI63" s="26"/>
      <c r="BJ63" s="26"/>
    </row>
    <row r="64" spans="1:62" ht="12.75" customHeight="1">
      <c r="A64" s="1311"/>
      <c r="B64" s="1312"/>
      <c r="C64" s="1312"/>
      <c r="D64" s="1312"/>
      <c r="E64" s="1312"/>
      <c r="F64" s="1312"/>
      <c r="G64" s="1224"/>
      <c r="H64" s="1212" t="str">
        <f>"3."</f>
        <v>3.</v>
      </c>
      <c r="I64" s="1076"/>
      <c r="J64" s="1076"/>
      <c r="K64" s="1157" t="s">
        <v>91</v>
      </c>
      <c r="L64" s="1076"/>
      <c r="M64" s="1076"/>
      <c r="N64" s="1076"/>
      <c r="O64" s="1076"/>
      <c r="P64" s="1076"/>
      <c r="Q64" s="1076"/>
      <c r="R64" s="1076"/>
      <c r="S64" s="1076"/>
      <c r="T64" s="1076"/>
      <c r="U64" s="1076"/>
      <c r="V64" s="1076"/>
      <c r="W64" s="1076"/>
      <c r="X64" s="1076"/>
      <c r="Y64" s="1076"/>
      <c r="Z64" s="1076"/>
      <c r="AA64" s="1076"/>
      <c r="AB64" s="1076"/>
      <c r="AC64" s="1076"/>
      <c r="AD64" s="1076"/>
      <c r="AE64" s="1076"/>
      <c r="AF64" s="1076"/>
      <c r="AG64" s="360"/>
      <c r="AH64" s="1327"/>
      <c r="AI64" s="1328"/>
      <c r="AJ64" s="1326"/>
      <c r="AK64" s="649"/>
      <c r="AL64" s="594"/>
      <c r="AM64" s="580"/>
      <c r="AN64" s="1264"/>
      <c r="AO64" s="594"/>
      <c r="AP64" s="61">
        <f t="shared" si="17"/>
        <v>0</v>
      </c>
      <c r="AQ64" s="26"/>
      <c r="AR64" s="26"/>
      <c r="AS64" s="26"/>
      <c r="AT64" s="26"/>
      <c r="AU64" s="26"/>
      <c r="AV64" s="26"/>
      <c r="AW64" s="26"/>
      <c r="AX64" s="26"/>
      <c r="AY64" s="26"/>
      <c r="AZ64" s="26"/>
      <c r="BA64" s="26"/>
      <c r="BB64" s="26"/>
      <c r="BC64" s="26"/>
      <c r="BD64" s="26"/>
      <c r="BE64" s="26"/>
      <c r="BF64" s="26"/>
      <c r="BG64" s="26"/>
      <c r="BH64" s="26"/>
      <c r="BI64" s="26"/>
      <c r="BJ64" s="26"/>
    </row>
    <row r="65" spans="1:62" ht="12.75" customHeight="1">
      <c r="A65" s="1311"/>
      <c r="B65" s="1312"/>
      <c r="C65" s="1312"/>
      <c r="D65" s="1312"/>
      <c r="E65" s="1312"/>
      <c r="F65" s="1312"/>
      <c r="G65" s="1224"/>
      <c r="H65" s="1212" t="str">
        <f>"4."</f>
        <v>4.</v>
      </c>
      <c r="I65" s="1076"/>
      <c r="J65" s="1076"/>
      <c r="K65" s="1157" t="s">
        <v>114</v>
      </c>
      <c r="L65" s="1076"/>
      <c r="M65" s="1076"/>
      <c r="N65" s="1076"/>
      <c r="O65" s="1076"/>
      <c r="P65" s="1076"/>
      <c r="Q65" s="1076"/>
      <c r="R65" s="1076"/>
      <c r="S65" s="1076"/>
      <c r="T65" s="1076"/>
      <c r="U65" s="1076"/>
      <c r="V65" s="1076"/>
      <c r="W65" s="1076"/>
      <c r="X65" s="1076"/>
      <c r="Y65" s="1076"/>
      <c r="Z65" s="1076"/>
      <c r="AA65" s="1076"/>
      <c r="AB65" s="1076"/>
      <c r="AC65" s="1076"/>
      <c r="AD65" s="1076"/>
      <c r="AE65" s="1076"/>
      <c r="AF65" s="1076"/>
      <c r="AG65" s="360"/>
      <c r="AH65" s="1327"/>
      <c r="AI65" s="1328"/>
      <c r="AJ65" s="1326"/>
      <c r="AK65" s="649"/>
      <c r="AL65" s="594"/>
      <c r="AM65" s="580"/>
      <c r="AN65" s="1264"/>
      <c r="AO65" s="594"/>
      <c r="AP65" s="61">
        <f t="shared" si="17"/>
        <v>0</v>
      </c>
      <c r="AQ65" s="26"/>
      <c r="AR65" s="26"/>
      <c r="AS65" s="26"/>
      <c r="AT65" s="26"/>
      <c r="AU65" s="26"/>
      <c r="AV65" s="26"/>
      <c r="AW65" s="26"/>
      <c r="AX65" s="26"/>
      <c r="AY65" s="26"/>
      <c r="AZ65" s="26"/>
      <c r="BA65" s="26"/>
      <c r="BB65" s="26"/>
      <c r="BC65" s="26"/>
      <c r="BD65" s="26"/>
      <c r="BE65" s="26"/>
      <c r="BF65" s="26"/>
      <c r="BG65" s="26"/>
      <c r="BH65" s="26"/>
      <c r="BI65" s="26"/>
      <c r="BJ65" s="26"/>
    </row>
    <row r="66" spans="1:62" ht="12.75" customHeight="1">
      <c r="A66" s="1311"/>
      <c r="B66" s="1117"/>
      <c r="C66" s="1117"/>
      <c r="D66" s="1117"/>
      <c r="E66" s="1117"/>
      <c r="F66" s="1117"/>
      <c r="G66" s="1224"/>
      <c r="H66" s="1212" t="str">
        <f>"5."</f>
        <v>5.</v>
      </c>
      <c r="I66" s="1076"/>
      <c r="J66" s="1076"/>
      <c r="K66" s="1164" t="str">
        <f>'Year 3'!K66:AF66</f>
        <v>Subaward/Consortium (1)</v>
      </c>
      <c r="L66" s="1063"/>
      <c r="M66" s="1063"/>
      <c r="N66" s="1063"/>
      <c r="O66" s="1063"/>
      <c r="P66" s="1063"/>
      <c r="Q66" s="1063"/>
      <c r="R66" s="1063"/>
      <c r="S66" s="1063"/>
      <c r="T66" s="1063"/>
      <c r="U66" s="1063"/>
      <c r="V66" s="1063"/>
      <c r="W66" s="1063"/>
      <c r="X66" s="1063"/>
      <c r="Y66" s="1063"/>
      <c r="Z66" s="1063"/>
      <c r="AA66" s="1063"/>
      <c r="AB66" s="1063"/>
      <c r="AC66" s="1063"/>
      <c r="AD66" s="1063"/>
      <c r="AE66" s="1063"/>
      <c r="AF66" s="1063"/>
      <c r="AG66" s="360"/>
      <c r="AH66" s="1327"/>
      <c r="AI66" s="1328"/>
      <c r="AJ66" s="1326"/>
      <c r="AK66" s="649"/>
      <c r="AL66" s="704"/>
      <c r="AM66" s="705"/>
      <c r="AN66" s="1264"/>
      <c r="AO66" s="579"/>
      <c r="AP66" s="633">
        <f t="shared" si="17"/>
        <v>0</v>
      </c>
      <c r="AQ66" s="26"/>
      <c r="AR66" s="26"/>
      <c r="AS66" s="26"/>
      <c r="AT66" s="26"/>
      <c r="AU66" s="26"/>
      <c r="AV66" s="26"/>
      <c r="AW66" s="26"/>
      <c r="AX66" s="26"/>
      <c r="AY66" s="26"/>
      <c r="AZ66" s="26"/>
      <c r="BA66" s="26"/>
      <c r="BB66" s="26"/>
      <c r="BC66" s="26"/>
      <c r="BD66" s="26"/>
      <c r="BE66" s="26"/>
      <c r="BF66" s="26"/>
      <c r="BG66" s="26"/>
      <c r="BH66" s="26"/>
      <c r="BI66" s="26"/>
      <c r="BJ66" s="26"/>
    </row>
    <row r="67" spans="1:62" ht="11.25" customHeight="1" outlineLevel="1">
      <c r="A67" s="240"/>
      <c r="B67" s="198"/>
      <c r="C67" s="198"/>
      <c r="D67" s="198"/>
      <c r="E67" s="198"/>
      <c r="F67" s="198"/>
      <c r="G67" s="241"/>
      <c r="H67" s="1212" t="str">
        <f>"6."</f>
        <v>6.</v>
      </c>
      <c r="I67" s="1076"/>
      <c r="J67" s="1076"/>
      <c r="K67" s="1164" t="str">
        <f>'Year 3'!K67:AF67</f>
        <v>Subaward/Consortium (2)</v>
      </c>
      <c r="L67" s="1063"/>
      <c r="M67" s="1063"/>
      <c r="N67" s="1063"/>
      <c r="O67" s="1063"/>
      <c r="P67" s="1063"/>
      <c r="Q67" s="1063"/>
      <c r="R67" s="1063"/>
      <c r="S67" s="1063"/>
      <c r="T67" s="1063"/>
      <c r="U67" s="1063"/>
      <c r="V67" s="1063"/>
      <c r="W67" s="1063"/>
      <c r="X67" s="1063"/>
      <c r="Y67" s="1063"/>
      <c r="Z67" s="1063"/>
      <c r="AA67" s="1063"/>
      <c r="AB67" s="1063"/>
      <c r="AC67" s="1063"/>
      <c r="AD67" s="1063"/>
      <c r="AE67" s="1063"/>
      <c r="AF67" s="1063"/>
      <c r="AG67" s="360"/>
      <c r="AH67" s="1327"/>
      <c r="AI67" s="1328"/>
      <c r="AJ67" s="1326"/>
      <c r="AK67" s="649"/>
      <c r="AL67" s="704"/>
      <c r="AM67" s="705"/>
      <c r="AN67" s="1264"/>
      <c r="AO67" s="594"/>
      <c r="AP67" s="61">
        <f t="shared" si="17"/>
        <v>0</v>
      </c>
      <c r="AQ67" s="26"/>
      <c r="AR67" s="26"/>
      <c r="AS67" s="26"/>
      <c r="AT67" s="26"/>
      <c r="AU67" s="26"/>
      <c r="AV67" s="26"/>
      <c r="AW67" s="26"/>
      <c r="AX67" s="26"/>
      <c r="AY67" s="26"/>
      <c r="AZ67" s="26"/>
      <c r="BA67" s="26"/>
      <c r="BB67" s="26"/>
      <c r="BC67" s="26"/>
      <c r="BD67" s="26"/>
      <c r="BE67" s="26"/>
      <c r="BF67" s="26"/>
      <c r="BG67" s="26"/>
      <c r="BH67" s="26"/>
      <c r="BI67" s="26"/>
      <c r="BJ67" s="26"/>
    </row>
    <row r="68" spans="1:62" ht="11.25" customHeight="1" outlineLevel="1">
      <c r="A68" s="240"/>
      <c r="B68" s="198"/>
      <c r="C68" s="198"/>
      <c r="D68" s="198"/>
      <c r="E68" s="198"/>
      <c r="F68" s="198"/>
      <c r="G68" s="241"/>
      <c r="H68" s="1212" t="str">
        <f>"7."</f>
        <v>7.</v>
      </c>
      <c r="I68" s="1076"/>
      <c r="J68" s="1076"/>
      <c r="K68" s="1164" t="str">
        <f>'Year 3'!K68:AF68</f>
        <v>Subaward/Consortium (3)</v>
      </c>
      <c r="L68" s="1063"/>
      <c r="M68" s="1063"/>
      <c r="N68" s="1063"/>
      <c r="O68" s="1063"/>
      <c r="P68" s="1063"/>
      <c r="Q68" s="1063"/>
      <c r="R68" s="1063"/>
      <c r="S68" s="1063"/>
      <c r="T68" s="1063"/>
      <c r="U68" s="1063"/>
      <c r="V68" s="1063"/>
      <c r="W68" s="1063"/>
      <c r="X68" s="1063"/>
      <c r="Y68" s="1063"/>
      <c r="Z68" s="1063"/>
      <c r="AA68" s="1063"/>
      <c r="AB68" s="1063"/>
      <c r="AC68" s="1063"/>
      <c r="AD68" s="1063"/>
      <c r="AE68" s="1063"/>
      <c r="AF68" s="1063"/>
      <c r="AG68" s="360"/>
      <c r="AH68" s="1327"/>
      <c r="AI68" s="1328"/>
      <c r="AJ68" s="1326"/>
      <c r="AK68" s="649"/>
      <c r="AL68" s="594"/>
      <c r="AM68" s="580"/>
      <c r="AN68" s="1264"/>
      <c r="AO68" s="594"/>
      <c r="AP68" s="61">
        <f t="shared" si="17"/>
        <v>0</v>
      </c>
      <c r="AQ68" s="26"/>
      <c r="AR68" s="26"/>
      <c r="AS68" s="26"/>
      <c r="AT68" s="26"/>
      <c r="AU68" s="26"/>
      <c r="AV68" s="26"/>
      <c r="AW68" s="26"/>
      <c r="AX68" s="26"/>
      <c r="AY68" s="26"/>
      <c r="AZ68" s="26"/>
      <c r="BA68" s="26"/>
      <c r="BB68" s="26"/>
      <c r="BC68" s="26"/>
      <c r="BD68" s="26"/>
      <c r="BE68" s="26"/>
      <c r="BF68" s="26"/>
      <c r="BG68" s="26"/>
      <c r="BH68" s="26"/>
      <c r="BI68" s="26"/>
      <c r="BJ68" s="26"/>
    </row>
    <row r="69" spans="1:62" ht="11.25" customHeight="1" outlineLevel="1">
      <c r="A69" s="240"/>
      <c r="B69" s="198"/>
      <c r="C69" s="198"/>
      <c r="D69" s="198"/>
      <c r="E69" s="198"/>
      <c r="F69" s="198"/>
      <c r="G69" s="241"/>
      <c r="H69" s="1212" t="str">
        <f>"8."</f>
        <v>8.</v>
      </c>
      <c r="I69" s="1076"/>
      <c r="J69" s="1076"/>
      <c r="K69" s="1164" t="str">
        <f>'Year 3'!K69:AF69</f>
        <v>Subaward/Consortium (4)</v>
      </c>
      <c r="L69" s="1063"/>
      <c r="M69" s="1063"/>
      <c r="N69" s="1063"/>
      <c r="O69" s="1063"/>
      <c r="P69" s="1063"/>
      <c r="Q69" s="1063"/>
      <c r="R69" s="1063"/>
      <c r="S69" s="1063"/>
      <c r="T69" s="1063"/>
      <c r="U69" s="1063"/>
      <c r="V69" s="1063"/>
      <c r="W69" s="1063"/>
      <c r="X69" s="1063"/>
      <c r="Y69" s="1063"/>
      <c r="Z69" s="1063"/>
      <c r="AA69" s="1063"/>
      <c r="AB69" s="1063"/>
      <c r="AC69" s="1063"/>
      <c r="AD69" s="1063"/>
      <c r="AE69" s="1063"/>
      <c r="AF69" s="1063"/>
      <c r="AG69" s="360"/>
      <c r="AH69" s="1327"/>
      <c r="AI69" s="1328"/>
      <c r="AJ69" s="1326"/>
      <c r="AK69" s="649"/>
      <c r="AL69" s="594"/>
      <c r="AM69" s="580"/>
      <c r="AN69" s="1264"/>
      <c r="AO69" s="594"/>
      <c r="AP69" s="61">
        <f t="shared" si="17"/>
        <v>0</v>
      </c>
      <c r="AQ69" s="26"/>
      <c r="AR69" s="26"/>
      <c r="AS69" s="26"/>
      <c r="AT69" s="26"/>
      <c r="AU69" s="26"/>
      <c r="AV69" s="26"/>
      <c r="AW69" s="26"/>
      <c r="AX69" s="26"/>
      <c r="AY69" s="26"/>
      <c r="AZ69" s="26"/>
      <c r="BA69" s="26"/>
      <c r="BB69" s="26"/>
      <c r="BC69" s="26"/>
      <c r="BD69" s="26"/>
      <c r="BE69" s="26"/>
      <c r="BF69" s="26"/>
      <c r="BG69" s="26"/>
      <c r="BH69" s="26"/>
      <c r="BI69" s="26"/>
      <c r="BJ69" s="26"/>
    </row>
    <row r="70" spans="1:62" ht="11.25" customHeight="1" outlineLevel="1">
      <c r="A70" s="240"/>
      <c r="B70" s="198"/>
      <c r="C70" s="198"/>
      <c r="D70" s="198"/>
      <c r="E70" s="198"/>
      <c r="F70" s="198"/>
      <c r="G70" s="241"/>
      <c r="H70" s="1212" t="str">
        <f>"9."</f>
        <v>9.</v>
      </c>
      <c r="I70" s="1076"/>
      <c r="J70" s="1076"/>
      <c r="K70" s="1164" t="str">
        <f>'Year 3'!K70:AF70</f>
        <v xml:space="preserve">Subaward/Consortium (5) </v>
      </c>
      <c r="L70" s="1063"/>
      <c r="M70" s="1063"/>
      <c r="N70" s="1063"/>
      <c r="O70" s="1063"/>
      <c r="P70" s="1063"/>
      <c r="Q70" s="1063"/>
      <c r="R70" s="1063"/>
      <c r="S70" s="1063"/>
      <c r="T70" s="1063"/>
      <c r="U70" s="1063"/>
      <c r="V70" s="1063"/>
      <c r="W70" s="1063"/>
      <c r="X70" s="1063"/>
      <c r="Y70" s="1063"/>
      <c r="Z70" s="1063"/>
      <c r="AA70" s="1063"/>
      <c r="AB70" s="1063"/>
      <c r="AC70" s="1063"/>
      <c r="AD70" s="1063"/>
      <c r="AE70" s="1063"/>
      <c r="AF70" s="1063"/>
      <c r="AG70" s="360"/>
      <c r="AH70" s="1327"/>
      <c r="AI70" s="1328"/>
      <c r="AJ70" s="1326"/>
      <c r="AK70" s="649"/>
      <c r="AL70" s="704"/>
      <c r="AM70" s="705"/>
      <c r="AN70" s="1264"/>
      <c r="AO70" s="594"/>
      <c r="AP70" s="61">
        <f t="shared" si="17"/>
        <v>0</v>
      </c>
      <c r="AQ70" s="26"/>
      <c r="AR70" s="26"/>
      <c r="AS70" s="26"/>
      <c r="AT70" s="26"/>
      <c r="AU70" s="26"/>
      <c r="AV70" s="26"/>
      <c r="AW70" s="26"/>
      <c r="AX70" s="26"/>
      <c r="AY70" s="26"/>
      <c r="AZ70" s="26"/>
      <c r="BA70" s="26"/>
      <c r="BB70" s="26"/>
      <c r="BC70" s="26"/>
      <c r="BD70" s="26"/>
      <c r="BE70" s="26"/>
      <c r="BF70" s="26"/>
      <c r="BG70" s="26"/>
      <c r="BH70" s="26"/>
      <c r="BI70" s="26"/>
      <c r="BJ70" s="26"/>
    </row>
    <row r="71" spans="1:62" ht="12.75" customHeight="1">
      <c r="A71" s="242"/>
      <c r="B71" s="243"/>
      <c r="C71" s="243"/>
      <c r="D71" s="243"/>
      <c r="E71" s="243"/>
      <c r="F71" s="243"/>
      <c r="G71" s="226"/>
      <c r="H71" s="1151" t="str">
        <f>"10."</f>
        <v>10.</v>
      </c>
      <c r="I71" s="1104"/>
      <c r="J71" s="1104"/>
      <c r="K71" s="1185" t="str">
        <f>'Year 4'!K71:AF71</f>
        <v xml:space="preserve">RA Tuition/Fees/Non IDC Bearing Expenses </v>
      </c>
      <c r="L71" s="1106"/>
      <c r="M71" s="1106"/>
      <c r="N71" s="1106"/>
      <c r="O71" s="1106"/>
      <c r="P71" s="1106"/>
      <c r="Q71" s="1106"/>
      <c r="R71" s="1106"/>
      <c r="S71" s="1106"/>
      <c r="T71" s="1106"/>
      <c r="U71" s="1106"/>
      <c r="V71" s="1106"/>
      <c r="W71" s="1106"/>
      <c r="X71" s="1106"/>
      <c r="Y71" s="1106"/>
      <c r="Z71" s="1106"/>
      <c r="AA71" s="1106"/>
      <c r="AB71" s="1106"/>
      <c r="AC71" s="1106"/>
      <c r="AD71" s="1106"/>
      <c r="AE71" s="1106"/>
      <c r="AF71" s="1106"/>
      <c r="AG71" s="361"/>
      <c r="AH71" s="1327"/>
      <c r="AI71" s="1328"/>
      <c r="AJ71" s="1326"/>
      <c r="AK71" s="649"/>
      <c r="AL71" s="704"/>
      <c r="AM71" s="705"/>
      <c r="AN71" s="1264"/>
      <c r="AO71" s="594"/>
      <c r="AP71" s="61">
        <f t="shared" si="17"/>
        <v>0</v>
      </c>
      <c r="AQ71" s="26"/>
      <c r="AR71" s="26"/>
      <c r="AS71" s="26"/>
      <c r="AT71" s="26"/>
      <c r="AU71" s="26"/>
      <c r="AV71" s="26"/>
      <c r="AW71" s="26"/>
      <c r="AX71" s="26"/>
      <c r="AY71" s="26"/>
      <c r="AZ71" s="26"/>
      <c r="BA71" s="26"/>
      <c r="BB71" s="26"/>
      <c r="BC71" s="26"/>
      <c r="BD71" s="26"/>
      <c r="BE71" s="26"/>
      <c r="BF71" s="26"/>
      <c r="BG71" s="26"/>
      <c r="BH71" s="26"/>
      <c r="BI71" s="26"/>
      <c r="BJ71" s="26"/>
    </row>
    <row r="72" spans="1:62" ht="12.75" customHeight="1" thickBot="1">
      <c r="A72" s="1143" t="s">
        <v>97</v>
      </c>
      <c r="B72" s="1144"/>
      <c r="C72" s="1144"/>
      <c r="D72" s="1144"/>
      <c r="E72" s="1144"/>
      <c r="F72" s="1144"/>
      <c r="G72" s="1144"/>
      <c r="H72" s="1144"/>
      <c r="I72" s="1144"/>
      <c r="J72" s="1144"/>
      <c r="K72" s="1144"/>
      <c r="L72" s="1144"/>
      <c r="M72" s="1144"/>
      <c r="N72" s="1144"/>
      <c r="O72" s="1144"/>
      <c r="P72" s="1144"/>
      <c r="Q72" s="1144"/>
      <c r="R72" s="1144"/>
      <c r="S72" s="1144"/>
      <c r="T72" s="1144"/>
      <c r="U72" s="1144"/>
      <c r="V72" s="1144"/>
      <c r="W72" s="1144"/>
      <c r="X72" s="1144"/>
      <c r="Y72" s="1144"/>
      <c r="Z72" s="1144"/>
      <c r="AA72" s="1144"/>
      <c r="AB72" s="1144"/>
      <c r="AC72" s="1144"/>
      <c r="AD72" s="1144"/>
      <c r="AE72" s="1144"/>
      <c r="AF72" s="1261"/>
      <c r="AG72" s="194">
        <f>SUM(AG62:AG71)</f>
        <v>0</v>
      </c>
      <c r="AH72" s="1327"/>
      <c r="AI72" s="1328"/>
      <c r="AJ72" s="1326"/>
      <c r="AK72" s="649"/>
      <c r="AL72" s="594"/>
      <c r="AM72" s="634">
        <f>SUM(AM62:AM71)</f>
        <v>0</v>
      </c>
      <c r="AN72" s="1264"/>
      <c r="AO72" s="594"/>
      <c r="AP72" s="473">
        <f>SUM(AP62:AP71)</f>
        <v>0</v>
      </c>
      <c r="AQ72" s="26"/>
      <c r="AR72" s="26"/>
      <c r="AS72" s="26"/>
      <c r="AT72" s="26"/>
      <c r="AU72" s="26"/>
      <c r="AV72" s="26"/>
      <c r="AW72" s="26"/>
      <c r="AX72" s="26"/>
      <c r="AY72" s="26"/>
      <c r="AZ72" s="26"/>
      <c r="BA72" s="26"/>
      <c r="BB72" s="26"/>
      <c r="BC72" s="26"/>
      <c r="BD72" s="26"/>
      <c r="BE72" s="26"/>
      <c r="BF72" s="26"/>
      <c r="BG72" s="26"/>
      <c r="BH72" s="26"/>
      <c r="BI72" s="26"/>
      <c r="BJ72" s="26"/>
    </row>
    <row r="73" spans="1:62" ht="12.75" customHeight="1" thickBot="1">
      <c r="A73" s="1318" t="s">
        <v>98</v>
      </c>
      <c r="B73" s="1147"/>
      <c r="C73" s="1147"/>
      <c r="D73" s="1147"/>
      <c r="E73" s="1147"/>
      <c r="F73" s="1147"/>
      <c r="G73" s="1147"/>
      <c r="H73" s="1147"/>
      <c r="I73" s="1147"/>
      <c r="J73" s="1147"/>
      <c r="K73" s="1147"/>
      <c r="L73" s="1147"/>
      <c r="M73" s="1147"/>
      <c r="N73" s="1147"/>
      <c r="O73" s="1147"/>
      <c r="P73" s="1147"/>
      <c r="Q73" s="1147"/>
      <c r="R73" s="1147"/>
      <c r="S73" s="1147"/>
      <c r="T73" s="1147"/>
      <c r="U73" s="1147"/>
      <c r="V73" s="1147"/>
      <c r="W73" s="1147"/>
      <c r="X73" s="1147"/>
      <c r="Y73" s="1147"/>
      <c r="Z73" s="1147"/>
      <c r="AA73" s="1147"/>
      <c r="AB73" s="1147"/>
      <c r="AC73" s="1147"/>
      <c r="AD73" s="1147"/>
      <c r="AE73" s="1147"/>
      <c r="AF73" s="1147"/>
      <c r="AG73" s="659">
        <f>SUM(AG36,AG48,AG52,AG60,AG72)</f>
        <v>0</v>
      </c>
      <c r="AH73" s="1327"/>
      <c r="AI73" s="1328"/>
      <c r="AJ73" s="1326"/>
      <c r="AK73" s="649"/>
      <c r="AL73" s="594"/>
      <c r="AM73" s="83">
        <f>SUM(AM36,AM48,AM52,AM60,AM72)</f>
        <v>0</v>
      </c>
      <c r="AN73" s="1264"/>
      <c r="AO73" s="594"/>
      <c r="AP73" s="83">
        <f>SUM(AP36,AP48,AP52,AP60,AP72)</f>
        <v>0</v>
      </c>
      <c r="AQ73" s="26"/>
      <c r="AR73" s="26"/>
      <c r="AS73" s="26"/>
      <c r="AT73" s="26"/>
      <c r="AU73" s="26"/>
      <c r="AV73" s="26"/>
      <c r="AW73" s="26"/>
      <c r="AX73" s="26"/>
      <c r="AY73" s="26"/>
      <c r="AZ73" s="26"/>
      <c r="BA73" s="26"/>
      <c r="BB73" s="26"/>
      <c r="BC73" s="26"/>
      <c r="BD73" s="26"/>
      <c r="BE73" s="26"/>
      <c r="BF73" s="26"/>
      <c r="BG73" s="26"/>
      <c r="BH73" s="26"/>
      <c r="BI73" s="26"/>
      <c r="BJ73" s="26"/>
    </row>
    <row r="74" spans="1:62" ht="11.25" customHeight="1">
      <c r="A74" s="1110" t="s">
        <v>99</v>
      </c>
      <c r="B74" s="1111"/>
      <c r="C74" s="1111"/>
      <c r="D74" s="1111"/>
      <c r="E74" s="1111"/>
      <c r="F74" s="1111"/>
      <c r="G74" s="1111"/>
      <c r="H74" s="1111"/>
      <c r="I74" s="1111"/>
      <c r="J74" s="1111"/>
      <c r="K74" s="1111"/>
      <c r="L74" s="1111"/>
      <c r="M74" s="1111"/>
      <c r="N74" s="1111"/>
      <c r="O74" s="1111"/>
      <c r="P74" s="1111"/>
      <c r="Q74" s="1111"/>
      <c r="R74" s="1111"/>
      <c r="S74" s="1111"/>
      <c r="T74" s="1111"/>
      <c r="U74" s="1111"/>
      <c r="V74" s="1111"/>
      <c r="W74" s="1111"/>
      <c r="X74" s="1111"/>
      <c r="Y74" s="1111"/>
      <c r="Z74" s="1111"/>
      <c r="AA74" s="1111"/>
      <c r="AB74" s="1111"/>
      <c r="AC74" s="1111"/>
      <c r="AD74" s="1111"/>
      <c r="AE74" s="1111"/>
      <c r="AF74" s="171"/>
      <c r="AG74" s="660"/>
      <c r="AH74" s="1327"/>
      <c r="AI74" s="1328"/>
      <c r="AJ74" s="1326"/>
      <c r="AK74" s="649"/>
      <c r="AL74" s="704"/>
      <c r="AM74" s="666"/>
      <c r="AN74" s="1264"/>
      <c r="AO74" s="594"/>
      <c r="AP74" s="584"/>
      <c r="AQ74" s="26"/>
      <c r="AR74" s="26"/>
      <c r="AS74" s="26"/>
      <c r="AT74" s="26"/>
      <c r="AU74" s="26"/>
      <c r="AV74" s="26"/>
      <c r="AW74" s="26"/>
      <c r="AX74" s="26"/>
      <c r="AY74" s="26"/>
      <c r="AZ74" s="26"/>
      <c r="BA74" s="26"/>
      <c r="BB74" s="26"/>
      <c r="BC74" s="26"/>
      <c r="BD74" s="26"/>
      <c r="BE74" s="26"/>
      <c r="BF74" s="26"/>
      <c r="BG74" s="26"/>
      <c r="BH74" s="26"/>
      <c r="BI74" s="26"/>
      <c r="BJ74" s="26"/>
    </row>
    <row r="75" spans="1:62" ht="12.75" customHeight="1">
      <c r="A75" s="1042"/>
      <c r="B75" s="1220"/>
      <c r="C75" s="1220"/>
      <c r="D75" s="1220"/>
      <c r="E75" s="1220"/>
      <c r="F75" s="1220"/>
      <c r="G75" s="1221"/>
      <c r="H75" s="1340" t="s">
        <v>100</v>
      </c>
      <c r="I75" s="1134"/>
      <c r="J75" s="1134"/>
      <c r="K75" s="1134"/>
      <c r="L75" s="1134"/>
      <c r="M75" s="1134"/>
      <c r="N75" s="1134"/>
      <c r="O75" s="1134"/>
      <c r="P75" s="1134"/>
      <c r="Q75" s="1134"/>
      <c r="R75" s="1134"/>
      <c r="S75" s="1134"/>
      <c r="T75" s="1134"/>
      <c r="U75" s="1134"/>
      <c r="V75" s="1134"/>
      <c r="W75" s="1272"/>
      <c r="X75" s="1342" t="s">
        <v>118</v>
      </c>
      <c r="Y75" s="1134"/>
      <c r="Z75" s="1134"/>
      <c r="AA75" s="1134"/>
      <c r="AB75" s="1134"/>
      <c r="AC75" s="1272"/>
      <c r="AD75" s="1342" t="s">
        <v>103</v>
      </c>
      <c r="AE75" s="1134"/>
      <c r="AF75" s="1134"/>
      <c r="AG75" s="661" t="s">
        <v>104</v>
      </c>
      <c r="AH75" s="1327"/>
      <c r="AI75" s="1328"/>
      <c r="AJ75" s="1326"/>
      <c r="AK75" s="651" t="s">
        <v>103</v>
      </c>
      <c r="AL75" s="594"/>
      <c r="AM75" s="706" t="s">
        <v>104</v>
      </c>
      <c r="AN75" s="1264"/>
      <c r="AO75" s="594"/>
      <c r="AP75" s="706" t="s">
        <v>104</v>
      </c>
      <c r="AQ75" s="26"/>
      <c r="AR75" s="26"/>
      <c r="AS75" s="26"/>
      <c r="AT75" s="26"/>
      <c r="AU75" s="26"/>
      <c r="AV75" s="26"/>
      <c r="AW75" s="26"/>
      <c r="AX75" s="26"/>
      <c r="AY75" s="26"/>
      <c r="AZ75" s="26"/>
      <c r="BA75" s="26"/>
      <c r="BB75" s="26"/>
      <c r="BC75" s="26"/>
      <c r="BD75" s="26"/>
      <c r="BE75" s="26"/>
      <c r="BF75" s="26"/>
      <c r="BG75" s="26"/>
      <c r="BH75" s="26"/>
      <c r="BI75" s="26"/>
      <c r="BJ75" s="26"/>
    </row>
    <row r="76" spans="1:62" ht="12.75" customHeight="1">
      <c r="A76" s="1311"/>
      <c r="B76" s="1312"/>
      <c r="C76" s="1312"/>
      <c r="D76" s="1312"/>
      <c r="E76" s="1312"/>
      <c r="F76" s="1312"/>
      <c r="G76" s="1224"/>
      <c r="H76" s="1149" t="str">
        <f>"1."</f>
        <v>1.</v>
      </c>
      <c r="I76" s="1069"/>
      <c r="J76" s="1069"/>
      <c r="K76" s="1351" t="s">
        <v>105</v>
      </c>
      <c r="L76" s="1352"/>
      <c r="M76" s="1352"/>
      <c r="N76" s="1352"/>
      <c r="O76" s="1352"/>
      <c r="P76" s="1352"/>
      <c r="Q76" s="1352"/>
      <c r="R76" s="1352"/>
      <c r="S76" s="1352"/>
      <c r="T76" s="1352"/>
      <c r="U76" s="1352"/>
      <c r="V76" s="1352"/>
      <c r="W76" s="1353"/>
      <c r="X76" s="1354">
        <v>0.56499999999999995</v>
      </c>
      <c r="Y76" s="1352"/>
      <c r="Z76" s="1352"/>
      <c r="AA76" s="1352"/>
      <c r="AB76" s="1352"/>
      <c r="AC76" s="1353"/>
      <c r="AD76" s="1348">
        <f>IF(K76="Modified Total Direct Costs (MTDC)",(AG73-AG48-AG60-AG66-AG67-AG68-AG69-AG70-AG71)+SUM(AH66:AH70),IF(K76="Total Direct Costs (TDC)",AG73,IF(K76="DOD Contract",(AG73-AG48-AG60-AG66-AG67-AG68-AG69-AG70-AG71)+SUM(AH66:AH70))))</f>
        <v>0</v>
      </c>
      <c r="AE76" s="1349"/>
      <c r="AF76" s="1349"/>
      <c r="AG76" s="662">
        <f t="shared" ref="AG76:AG77" si="18">AD76*X76</f>
        <v>0</v>
      </c>
      <c r="AH76" s="1327"/>
      <c r="AI76" s="1328"/>
      <c r="AJ76" s="1326"/>
      <c r="AK76" s="88">
        <f>AM73-SUM(AM48,AM60,AM66,AM67,AM68,AM69,AM70,AM71)</f>
        <v>0</v>
      </c>
      <c r="AL76" s="637"/>
      <c r="AM76" s="558">
        <f t="shared" ref="AM76:AM77" si="19">AK76*X76</f>
        <v>0</v>
      </c>
      <c r="AN76" s="1264"/>
      <c r="AO76" s="594"/>
      <c r="AP76" s="667">
        <f t="shared" ref="AP76:AP77" si="20">AG76+AM76</f>
        <v>0</v>
      </c>
      <c r="AQ76" s="26"/>
      <c r="AR76" s="26"/>
      <c r="AS76" s="26"/>
      <c r="AT76" s="26"/>
      <c r="AU76" s="26"/>
      <c r="AV76" s="26"/>
      <c r="AW76" s="26"/>
      <c r="AX76" s="26"/>
      <c r="AY76" s="26"/>
      <c r="AZ76" s="26"/>
      <c r="BA76" s="26"/>
      <c r="BB76" s="26"/>
      <c r="BC76" s="26"/>
      <c r="BD76" s="26"/>
      <c r="BE76" s="26"/>
      <c r="BF76" s="26"/>
      <c r="BG76" s="26"/>
      <c r="BH76" s="26"/>
      <c r="BI76" s="26"/>
      <c r="BJ76" s="26"/>
    </row>
    <row r="77" spans="1:62" ht="12.75" customHeight="1">
      <c r="A77" s="1311"/>
      <c r="B77" s="1312"/>
      <c r="C77" s="1312"/>
      <c r="D77" s="1312"/>
      <c r="E77" s="1312"/>
      <c r="F77" s="1312"/>
      <c r="G77" s="1224"/>
      <c r="H77" s="1212" t="str">
        <f>"2."</f>
        <v>2.</v>
      </c>
      <c r="I77" s="1076"/>
      <c r="J77" s="1076"/>
      <c r="K77" s="1169"/>
      <c r="L77" s="1170"/>
      <c r="M77" s="1170"/>
      <c r="N77" s="1170"/>
      <c r="O77" s="1170"/>
      <c r="P77" s="1170"/>
      <c r="Q77" s="1170"/>
      <c r="R77" s="1170"/>
      <c r="S77" s="1170"/>
      <c r="T77" s="1170"/>
      <c r="U77" s="1170"/>
      <c r="V77" s="1170"/>
      <c r="W77" s="1171"/>
      <c r="X77" s="1178"/>
      <c r="Y77" s="1170"/>
      <c r="Z77" s="1170"/>
      <c r="AA77" s="1170"/>
      <c r="AB77" s="1170"/>
      <c r="AC77" s="1171"/>
      <c r="AD77" s="1337">
        <f>IF(K77="Modified Total Direct Costs (MTDC)",(AG73-AG48-AG60-AG66-AG67-AG68-AG69-AG70)+SUM(AH66:AH70),IF(K77="Total Direct Costs (TDC)",AG73,IF(K77="Salaries and Wages",AG36,0)))</f>
        <v>0</v>
      </c>
      <c r="AE77" s="1350"/>
      <c r="AF77" s="178"/>
      <c r="AG77" s="663">
        <f t="shared" si="18"/>
        <v>0</v>
      </c>
      <c r="AH77" s="1327"/>
      <c r="AI77" s="1328"/>
      <c r="AJ77" s="1326"/>
      <c r="AK77" s="105"/>
      <c r="AL77" s="652"/>
      <c r="AM77" s="644">
        <f t="shared" si="19"/>
        <v>0</v>
      </c>
      <c r="AN77" s="1264"/>
      <c r="AO77" s="594"/>
      <c r="AP77" s="668">
        <f t="shared" si="20"/>
        <v>0</v>
      </c>
      <c r="AQ77" s="26"/>
      <c r="AR77" s="26"/>
      <c r="AS77" s="26"/>
      <c r="AT77" s="26"/>
      <c r="AU77" s="26"/>
      <c r="AV77" s="26"/>
      <c r="AW77" s="26"/>
      <c r="AX77" s="26"/>
      <c r="AY77" s="26"/>
      <c r="AZ77" s="26"/>
      <c r="BA77" s="26"/>
      <c r="BB77" s="26"/>
      <c r="BC77" s="26"/>
      <c r="BD77" s="26"/>
      <c r="BE77" s="26"/>
      <c r="BF77" s="26"/>
      <c r="BG77" s="26"/>
      <c r="BH77" s="26"/>
      <c r="BI77" s="26"/>
      <c r="BJ77" s="26"/>
    </row>
    <row r="78" spans="1:62" ht="12.75" customHeight="1">
      <c r="A78" s="1311"/>
      <c r="B78" s="1117"/>
      <c r="C78" s="1117"/>
      <c r="D78" s="1117"/>
      <c r="E78" s="1117"/>
      <c r="F78" s="1117"/>
      <c r="G78" s="1224"/>
      <c r="H78" s="1339" t="s">
        <v>119</v>
      </c>
      <c r="I78" s="1104"/>
      <c r="J78" s="1104"/>
      <c r="K78" s="1104"/>
      <c r="L78" s="1104"/>
      <c r="M78" s="1104"/>
      <c r="N78" s="1104"/>
      <c r="O78" s="1104"/>
      <c r="P78" s="1104"/>
      <c r="Q78" s="1104"/>
      <c r="R78" s="1104"/>
      <c r="S78" s="1104"/>
      <c r="T78" s="1104"/>
      <c r="U78" s="1104"/>
      <c r="V78" s="1104"/>
      <c r="W78" s="1104"/>
      <c r="X78" s="1104"/>
      <c r="Y78" s="1104"/>
      <c r="Z78" s="1104"/>
      <c r="AA78" s="1104"/>
      <c r="AB78" s="1104"/>
      <c r="AC78" s="1104"/>
      <c r="AD78" s="1104"/>
      <c r="AE78" s="1104"/>
      <c r="AF78" s="179"/>
      <c r="AG78" s="664"/>
      <c r="AH78" s="1327"/>
      <c r="AI78" s="1328"/>
      <c r="AJ78" s="1326"/>
      <c r="AK78" s="669"/>
      <c r="AL78" s="586"/>
      <c r="AM78" s="607"/>
      <c r="AN78" s="1264"/>
      <c r="AO78" s="594"/>
      <c r="AP78" s="707"/>
      <c r="AQ78" s="26"/>
      <c r="AR78" s="26"/>
      <c r="AS78" s="26"/>
      <c r="AT78" s="26"/>
      <c r="AU78" s="26"/>
      <c r="AV78" s="26"/>
      <c r="AW78" s="26"/>
      <c r="AX78" s="26"/>
      <c r="AY78" s="26"/>
      <c r="AZ78" s="26"/>
      <c r="BA78" s="26"/>
      <c r="BB78" s="26"/>
      <c r="BC78" s="26"/>
      <c r="BD78" s="26"/>
      <c r="BE78" s="26"/>
      <c r="BF78" s="26"/>
      <c r="BG78" s="26"/>
      <c r="BH78" s="26"/>
      <c r="BI78" s="26"/>
      <c r="BJ78" s="26"/>
    </row>
    <row r="79" spans="1:62" ht="13.5" customHeight="1" thickBot="1">
      <c r="A79" s="1305" t="s">
        <v>108</v>
      </c>
      <c r="B79" s="1144"/>
      <c r="C79" s="1144"/>
      <c r="D79" s="1144"/>
      <c r="E79" s="1144"/>
      <c r="F79" s="1144"/>
      <c r="G79" s="1144"/>
      <c r="H79" s="1144"/>
      <c r="I79" s="1144"/>
      <c r="J79" s="1144"/>
      <c r="K79" s="1144"/>
      <c r="L79" s="1144"/>
      <c r="M79" s="1144"/>
      <c r="N79" s="1144"/>
      <c r="O79" s="1144"/>
      <c r="P79" s="1144"/>
      <c r="Q79" s="1144"/>
      <c r="R79" s="1144"/>
      <c r="S79" s="1144"/>
      <c r="T79" s="1144"/>
      <c r="U79" s="1144"/>
      <c r="V79" s="1144"/>
      <c r="W79" s="1144"/>
      <c r="X79" s="1144"/>
      <c r="Y79" s="1144"/>
      <c r="Z79" s="1144"/>
      <c r="AA79" s="1144"/>
      <c r="AB79" s="1144"/>
      <c r="AC79" s="1144"/>
      <c r="AD79" s="1144"/>
      <c r="AE79" s="1144"/>
      <c r="AF79" s="1261"/>
      <c r="AG79" s="665">
        <f>SUM(AG76:AG77)</f>
        <v>0</v>
      </c>
      <c r="AH79" s="1327"/>
      <c r="AI79" s="1328"/>
      <c r="AJ79" s="1326"/>
      <c r="AK79" s="669"/>
      <c r="AL79" s="594"/>
      <c r="AM79" s="43">
        <f>SUM(AM76:AM77)</f>
        <v>0</v>
      </c>
      <c r="AN79" s="1264"/>
      <c r="AO79" s="594"/>
      <c r="AP79" s="236">
        <f>AP76+AP77</f>
        <v>0</v>
      </c>
      <c r="AQ79" s="26"/>
      <c r="AR79" s="26"/>
      <c r="AS79" s="26"/>
      <c r="AT79" s="26"/>
      <c r="AU79" s="26"/>
      <c r="AV79" s="26"/>
      <c r="AW79" s="26"/>
      <c r="AX79" s="26"/>
      <c r="AY79" s="26"/>
      <c r="AZ79" s="26"/>
      <c r="BA79" s="26"/>
      <c r="BB79" s="26"/>
      <c r="BC79" s="26"/>
      <c r="BD79" s="26"/>
      <c r="BE79" s="26"/>
      <c r="BF79" s="26"/>
      <c r="BG79" s="26"/>
      <c r="BH79" s="26"/>
      <c r="BI79" s="26"/>
      <c r="BJ79" s="26"/>
    </row>
    <row r="80" spans="1:62" ht="22.5" customHeight="1" thickBot="1">
      <c r="A80" s="1202" t="s">
        <v>109</v>
      </c>
      <c r="B80" s="1203"/>
      <c r="C80" s="1203"/>
      <c r="D80" s="1203"/>
      <c r="E80" s="1203"/>
      <c r="F80" s="1203"/>
      <c r="G80" s="1203"/>
      <c r="H80" s="1203"/>
      <c r="I80" s="1203"/>
      <c r="J80" s="1203"/>
      <c r="K80" s="1203"/>
      <c r="L80" s="1203"/>
      <c r="M80" s="1203"/>
      <c r="N80" s="1203"/>
      <c r="O80" s="1203"/>
      <c r="P80" s="1203"/>
      <c r="Q80" s="1203"/>
      <c r="R80" s="1203"/>
      <c r="S80" s="1203"/>
      <c r="T80" s="1203"/>
      <c r="U80" s="1203"/>
      <c r="V80" s="1203"/>
      <c r="W80" s="1203"/>
      <c r="X80" s="1203"/>
      <c r="Y80" s="1203"/>
      <c r="Z80" s="1203"/>
      <c r="AA80" s="1203"/>
      <c r="AB80" s="1203"/>
      <c r="AC80" s="1203"/>
      <c r="AD80" s="1203"/>
      <c r="AE80" s="1203"/>
      <c r="AF80" s="1306"/>
      <c r="AG80" s="195">
        <f>AG73+AG79</f>
        <v>0</v>
      </c>
      <c r="AH80" s="1329"/>
      <c r="AI80" s="1330"/>
      <c r="AJ80" s="1331"/>
      <c r="AK80" s="670"/>
      <c r="AL80" s="642"/>
      <c r="AM80" s="106">
        <f>AM73+AM79</f>
        <v>0</v>
      </c>
      <c r="AN80" s="1265"/>
      <c r="AO80" s="594"/>
      <c r="AP80" s="237">
        <f>AP73+AP79</f>
        <v>0</v>
      </c>
      <c r="AQ80" s="26"/>
      <c r="AR80" s="26"/>
      <c r="AS80" s="26"/>
      <c r="AT80" s="26"/>
      <c r="AU80" s="26"/>
      <c r="AV80" s="26"/>
      <c r="AW80" s="26"/>
      <c r="AX80" s="26"/>
      <c r="AY80" s="26"/>
      <c r="AZ80" s="26"/>
      <c r="BA80" s="26"/>
      <c r="BB80" s="26"/>
      <c r="BC80" s="26"/>
      <c r="BD80" s="26"/>
      <c r="BE80" s="26"/>
      <c r="BF80" s="26"/>
      <c r="BG80" s="26"/>
      <c r="BH80" s="26"/>
      <c r="BI80" s="26"/>
      <c r="BJ80" s="26"/>
    </row>
  </sheetData>
  <sheetProtection algorithmName="SHA-512" hashValue="3Kasu8D6ymmcFDzSQny8sM1dPSKTMpIB2nqdDmWtj3SnyJIXSqHnywRba/u5LJ/iU6KfPAViGXPBqpAlpMfGgQ==" saltValue="8TZn5CsFakd9hpyjWMBVoQ==" spinCount="100000" sheet="1" objects="1" scenarios="1"/>
  <mergeCells count="176">
    <mergeCell ref="A79:AF79"/>
    <mergeCell ref="A80:AF80"/>
    <mergeCell ref="AD76:AF76"/>
    <mergeCell ref="H77:J77"/>
    <mergeCell ref="K77:W77"/>
    <mergeCell ref="X77:AC77"/>
    <mergeCell ref="AD77:AE77"/>
    <mergeCell ref="H78:AE78"/>
    <mergeCell ref="A72:AF72"/>
    <mergeCell ref="A73:AF73"/>
    <mergeCell ref="A74:AE74"/>
    <mergeCell ref="A75:G78"/>
    <mergeCell ref="H75:W75"/>
    <mergeCell ref="X75:AC75"/>
    <mergeCell ref="AD75:AF75"/>
    <mergeCell ref="H76:J76"/>
    <mergeCell ref="K76:W76"/>
    <mergeCell ref="X76:AC76"/>
    <mergeCell ref="H69:J69"/>
    <mergeCell ref="K69:AF69"/>
    <mergeCell ref="H70:J70"/>
    <mergeCell ref="K70:AF70"/>
    <mergeCell ref="H71:J71"/>
    <mergeCell ref="K71:AF71"/>
    <mergeCell ref="H66:J66"/>
    <mergeCell ref="K66:AF66"/>
    <mergeCell ref="H67:J67"/>
    <mergeCell ref="K67:AF67"/>
    <mergeCell ref="H68:J68"/>
    <mergeCell ref="K68:AF68"/>
    <mergeCell ref="H55:J55"/>
    <mergeCell ref="K55:AF55"/>
    <mergeCell ref="H56:J56"/>
    <mergeCell ref="K56:AF56"/>
    <mergeCell ref="H57:J57"/>
    <mergeCell ref="K57:AF57"/>
    <mergeCell ref="A61:AE61"/>
    <mergeCell ref="A62:G66"/>
    <mergeCell ref="H62:J62"/>
    <mergeCell ref="K62:AF62"/>
    <mergeCell ref="H63:J63"/>
    <mergeCell ref="K63:AE63"/>
    <mergeCell ref="H64:J64"/>
    <mergeCell ref="K64:AF64"/>
    <mergeCell ref="H65:J65"/>
    <mergeCell ref="K65:AF65"/>
    <mergeCell ref="AN37:AN80"/>
    <mergeCell ref="A38:G42"/>
    <mergeCell ref="H38:J38"/>
    <mergeCell ref="K38:AF38"/>
    <mergeCell ref="H39:J39"/>
    <mergeCell ref="K39:AF39"/>
    <mergeCell ref="H40:J40"/>
    <mergeCell ref="K40:AF40"/>
    <mergeCell ref="H41:J41"/>
    <mergeCell ref="K41:AF41"/>
    <mergeCell ref="A50:G51"/>
    <mergeCell ref="H50:J50"/>
    <mergeCell ref="K50:AF50"/>
    <mergeCell ref="H51:J51"/>
    <mergeCell ref="K51:AF51"/>
    <mergeCell ref="A52:AF52"/>
    <mergeCell ref="H46:J46"/>
    <mergeCell ref="K46:AF46"/>
    <mergeCell ref="H47:J47"/>
    <mergeCell ref="K47:AF47"/>
    <mergeCell ref="A48:AF48"/>
    <mergeCell ref="A49:AE49"/>
    <mergeCell ref="H58:J58"/>
    <mergeCell ref="K58:AF58"/>
    <mergeCell ref="A34:C34"/>
    <mergeCell ref="F34:Z34"/>
    <mergeCell ref="A35:B35"/>
    <mergeCell ref="C35:D35"/>
    <mergeCell ref="F35:AE35"/>
    <mergeCell ref="AH35:AJ80"/>
    <mergeCell ref="A36:AE36"/>
    <mergeCell ref="A37:AE37"/>
    <mergeCell ref="H42:J42"/>
    <mergeCell ref="K42:AF42"/>
    <mergeCell ref="H43:J43"/>
    <mergeCell ref="K43:AF43"/>
    <mergeCell ref="H44:J44"/>
    <mergeCell ref="K44:AF44"/>
    <mergeCell ref="H45:J45"/>
    <mergeCell ref="K45:AF45"/>
    <mergeCell ref="H59:I59"/>
    <mergeCell ref="J59:K59"/>
    <mergeCell ref="L59:AE59"/>
    <mergeCell ref="A60:AE60"/>
    <mergeCell ref="A53:AE53"/>
    <mergeCell ref="A54:G59"/>
    <mergeCell ref="H54:J54"/>
    <mergeCell ref="K54:AF54"/>
    <mergeCell ref="A32:C32"/>
    <mergeCell ref="F32:Z32"/>
    <mergeCell ref="AC32:AD33"/>
    <mergeCell ref="AI32:AJ33"/>
    <mergeCell ref="A33:C33"/>
    <mergeCell ref="F33:Z33"/>
    <mergeCell ref="A30:C30"/>
    <mergeCell ref="F30:Z30"/>
    <mergeCell ref="AC30:AD31"/>
    <mergeCell ref="AI30:AJ31"/>
    <mergeCell ref="A31:C31"/>
    <mergeCell ref="F31:Z31"/>
    <mergeCell ref="A21:C21"/>
    <mergeCell ref="F21:Z21"/>
    <mergeCell ref="AB21:AC21"/>
    <mergeCell ref="AH21:AI21"/>
    <mergeCell ref="A22:C22"/>
    <mergeCell ref="F22:Z22"/>
    <mergeCell ref="AC22:AD29"/>
    <mergeCell ref="AI22:AJ29"/>
    <mergeCell ref="A29:C29"/>
    <mergeCell ref="F29:Z29"/>
    <mergeCell ref="A23:C23"/>
    <mergeCell ref="F23:Z23"/>
    <mergeCell ref="A24:C24"/>
    <mergeCell ref="F24:Z24"/>
    <mergeCell ref="A25:C25"/>
    <mergeCell ref="F25:Z25"/>
    <mergeCell ref="A26:C26"/>
    <mergeCell ref="F26:Z26"/>
    <mergeCell ref="A27:C27"/>
    <mergeCell ref="F27:Z27"/>
    <mergeCell ref="A28:C28"/>
    <mergeCell ref="F28:Z28"/>
    <mergeCell ref="A18:C18"/>
    <mergeCell ref="F18:Z18"/>
    <mergeCell ref="A19:C19"/>
    <mergeCell ref="F19:Z19"/>
    <mergeCell ref="A20:C20"/>
    <mergeCell ref="F20:Z20"/>
    <mergeCell ref="A14:B14"/>
    <mergeCell ref="C14:R14"/>
    <mergeCell ref="S14:Z14"/>
    <mergeCell ref="A15:AE15"/>
    <mergeCell ref="A16:AE16"/>
    <mergeCell ref="A17:C17"/>
    <mergeCell ref="F17:Z17"/>
    <mergeCell ref="A12:B12"/>
    <mergeCell ref="C12:R12"/>
    <mergeCell ref="S12:Z12"/>
    <mergeCell ref="A13:B13"/>
    <mergeCell ref="C13:R13"/>
    <mergeCell ref="S13:Z13"/>
    <mergeCell ref="A10:B10"/>
    <mergeCell ref="C10:R10"/>
    <mergeCell ref="S10:Z10"/>
    <mergeCell ref="A11:B11"/>
    <mergeCell ref="C11:R11"/>
    <mergeCell ref="S11:Z11"/>
    <mergeCell ref="A8:B8"/>
    <mergeCell ref="C8:R8"/>
    <mergeCell ref="S8:Z8"/>
    <mergeCell ref="A9:B9"/>
    <mergeCell ref="C9:R9"/>
    <mergeCell ref="S9:Z9"/>
    <mergeCell ref="A4:AG4"/>
    <mergeCell ref="A5:R5"/>
    <mergeCell ref="S5:Z5"/>
    <mergeCell ref="D6:R6"/>
    <mergeCell ref="S6:Z6"/>
    <mergeCell ref="A7:B7"/>
    <mergeCell ref="C7:R7"/>
    <mergeCell ref="S7:Z7"/>
    <mergeCell ref="A1:Z1"/>
    <mergeCell ref="AA1:AG3"/>
    <mergeCell ref="AH1:AM3"/>
    <mergeCell ref="AN1:AP3"/>
    <mergeCell ref="A2:Z2"/>
    <mergeCell ref="A3:H3"/>
    <mergeCell ref="I3:N3"/>
    <mergeCell ref="O3:U3"/>
    <mergeCell ref="V3:Z3"/>
  </mergeCells>
  <dataValidations count="2">
    <dataValidation type="list" allowBlank="1" showErrorMessage="1" sqref="K76:K77" xr:uid="{00000000-0002-0000-0800-000000000000}">
      <formula1>"Modified Total Direct Costs (MTDC),Total Direct Costs (TDC),DOD Contract,Other Sponsored Activities,Instruction"</formula1>
    </dataValidation>
    <dataValidation type="list" allowBlank="1" sqref="X76:X77" xr:uid="{00000000-0002-0000-0800-000001000000}">
      <formula1>"0.565,0.26,0.585,0.3,0.5"</formula1>
    </dataValidation>
  </dataValidations>
  <printOptions horizontalCentered="1" verticalCentered="1"/>
  <pageMargins left="0" right="0" top="0.25" bottom="0.25" header="0" footer="0"/>
  <pageSetup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5b9bdde-17d4-4a50-bbe2-f240596efcdb">
      <Terms xmlns="http://schemas.microsoft.com/office/infopath/2007/PartnerControls"/>
    </lcf76f155ced4ddcb4097134ff3c332f>
    <SharedWithUsers xmlns="6334c593-331a-4e8f-814a-f2f08fb719c2">
      <UserInfo>
        <DisplayName>Norton, Holly D</DisplayName>
        <AccountId>17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434F05B9F604241B43366B88CD4F97A" ma:contentTypeVersion="14" ma:contentTypeDescription="Create a new document." ma:contentTypeScope="" ma:versionID="2aa833f7f7b49c469b77ec76846ffea4">
  <xsd:schema xmlns:xsd="http://www.w3.org/2001/XMLSchema" xmlns:xs="http://www.w3.org/2001/XMLSchema" xmlns:p="http://schemas.microsoft.com/office/2006/metadata/properties" xmlns:ns2="a5b9bdde-17d4-4a50-bbe2-f240596efcdb" xmlns:ns3="6334c593-331a-4e8f-814a-f2f08fb719c2" targetNamespace="http://schemas.microsoft.com/office/2006/metadata/properties" ma:root="true" ma:fieldsID="852491b9382802ab4c5885673efe1bd3" ns2:_="" ns3:_="">
    <xsd:import namespace="a5b9bdde-17d4-4a50-bbe2-f240596efcdb"/>
    <xsd:import namespace="6334c593-331a-4e8f-814a-f2f08fb719c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3:SharedWithUsers" minOccurs="0"/>
                <xsd:element ref="ns3:SharedWithDetail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9bdde-17d4-4a50-bbe2-f240596efc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8da7e02-c50b-437b-91ea-1e34890a05f2"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34c593-331a-4e8f-814a-f2f08fb719c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B4A068-78B8-46C5-AD41-129B6A585F69}">
  <ds:schemaRefs>
    <ds:schemaRef ds:uri="http://schemas.microsoft.com/office/2006/metadata/properties"/>
    <ds:schemaRef ds:uri="http://purl.org/dc/elements/1.1/"/>
    <ds:schemaRef ds:uri="http://schemas.microsoft.com/office/2006/documentManagement/types"/>
    <ds:schemaRef ds:uri="http://purl.org/dc/terms/"/>
    <ds:schemaRef ds:uri="http://schemas.microsoft.com/office/infopath/2007/PartnerControls"/>
    <ds:schemaRef ds:uri="6334c593-331a-4e8f-814a-f2f08fb719c2"/>
    <ds:schemaRef ds:uri="a5b9bdde-17d4-4a50-bbe2-f240596efcdb"/>
    <ds:schemaRef ds:uri="http://purl.org/dc/dcmitype/"/>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28E60C5F-03F8-4EDC-8BC1-DCAFBCCA59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9bdde-17d4-4a50-bbe2-f240596efcdb"/>
    <ds:schemaRef ds:uri="6334c593-331a-4e8f-814a-f2f08fb719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D38827-BA4D-421A-B096-E854311060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20</vt:i4>
      </vt:variant>
      <vt:variant>
        <vt:lpstr>Named Ranges</vt:lpstr>
      </vt:variant>
      <vt:variant>
        <vt:i4>62</vt:i4>
      </vt:variant>
    </vt:vector>
  </HeadingPairs>
  <TitlesOfParts>
    <vt:vector size="82" baseType="lpstr">
      <vt:lpstr>How To Use </vt:lpstr>
      <vt:lpstr>Year 1</vt:lpstr>
      <vt:lpstr>Year 2</vt:lpstr>
      <vt:lpstr>Year 3</vt:lpstr>
      <vt:lpstr>Year 4</vt:lpstr>
      <vt:lpstr>Year 5</vt:lpstr>
      <vt:lpstr>Year 6</vt:lpstr>
      <vt:lpstr>Year 7</vt:lpstr>
      <vt:lpstr>Year 8</vt:lpstr>
      <vt:lpstr>Year 9</vt:lpstr>
      <vt:lpstr>Year 10</vt:lpstr>
      <vt:lpstr>Cumulative</vt:lpstr>
      <vt:lpstr>NIH Modular</vt:lpstr>
      <vt:lpstr>FY26 Rates</vt:lpstr>
      <vt:lpstr>Effort</vt:lpstr>
      <vt:lpstr>Information on Student Costs</vt:lpstr>
      <vt:lpstr>CRF Internal Rate Sheet</vt:lpstr>
      <vt:lpstr>Budget Summary</vt:lpstr>
      <vt:lpstr>DATA</vt:lpstr>
      <vt:lpstr>IDC Calculations</vt:lpstr>
      <vt:lpstr>Cumulative!_PI1</vt:lpstr>
      <vt:lpstr>'Year 1'!_PI1</vt:lpstr>
      <vt:lpstr>'Year 10'!_PI1</vt:lpstr>
      <vt:lpstr>'Year 2'!_PI1</vt:lpstr>
      <vt:lpstr>'Year 3'!_PI1</vt:lpstr>
      <vt:lpstr>'Year 4'!_PI1</vt:lpstr>
      <vt:lpstr>'Year 5'!_PI1</vt:lpstr>
      <vt:lpstr>'Year 6'!_PI1</vt:lpstr>
      <vt:lpstr>'Year 7'!_PI1</vt:lpstr>
      <vt:lpstr>'Year 8'!_PI1</vt:lpstr>
      <vt:lpstr>'Year 9'!_PI1</vt:lpstr>
      <vt:lpstr>Cumulative!_PI2</vt:lpstr>
      <vt:lpstr>'Year 1'!_PI2</vt:lpstr>
      <vt:lpstr>'Year 10'!_PI2</vt:lpstr>
      <vt:lpstr>'Year 2'!_PI2</vt:lpstr>
      <vt:lpstr>'Year 3'!_PI2</vt:lpstr>
      <vt:lpstr>'Year 4'!_PI2</vt:lpstr>
      <vt:lpstr>'Year 5'!_PI2</vt:lpstr>
      <vt:lpstr>'Year 6'!_PI2</vt:lpstr>
      <vt:lpstr>'Year 7'!_PI2</vt:lpstr>
      <vt:lpstr>'Year 8'!_PI2</vt:lpstr>
      <vt:lpstr>'Year 9'!_PI2</vt:lpstr>
      <vt:lpstr>Cumulative!_PI3</vt:lpstr>
      <vt:lpstr>'Year 1'!_PI3</vt:lpstr>
      <vt:lpstr>'Year 10'!_PI3</vt:lpstr>
      <vt:lpstr>'Year 2'!_PI3</vt:lpstr>
      <vt:lpstr>'Year 3'!_PI3</vt:lpstr>
      <vt:lpstr>'Year 4'!_PI3</vt:lpstr>
      <vt:lpstr>'Year 5'!_PI3</vt:lpstr>
      <vt:lpstr>'Year 6'!_PI3</vt:lpstr>
      <vt:lpstr>'Year 7'!_PI3</vt:lpstr>
      <vt:lpstr>'Year 8'!_PI3</vt:lpstr>
      <vt:lpstr>'Year 9'!_PI3</vt:lpstr>
      <vt:lpstr>Cumulative!_PI4</vt:lpstr>
      <vt:lpstr>'Year 1'!_PI4</vt:lpstr>
      <vt:lpstr>'Year 10'!_PI4</vt:lpstr>
      <vt:lpstr>'Year 2'!_PI4</vt:lpstr>
      <vt:lpstr>'Year 3'!_PI4</vt:lpstr>
      <vt:lpstr>'Year 4'!_PI4</vt:lpstr>
      <vt:lpstr>'Year 5'!_PI4</vt:lpstr>
      <vt:lpstr>'Year 6'!_PI4</vt:lpstr>
      <vt:lpstr>'Year 7'!_PI4</vt:lpstr>
      <vt:lpstr>'Year 8'!_PI4</vt:lpstr>
      <vt:lpstr>'Year 9'!_PI4</vt:lpstr>
      <vt:lpstr>Cumulative!ORG</vt:lpstr>
      <vt:lpstr>'Year 1'!ORG</vt:lpstr>
      <vt:lpstr>'Year 10'!ORG</vt:lpstr>
      <vt:lpstr>'Year 2'!ORG</vt:lpstr>
      <vt:lpstr>'Year 3'!ORG</vt:lpstr>
      <vt:lpstr>'Year 4'!ORG</vt:lpstr>
      <vt:lpstr>'Year 5'!ORG</vt:lpstr>
      <vt:lpstr>'Year 6'!ORG</vt:lpstr>
      <vt:lpstr>'Year 7'!ORG</vt:lpstr>
      <vt:lpstr>'Year 8'!ORG</vt:lpstr>
      <vt:lpstr>'Year 9'!ORG</vt:lpstr>
      <vt:lpstr>Cumulative!Print_Area</vt:lpstr>
      <vt:lpstr>'NIH Modular'!Print_Area</vt:lpstr>
      <vt:lpstr>'Year 1'!Print_Area</vt:lpstr>
      <vt:lpstr>'Year 2'!Print_Area</vt:lpstr>
      <vt:lpstr>'Year 3'!Print_Area</vt:lpstr>
      <vt:lpstr>'Year 4'!Print_Area</vt:lpstr>
      <vt:lpstr>'Year 5'!Print_Area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Norton, Holly D</dc:creator>
  <cp:keywords/>
  <dc:description/>
  <cp:lastModifiedBy>Dillon, Amy</cp:lastModifiedBy>
  <cp:revision/>
  <dcterms:created xsi:type="dcterms:W3CDTF">2021-08-27T17:15:26Z</dcterms:created>
  <dcterms:modified xsi:type="dcterms:W3CDTF">2026-08-19T17:30:12Z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0x0101007434F05B9F604241B43366B88CD4F97A</vt:lpwstr>
  </property>
  <property fmtid="{D5CDD505-2E9C-101B-9397-08002B2CF9AE}" pid="3" name="Order">
    <vt:r8>13400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